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НА САЙТ\261\"/>
    </mc:Choice>
  </mc:AlternateContent>
  <xr:revisionPtr revIDLastSave="0" documentId="13_ncr:1_{64B956B8-D5C0-4470-B390-A2803B9B7E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4" i="1" l="1"/>
  <c r="D39" i="1" l="1"/>
  <c r="D37" i="1"/>
  <c r="D27" i="1"/>
  <c r="D20" i="1"/>
  <c r="D18" i="1"/>
  <c r="D41" i="1" l="1"/>
  <c r="D44" i="1"/>
  <c r="D46" i="1" l="1"/>
  <c r="D60" i="1" l="1"/>
  <c r="D56" i="1"/>
  <c r="D61" i="1"/>
  <c r="D47" i="1" l="1"/>
  <c r="C87" i="1" l="1"/>
  <c r="E78" i="1" l="1"/>
  <c r="E70" i="1"/>
  <c r="E93" i="1" l="1"/>
  <c r="F93" i="1"/>
  <c r="C94" i="1"/>
  <c r="C92" i="1" l="1"/>
  <c r="C91" i="1" s="1"/>
  <c r="D91" i="1"/>
  <c r="D97" i="1" l="1"/>
  <c r="D63" i="1" l="1"/>
  <c r="D25" i="1" l="1"/>
  <c r="D30" i="1"/>
  <c r="D67" i="1"/>
  <c r="C95" i="1" l="1"/>
  <c r="D89" i="1" l="1"/>
  <c r="D57" i="1" l="1"/>
  <c r="D96" i="1" l="1"/>
  <c r="F75" i="1" l="1"/>
  <c r="E75" i="1"/>
  <c r="C75" i="1" s="1"/>
  <c r="C76" i="1"/>
  <c r="D54" i="1"/>
  <c r="D51" i="1" s="1"/>
  <c r="C56" i="1" l="1"/>
  <c r="D84" i="1" l="1"/>
  <c r="C89" i="1" l="1"/>
  <c r="C88" i="1"/>
  <c r="D82" i="1" l="1"/>
  <c r="D77" i="1" l="1"/>
  <c r="E77" i="1"/>
  <c r="F77" i="1"/>
  <c r="C78" i="1"/>
  <c r="C77" i="1" s="1"/>
  <c r="D98" i="1" l="1"/>
  <c r="D93" i="1" l="1"/>
  <c r="D81" i="1" s="1"/>
  <c r="D80" i="1" s="1"/>
  <c r="C98" i="1"/>
  <c r="C96" i="1"/>
  <c r="E84" i="1" l="1"/>
  <c r="C84" i="1" s="1"/>
  <c r="F84" i="1"/>
  <c r="C90" i="1"/>
  <c r="C85" i="1"/>
  <c r="C83" i="1" l="1"/>
  <c r="F70" i="1"/>
  <c r="F74" i="1"/>
  <c r="C82" i="1" l="1"/>
  <c r="D66" i="1" l="1"/>
  <c r="C52" i="1" l="1"/>
  <c r="E66" i="1" l="1"/>
  <c r="C66" i="1" s="1"/>
  <c r="D59" i="1" l="1"/>
  <c r="C97" i="1" l="1"/>
  <c r="C93" i="1" s="1"/>
  <c r="F66" i="1"/>
  <c r="C70" i="1"/>
  <c r="F81" i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9" i="1" s="1"/>
  <c r="C31" i="1"/>
  <c r="E16" i="1"/>
  <c r="E79" i="1" s="1"/>
  <c r="C32" i="1"/>
  <c r="C33" i="1"/>
  <c r="D79" i="1" l="1"/>
  <c r="D99" i="1" s="1"/>
  <c r="C50" i="1"/>
  <c r="E99" i="1"/>
  <c r="C16" i="1"/>
  <c r="C79" i="1" l="1"/>
  <c r="C99" i="1"/>
</calcChain>
</file>

<file path=xl/sharedStrings.xml><?xml version="1.0" encoding="utf-8"?>
<sst xmlns="http://schemas.openxmlformats.org/spreadsheetml/2006/main" count="157" uniqueCount="155">
  <si>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</si>
  <si>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</si>
  <si>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</si>
  <si>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</si>
  <si>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</si>
  <si>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</si>
  <si>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</si>
  <si>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</si>
  <si>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</si>
  <si>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</si>
  <si>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</si>
  <si>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</si>
  <si>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</si>
  <si>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</si>
  <si>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</si>
  <si>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</si>
  <si>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</si>
  <si>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</si>
  <si>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</si>
  <si>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</si>
  <si>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</si>
  <si>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</si>
  <si>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</si>
  <si>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</si>
  <si>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</si>
  <si>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</si>
  <si>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</si>
  <si>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</si>
  <si>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</si>
  <si>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</si>
  <si>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</si>
  <si>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</si>
  <si>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</si>
  <si>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</si>
  <si>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</si>
  <si>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</si>
  <si>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</si>
  <si>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</si>
  <si>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</si>
  <si>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</si>
  <si>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</si>
  <si>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</si>
  <si>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</si>
  <si>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</si>
  <si>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</si>
  <si>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</si>
  <si>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</si>
  <si>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</si>
  <si>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</si>
  <si>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</si>
  <si>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</si>
  <si>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</si>
  <si>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</si>
  <si>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</si>
  <si>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</si>
  <si>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</si>
  <si>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</si>
  <si>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</si>
  <si>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</si>
  <si>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</si>
  <si>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</si>
  <si>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</si>
  <si>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</si>
  <si>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</si>
  <si>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</si>
  <si>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</si>
  <si>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</si>
  <si>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</si>
  <si>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</si>
  <si>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</si>
  <si>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</si>
  <si>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</si>
  <si>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</si>
  <si>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</si>
  <si>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</si>
  <si>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</si>
  <si>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</si>
  <si>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</si>
  <si>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</si>
  <si>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</si>
  <si>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</si>
  <si>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</si>
  <si>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</si>
  <si>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</si>
  <si>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</si>
  <si>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</si>
  <si>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</si>
  <si>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</si>
  <si>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</si>
  <si>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</si>
  <si>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</si>
  <si>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</si>
  <si>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</si>
  <si>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</si>
  <si>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</si>
  <si>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</si>
  <si>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</si>
  <si>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</si>
  <si>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</si>
  <si>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</si>
  <si>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</si>
  <si>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</si>
  <si>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</si>
  <si>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</si>
  <si>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</si>
  <si>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</si>
  <si>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</si>
  <si>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</si>
  <si>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</si>
  <si>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</si>
  <si>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</si>
  <si>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</si>
  <si>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</si>
  <si>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</si>
  <si>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</si>
  <si>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</si>
  <si>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</si>
  <si>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</si>
  <si>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</si>
  <si>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</si>
  <si>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</si>
  <si>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</si>
  <si>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</si>
  <si>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</si>
  <si>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</si>
  <si>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</si>
  <si>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</si>
  <si>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</si>
  <si>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</si>
  <si>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</si>
  <si>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</si>
  <si>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</si>
  <si>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</si>
  <si>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</si>
  <si>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</si>
  <si>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</si>
  <si>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</si>
  <si>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</si>
  <si>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від   24.12.2025 №1014-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</si>
  <si>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</si>
  <si>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</si>
  <si>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</si>
  <si>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</si>
  <si>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</si>
  <si>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</si>
  <si>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</si>
  <si>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</si>
  <si>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</si>
  <si>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</si>
  <si>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Дотації з місцевих бюджетів іншим місцевим бюджетам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</si>
  <si>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</si>
  <si>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</si>
  <si>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        Ольга ЯКОВЕНКО</t>
  </si>
  <si>
    <t>Субвенція з державного бюджету місцевим бюджетам  на задоволення потреб у забезпеченні безпечного освітнього середовища</t>
  </si>
  <si>
    <t>від  26.08.2026  №  1169 -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</si>
</sst>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167" fontId="10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BreakPreview" zoomScaleNormal="100" zoomScaleSheetLayoutView="100" workbookViewId="0">
      <pane xSplit="2" ySplit="15" topLeftCell="C85" activePane="bottomRight" state="frozen"/>
      <selection pane="topRight" activeCell="C1" sqref="C1"/>
      <selection pane="bottomLeft" activeCell="A16" sqref="A16"/>
      <selection pane="bottomRight" activeCell="D3" sqref="D3"/>
    </sheetView>
  </sheetViews>
  <sheetFormatPr defaultColWidth="9.140625" defaultRowHeight="15.75" x14ac:dyDescent="0.25"/>
  <cols>
    <col min="1" max="1" width="15.5703125" style="1" customWidth="1"/>
    <col min="2" max="2" width="68.140625" style="1" customWidth="1"/>
    <col min="3" max="3" width="21.28515625" style="1" customWidth="1"/>
    <col min="4" max="4" width="18.7109375" style="1" customWidth="1"/>
    <col min="5" max="5" width="17.28515625" style="1" customWidth="1"/>
    <col min="6" max="6" width="17.7109375" style="1" customWidth="1"/>
    <col min="7" max="16384" width="9.140625" style="1"/>
  </cols>
  <sheetData>
    <row r="1" spans="1:6" x14ac:dyDescent="0.25">
      <c r="D1" s="1" t="s">
        <v>122</v>
      </c>
    </row>
    <row r="2" spans="1:6" x14ac:dyDescent="0.25">
      <c r="D2" s="1" t="s">
        <v>120</v>
      </c>
    </row>
    <row r="3" spans="1:6" x14ac:dyDescent="0.25">
      <c r="D3" s="1" t="s">
        <v>154</v>
      </c>
      <c r="E3" s="33"/>
    </row>
    <row r="5" spans="1:6" x14ac:dyDescent="0.25">
      <c r="D5" s="1" t="s">
        <v>137</v>
      </c>
    </row>
    <row r="6" spans="1:6" x14ac:dyDescent="0.25">
      <c r="D6" s="1" t="s">
        <v>120</v>
      </c>
    </row>
    <row r="7" spans="1:6" x14ac:dyDescent="0.25">
      <c r="D7" s="1" t="s">
        <v>138</v>
      </c>
    </row>
    <row r="9" spans="1:6" ht="27.75" customHeight="1" x14ac:dyDescent="0.25">
      <c r="A9" s="40" t="s">
        <v>126</v>
      </c>
      <c r="B9" s="41"/>
      <c r="C9" s="41"/>
      <c r="D9" s="41"/>
      <c r="E9" s="41"/>
      <c r="F9" s="41"/>
    </row>
    <row r="10" spans="1:6" x14ac:dyDescent="0.25">
      <c r="A10" s="2" t="s">
        <v>0</v>
      </c>
    </row>
    <row r="11" spans="1:6" x14ac:dyDescent="0.25">
      <c r="A11" s="1" t="s">
        <v>1</v>
      </c>
      <c r="F11" s="3" t="s">
        <v>2</v>
      </c>
    </row>
    <row r="12" spans="1:6" x14ac:dyDescent="0.25">
      <c r="A12" s="42" t="s">
        <v>3</v>
      </c>
      <c r="B12" s="42" t="s">
        <v>4</v>
      </c>
      <c r="C12" s="42" t="s">
        <v>5</v>
      </c>
      <c r="D12" s="42" t="s">
        <v>6</v>
      </c>
      <c r="E12" s="42" t="s">
        <v>7</v>
      </c>
      <c r="F12" s="42"/>
    </row>
    <row r="13" spans="1:6" ht="30" customHeight="1" x14ac:dyDescent="0.25">
      <c r="A13" s="42"/>
      <c r="B13" s="42"/>
      <c r="C13" s="42"/>
      <c r="D13" s="42"/>
      <c r="E13" s="42" t="s">
        <v>8</v>
      </c>
      <c r="F13" s="42" t="s">
        <v>9</v>
      </c>
    </row>
    <row r="14" spans="1:6" ht="0.75" customHeight="1" x14ac:dyDescent="0.25">
      <c r="A14" s="42"/>
      <c r="B14" s="42"/>
      <c r="C14" s="42"/>
      <c r="D14" s="42"/>
      <c r="E14" s="42"/>
      <c r="F14" s="42"/>
    </row>
    <row r="15" spans="1:6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25">
      <c r="A16" s="5" t="s">
        <v>10</v>
      </c>
      <c r="B16" s="6" t="s">
        <v>11</v>
      </c>
      <c r="C16" s="11">
        <f t="shared" ref="C16:C46" si="0">D16 + E16</f>
        <v>1223279177</v>
      </c>
      <c r="D16" s="11">
        <f>D17+D21+D23+D31+D48</f>
        <v>1222779177</v>
      </c>
      <c r="E16" s="11">
        <f>E17+E21+E23+E31+E48</f>
        <v>500000</v>
      </c>
      <c r="F16" s="11">
        <f t="shared" ref="F16" si="1">F17+F21+F23+F31+F48</f>
        <v>0</v>
      </c>
    </row>
    <row r="17" spans="1:6" ht="31.5" x14ac:dyDescent="0.25">
      <c r="A17" s="5" t="s">
        <v>12</v>
      </c>
      <c r="B17" s="6" t="s">
        <v>13</v>
      </c>
      <c r="C17" s="11">
        <f t="shared" si="0"/>
        <v>764870177</v>
      </c>
      <c r="D17" s="11">
        <f>D18+D19</f>
        <v>764870177</v>
      </c>
      <c r="E17" s="11">
        <f t="shared" ref="E17:F17" si="2">E18+E19</f>
        <v>0</v>
      </c>
      <c r="F17" s="11">
        <f t="shared" si="2"/>
        <v>0</v>
      </c>
    </row>
    <row r="18" spans="1:6" x14ac:dyDescent="0.25">
      <c r="A18" s="5" t="s">
        <v>14</v>
      </c>
      <c r="B18" s="6" t="s">
        <v>15</v>
      </c>
      <c r="C18" s="11">
        <f t="shared" si="0"/>
        <v>763370177</v>
      </c>
      <c r="D18" s="15">
        <f>750000000-20000+20000+1172377+7300000+15000+1130000+3752800</f>
        <v>763370177</v>
      </c>
      <c r="E18" s="11">
        <v>0</v>
      </c>
      <c r="F18" s="11">
        <v>0</v>
      </c>
    </row>
    <row r="19" spans="1:6" x14ac:dyDescent="0.25">
      <c r="A19" s="5" t="s">
        <v>16</v>
      </c>
      <c r="B19" s="6" t="s">
        <v>17</v>
      </c>
      <c r="C19" s="11">
        <f t="shared" si="0"/>
        <v>1500000</v>
      </c>
      <c r="D19" s="11">
        <f>D20</f>
        <v>1500000</v>
      </c>
      <c r="E19" s="11">
        <f t="shared" ref="E19:F19" si="3">E20</f>
        <v>0</v>
      </c>
      <c r="F19" s="11">
        <f t="shared" si="3"/>
        <v>0</v>
      </c>
    </row>
    <row r="20" spans="1:6" ht="31.5" x14ac:dyDescent="0.25">
      <c r="A20" s="4" t="s">
        <v>18</v>
      </c>
      <c r="B20" s="7" t="s">
        <v>19</v>
      </c>
      <c r="C20" s="12">
        <f t="shared" si="0"/>
        <v>1500000</v>
      </c>
      <c r="D20" s="12">
        <f>2000000-500000</f>
        <v>1500000</v>
      </c>
      <c r="E20" s="12">
        <v>0</v>
      </c>
      <c r="F20" s="12">
        <v>0</v>
      </c>
    </row>
    <row r="21" spans="1:6" ht="31.5" x14ac:dyDescent="0.25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5" x14ac:dyDescent="0.25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25">
      <c r="A23" s="5" t="s">
        <v>24</v>
      </c>
      <c r="B23" s="6" t="s">
        <v>25</v>
      </c>
      <c r="C23" s="11">
        <f>D23 + E23</f>
        <v>84896000</v>
      </c>
      <c r="D23" s="11">
        <f>D24+D26+D28</f>
        <v>84896000</v>
      </c>
      <c r="E23" s="11">
        <f t="shared" ref="E23:F23" si="5">E24+E26+E28</f>
        <v>0</v>
      </c>
      <c r="F23" s="11">
        <f t="shared" si="5"/>
        <v>0</v>
      </c>
    </row>
    <row r="24" spans="1:6" ht="31.5" x14ac:dyDescent="0.25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25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5" x14ac:dyDescent="0.25">
      <c r="A26" s="5" t="s">
        <v>30</v>
      </c>
      <c r="B26" s="6" t="s">
        <v>31</v>
      </c>
      <c r="C26" s="11">
        <f t="shared" si="0"/>
        <v>28250000</v>
      </c>
      <c r="D26" s="11">
        <f>D27</f>
        <v>28250000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25">
      <c r="A27" s="4" t="s">
        <v>32</v>
      </c>
      <c r="B27" s="7" t="s">
        <v>29</v>
      </c>
      <c r="C27" s="12">
        <f t="shared" si="0"/>
        <v>28250000</v>
      </c>
      <c r="D27" s="12">
        <f>25000000+1800000+900000+550000</f>
        <v>28250000</v>
      </c>
      <c r="E27" s="12">
        <v>0</v>
      </c>
      <c r="F27" s="12">
        <v>0</v>
      </c>
    </row>
    <row r="28" spans="1:6" ht="31.5" x14ac:dyDescent="0.25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.75" x14ac:dyDescent="0.25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3" x14ac:dyDescent="0.25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5" x14ac:dyDescent="0.25">
      <c r="A31" s="5" t="s">
        <v>39</v>
      </c>
      <c r="B31" s="6" t="s">
        <v>40</v>
      </c>
      <c r="C31" s="11">
        <f>D31 + E31</f>
        <v>373003000</v>
      </c>
      <c r="D31" s="11">
        <f>D32+D46+D47</f>
        <v>373003000</v>
      </c>
      <c r="E31" s="11">
        <f t="shared" ref="E31:F31" si="9">E32+E46+E47</f>
        <v>0</v>
      </c>
      <c r="F31" s="11">
        <f t="shared" si="9"/>
        <v>0</v>
      </c>
    </row>
    <row r="32" spans="1:6" x14ac:dyDescent="0.25">
      <c r="A32" s="5" t="s">
        <v>41</v>
      </c>
      <c r="B32" s="6" t="s">
        <v>42</v>
      </c>
      <c r="C32" s="11">
        <f t="shared" si="0"/>
        <v>258273000</v>
      </c>
      <c r="D32" s="11">
        <f>D33+D38+D43</f>
        <v>258273000</v>
      </c>
      <c r="E32" s="11">
        <f t="shared" ref="E32:F32" si="10">E33+E38+E43</f>
        <v>0</v>
      </c>
      <c r="F32" s="11">
        <f t="shared" si="10"/>
        <v>0</v>
      </c>
    </row>
    <row r="33" spans="1:6" x14ac:dyDescent="0.25">
      <c r="A33" s="5"/>
      <c r="B33" s="6" t="s">
        <v>128</v>
      </c>
      <c r="C33" s="11">
        <f>SUM(C34:C37)</f>
        <v>57652000</v>
      </c>
      <c r="D33" s="11">
        <f>SUM(D34:D37)</f>
        <v>57652000</v>
      </c>
      <c r="E33" s="11">
        <f t="shared" ref="E33:F33" si="11">SUM(E34:E37)</f>
        <v>0</v>
      </c>
      <c r="F33" s="11">
        <f t="shared" si="11"/>
        <v>0</v>
      </c>
    </row>
    <row r="34" spans="1:6" ht="47.25" x14ac:dyDescent="0.25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7.25" x14ac:dyDescent="0.25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7.25" x14ac:dyDescent="0.25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7.25" x14ac:dyDescent="0.25">
      <c r="A37" s="4" t="s">
        <v>49</v>
      </c>
      <c r="B37" s="7" t="s">
        <v>50</v>
      </c>
      <c r="C37" s="12">
        <f t="shared" si="0"/>
        <v>34740000</v>
      </c>
      <c r="D37" s="12">
        <f>33340000+1400000</f>
        <v>34740000</v>
      </c>
      <c r="E37" s="12">
        <v>0</v>
      </c>
      <c r="F37" s="12">
        <v>0</v>
      </c>
    </row>
    <row r="38" spans="1:6" x14ac:dyDescent="0.25">
      <c r="A38" s="4"/>
      <c r="B38" s="6" t="s">
        <v>118</v>
      </c>
      <c r="C38" s="11">
        <f t="shared" si="0"/>
        <v>200161000</v>
      </c>
      <c r="D38" s="11">
        <f>SUM(D39:D42)</f>
        <v>200161000</v>
      </c>
      <c r="E38" s="11">
        <f t="shared" ref="E38:F38" si="12">SUM(E39:E42)</f>
        <v>0</v>
      </c>
      <c r="F38" s="11">
        <f t="shared" si="12"/>
        <v>0</v>
      </c>
    </row>
    <row r="39" spans="1:6" x14ac:dyDescent="0.25">
      <c r="A39" s="4" t="s">
        <v>51</v>
      </c>
      <c r="B39" s="7" t="s">
        <v>52</v>
      </c>
      <c r="C39" s="12">
        <f t="shared" si="0"/>
        <v>65720000</v>
      </c>
      <c r="D39" s="12">
        <f>65520000+200000</f>
        <v>65720000</v>
      </c>
      <c r="E39" s="12">
        <v>0</v>
      </c>
      <c r="F39" s="12">
        <v>0</v>
      </c>
    </row>
    <row r="40" spans="1:6" x14ac:dyDescent="0.25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25">
      <c r="A41" s="4" t="s">
        <v>55</v>
      </c>
      <c r="B41" s="7" t="s">
        <v>56</v>
      </c>
      <c r="C41" s="12">
        <f t="shared" si="0"/>
        <v>2121000</v>
      </c>
      <c r="D41" s="12">
        <f>2211000-90000</f>
        <v>2121000</v>
      </c>
      <c r="E41" s="12">
        <v>0</v>
      </c>
      <c r="F41" s="12">
        <v>0</v>
      </c>
    </row>
    <row r="42" spans="1:6" x14ac:dyDescent="0.25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25">
      <c r="A43" s="5"/>
      <c r="B43" s="6" t="s">
        <v>117</v>
      </c>
      <c r="C43" s="11">
        <f t="shared" si="0"/>
        <v>460000</v>
      </c>
      <c r="D43" s="11">
        <f>SUM(D44:D45)</f>
        <v>460000</v>
      </c>
      <c r="E43" s="11">
        <f t="shared" ref="E43:F43" si="13">SUM(E44:E45)</f>
        <v>0</v>
      </c>
      <c r="F43" s="11">
        <f t="shared" si="13"/>
        <v>0</v>
      </c>
    </row>
    <row r="44" spans="1:6" x14ac:dyDescent="0.25">
      <c r="A44" s="4" t="s">
        <v>59</v>
      </c>
      <c r="B44" s="7" t="s">
        <v>60</v>
      </c>
      <c r="C44" s="12">
        <f t="shared" si="0"/>
        <v>210000</v>
      </c>
      <c r="D44" s="12">
        <f>120000+90000</f>
        <v>210000</v>
      </c>
      <c r="E44" s="12">
        <v>0</v>
      </c>
      <c r="F44" s="12">
        <v>0</v>
      </c>
    </row>
    <row r="45" spans="1:6" x14ac:dyDescent="0.25">
      <c r="A45" s="4" t="s">
        <v>61</v>
      </c>
      <c r="B45" s="7" t="s">
        <v>62</v>
      </c>
      <c r="C45" s="12">
        <f t="shared" si="0"/>
        <v>250000</v>
      </c>
      <c r="D45" s="12">
        <v>250000</v>
      </c>
      <c r="E45" s="12">
        <v>0</v>
      </c>
      <c r="F45" s="12">
        <v>0</v>
      </c>
    </row>
    <row r="46" spans="1:6" ht="28.5" customHeight="1" x14ac:dyDescent="0.25">
      <c r="A46" s="5" t="s">
        <v>63</v>
      </c>
      <c r="B46" s="6" t="s">
        <v>64</v>
      </c>
      <c r="C46" s="11">
        <f t="shared" si="0"/>
        <v>750000</v>
      </c>
      <c r="D46" s="11">
        <f>750000</f>
        <v>750000</v>
      </c>
      <c r="E46" s="11">
        <v>0</v>
      </c>
      <c r="F46" s="11">
        <v>0</v>
      </c>
    </row>
    <row r="47" spans="1:6" ht="29.25" customHeight="1" x14ac:dyDescent="0.25">
      <c r="A47" s="5" t="s">
        <v>65</v>
      </c>
      <c r="B47" s="6" t="s">
        <v>66</v>
      </c>
      <c r="C47" s="11">
        <f>D47 + E47</f>
        <v>113980000</v>
      </c>
      <c r="D47" s="11">
        <f>110000000+180000+600000+200000+1300000+1700000</f>
        <v>113980000</v>
      </c>
      <c r="E47" s="11">
        <v>0</v>
      </c>
      <c r="F47" s="11">
        <v>0</v>
      </c>
    </row>
    <row r="48" spans="1:6" x14ac:dyDescent="0.25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25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25">
      <c r="A50" s="5" t="s">
        <v>71</v>
      </c>
      <c r="B50" s="6" t="s">
        <v>72</v>
      </c>
      <c r="C50" s="11">
        <f t="shared" si="14"/>
        <v>39344057</v>
      </c>
      <c r="D50" s="11">
        <f>D51+D58+D66+D71</f>
        <v>16289800</v>
      </c>
      <c r="E50" s="11">
        <f>E51+E58+E66+E71</f>
        <v>23054257</v>
      </c>
      <c r="F50" s="11">
        <f>F51+F58+F66+F71</f>
        <v>10304257</v>
      </c>
    </row>
    <row r="51" spans="1:6" x14ac:dyDescent="0.25">
      <c r="A51" s="5" t="s">
        <v>73</v>
      </c>
      <c r="B51" s="6" t="s">
        <v>74</v>
      </c>
      <c r="C51" s="11">
        <f>D51 + E51</f>
        <v>1383300</v>
      </c>
      <c r="D51" s="11">
        <f>SUM(D52:D57)</f>
        <v>1383300</v>
      </c>
      <c r="E51" s="11">
        <f>SUM(E53:E57)</f>
        <v>0</v>
      </c>
      <c r="F51" s="11">
        <f>SUM(F53:F57)</f>
        <v>0</v>
      </c>
    </row>
    <row r="52" spans="1:6" ht="63" x14ac:dyDescent="0.25">
      <c r="A52" s="4">
        <v>21080900</v>
      </c>
      <c r="B52" s="7" t="s">
        <v>129</v>
      </c>
      <c r="C52" s="12">
        <f t="shared" si="14"/>
        <v>5000</v>
      </c>
      <c r="D52" s="14">
        <v>5000</v>
      </c>
      <c r="E52" s="11"/>
      <c r="F52" s="11"/>
    </row>
    <row r="53" spans="1:6" ht="42" customHeight="1" x14ac:dyDescent="0.25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.75" x14ac:dyDescent="0.25">
      <c r="A54" s="4" t="s">
        <v>78</v>
      </c>
      <c r="B54" s="7" t="s">
        <v>130</v>
      </c>
      <c r="C54" s="12">
        <f t="shared" si="14"/>
        <v>405000</v>
      </c>
      <c r="D54" s="14">
        <f>420000-15000</f>
        <v>405000</v>
      </c>
      <c r="E54" s="12">
        <v>0</v>
      </c>
      <c r="F54" s="12">
        <v>0</v>
      </c>
    </row>
    <row r="55" spans="1:6" ht="47.25" x14ac:dyDescent="0.25">
      <c r="A55" s="4">
        <v>21081700</v>
      </c>
      <c r="B55" s="7" t="s">
        <v>119</v>
      </c>
      <c r="C55" s="12">
        <f t="shared" si="14"/>
        <v>670000</v>
      </c>
      <c r="D55" s="14">
        <v>670000</v>
      </c>
      <c r="E55" s="12"/>
      <c r="F55" s="12"/>
    </row>
    <row r="56" spans="1:6" ht="47.25" x14ac:dyDescent="0.25">
      <c r="A56" s="4">
        <v>21081800</v>
      </c>
      <c r="B56" s="7" t="s">
        <v>145</v>
      </c>
      <c r="C56" s="12">
        <f t="shared" si="14"/>
        <v>73200</v>
      </c>
      <c r="D56" s="14">
        <f>15000+20000+14700+8500+15000</f>
        <v>73200</v>
      </c>
      <c r="E56" s="12"/>
      <c r="F56" s="12"/>
    </row>
    <row r="57" spans="1:6" ht="63" x14ac:dyDescent="0.25">
      <c r="A57" s="4" t="s">
        <v>79</v>
      </c>
      <c r="B57" s="7" t="s">
        <v>131</v>
      </c>
      <c r="C57" s="12">
        <f>D57 + E57</f>
        <v>30100</v>
      </c>
      <c r="D57" s="12">
        <f>20100+10000</f>
        <v>30100</v>
      </c>
      <c r="E57" s="12">
        <v>0</v>
      </c>
      <c r="F57" s="12">
        <v>0</v>
      </c>
    </row>
    <row r="58" spans="1:6" ht="31.5" x14ac:dyDescent="0.25">
      <c r="A58" s="5" t="s">
        <v>80</v>
      </c>
      <c r="B58" s="6" t="s">
        <v>81</v>
      </c>
      <c r="C58" s="11">
        <f>D58 + E58</f>
        <v>11904500</v>
      </c>
      <c r="D58" s="11">
        <f>D59+D64+D65</f>
        <v>11904500</v>
      </c>
      <c r="E58" s="11">
        <f t="shared" ref="E58:F58" si="15">E59+E64+E65</f>
        <v>0</v>
      </c>
      <c r="F58" s="11">
        <f t="shared" si="15"/>
        <v>0</v>
      </c>
    </row>
    <row r="59" spans="1:6" x14ac:dyDescent="0.25">
      <c r="A59" s="5" t="s">
        <v>82</v>
      </c>
      <c r="B59" s="6" t="s">
        <v>83</v>
      </c>
      <c r="C59" s="11">
        <f>D59 + E59</f>
        <v>6739000</v>
      </c>
      <c r="D59" s="11">
        <f>SUM(D60:D63)</f>
        <v>6739000</v>
      </c>
      <c r="E59" s="11">
        <f t="shared" ref="E59:F59" si="16">SUM(E60:E63)</f>
        <v>0</v>
      </c>
      <c r="F59" s="11">
        <f t="shared" si="16"/>
        <v>0</v>
      </c>
    </row>
    <row r="60" spans="1:6" ht="47.25" x14ac:dyDescent="0.25">
      <c r="A60" s="4" t="s">
        <v>84</v>
      </c>
      <c r="B60" s="7" t="s">
        <v>132</v>
      </c>
      <c r="C60" s="12">
        <f t="shared" ref="C60:C64" si="17">D60+E60</f>
        <v>123000</v>
      </c>
      <c r="D60" s="12">
        <f>144000-6000-15000</f>
        <v>123000</v>
      </c>
      <c r="E60" s="12">
        <v>0</v>
      </c>
      <c r="F60" s="12">
        <v>0</v>
      </c>
    </row>
    <row r="61" spans="1:6" ht="28.5" customHeight="1" x14ac:dyDescent="0.25">
      <c r="A61" s="4" t="s">
        <v>85</v>
      </c>
      <c r="B61" s="7" t="s">
        <v>86</v>
      </c>
      <c r="C61" s="12">
        <f t="shared" si="17"/>
        <v>6200000</v>
      </c>
      <c r="D61" s="14">
        <f>6000000+200000</f>
        <v>6200000</v>
      </c>
      <c r="E61" s="12">
        <v>0</v>
      </c>
      <c r="F61" s="12">
        <v>0</v>
      </c>
    </row>
    <row r="62" spans="1:6" ht="31.5" x14ac:dyDescent="0.25">
      <c r="A62" s="4" t="s">
        <v>87</v>
      </c>
      <c r="B62" s="7" t="s">
        <v>88</v>
      </c>
      <c r="C62" s="12">
        <f t="shared" si="17"/>
        <v>400000</v>
      </c>
      <c r="D62" s="12">
        <v>400000</v>
      </c>
      <c r="E62" s="12">
        <v>0</v>
      </c>
      <c r="F62" s="12">
        <v>0</v>
      </c>
    </row>
    <row r="63" spans="1:6" ht="119.25" customHeight="1" x14ac:dyDescent="0.25">
      <c r="A63" s="4" t="s">
        <v>89</v>
      </c>
      <c r="B63" s="7" t="s">
        <v>133</v>
      </c>
      <c r="C63" s="12">
        <f t="shared" si="17"/>
        <v>16000</v>
      </c>
      <c r="D63" s="12">
        <f>10000+6000</f>
        <v>16000</v>
      </c>
      <c r="E63" s="12">
        <v>0</v>
      </c>
      <c r="F63" s="12">
        <v>0</v>
      </c>
    </row>
    <row r="64" spans="1:6" ht="47.25" x14ac:dyDescent="0.25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25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25">
      <c r="A66" s="5" t="s">
        <v>94</v>
      </c>
      <c r="B66" s="6" t="s">
        <v>95</v>
      </c>
      <c r="C66" s="11">
        <f>D66+E66</f>
        <v>13556257</v>
      </c>
      <c r="D66" s="11">
        <f>SUM(D67:D70)</f>
        <v>3002000</v>
      </c>
      <c r="E66" s="11">
        <f>SUM(E67:E70)</f>
        <v>10554257</v>
      </c>
      <c r="F66" s="11">
        <f t="shared" ref="F66" si="19">SUM(F67:F70)</f>
        <v>10304257</v>
      </c>
    </row>
    <row r="67" spans="1:6" ht="33" customHeight="1" x14ac:dyDescent="0.25">
      <c r="A67" s="4" t="s">
        <v>96</v>
      </c>
      <c r="B67" s="7" t="s">
        <v>75</v>
      </c>
      <c r="C67" s="12">
        <f t="shared" ref="C67:C72" si="20">D67+E67</f>
        <v>2128600</v>
      </c>
      <c r="D67" s="14">
        <f>1500000+328600+300000</f>
        <v>2128600</v>
      </c>
      <c r="E67" s="12">
        <v>0</v>
      </c>
      <c r="F67" s="12">
        <v>0</v>
      </c>
    </row>
    <row r="68" spans="1:6" ht="47.25" x14ac:dyDescent="0.25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26" x14ac:dyDescent="0.25">
      <c r="A69" s="4">
        <v>24062200</v>
      </c>
      <c r="B69" s="7" t="s">
        <v>121</v>
      </c>
      <c r="C69" s="12">
        <f t="shared" si="20"/>
        <v>873400</v>
      </c>
      <c r="D69" s="12">
        <v>873400</v>
      </c>
      <c r="E69" s="12"/>
      <c r="F69" s="12"/>
    </row>
    <row r="70" spans="1:6" ht="33.75" customHeight="1" x14ac:dyDescent="0.25">
      <c r="A70" s="4">
        <v>24170000</v>
      </c>
      <c r="B70" s="7" t="s">
        <v>125</v>
      </c>
      <c r="C70" s="12">
        <f t="shared" si="20"/>
        <v>10304257</v>
      </c>
      <c r="D70" s="12"/>
      <c r="E70" s="12">
        <f>1326600+477657+3000000+5500000</f>
        <v>10304257</v>
      </c>
      <c r="F70" s="12">
        <f>E70</f>
        <v>10304257</v>
      </c>
    </row>
    <row r="71" spans="1:6" ht="36" customHeight="1" x14ac:dyDescent="0.25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25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25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5" x14ac:dyDescent="0.25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25">
      <c r="A75" s="5">
        <v>33010000</v>
      </c>
      <c r="B75" s="6" t="s">
        <v>146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3" x14ac:dyDescent="0.25">
      <c r="A76" s="4">
        <v>33010100</v>
      </c>
      <c r="B76" s="7" t="s">
        <v>147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25">
      <c r="A77" s="5">
        <v>50000000</v>
      </c>
      <c r="B77" s="6" t="s">
        <v>141</v>
      </c>
      <c r="C77" s="19">
        <f>C78</f>
        <v>217615</v>
      </c>
      <c r="D77" s="11">
        <f t="shared" ref="D77:F77" si="23">D78</f>
        <v>0</v>
      </c>
      <c r="E77" s="19">
        <f t="shared" si="23"/>
        <v>217615</v>
      </c>
      <c r="F77" s="11">
        <f t="shared" si="23"/>
        <v>0</v>
      </c>
    </row>
    <row r="78" spans="1:6" ht="47.25" x14ac:dyDescent="0.25">
      <c r="A78" s="4">
        <v>50110000</v>
      </c>
      <c r="B78" s="7" t="s">
        <v>142</v>
      </c>
      <c r="C78" s="20">
        <f t="shared" si="22"/>
        <v>217615</v>
      </c>
      <c r="D78" s="12"/>
      <c r="E78" s="20">
        <f>19937.71+217615-19937.71</f>
        <v>217615</v>
      </c>
      <c r="F78" s="12"/>
    </row>
    <row r="79" spans="1:6" ht="41.25" customHeight="1" x14ac:dyDescent="0.25">
      <c r="A79" s="24"/>
      <c r="B79" s="25" t="s">
        <v>103</v>
      </c>
      <c r="C79" s="26">
        <f>D79 + E79</f>
        <v>1263840287</v>
      </c>
      <c r="D79" s="27">
        <f>D16+D50+D72+D77</f>
        <v>1239068977</v>
      </c>
      <c r="E79" s="26">
        <f t="shared" ref="E79:F79" si="24">E16+E50+E72+E77</f>
        <v>24771310</v>
      </c>
      <c r="F79" s="27">
        <f t="shared" si="24"/>
        <v>11303695</v>
      </c>
    </row>
    <row r="80" spans="1:6" ht="26.25" customHeight="1" x14ac:dyDescent="0.25">
      <c r="A80" s="5" t="s">
        <v>104</v>
      </c>
      <c r="B80" s="6" t="s">
        <v>105</v>
      </c>
      <c r="C80" s="11">
        <f t="shared" ref="C80:C90" si="25">D80+E80</f>
        <v>296575812</v>
      </c>
      <c r="D80" s="11">
        <f>D81</f>
        <v>295485268</v>
      </c>
      <c r="E80" s="11">
        <f t="shared" ref="E80:F80" si="26">E81</f>
        <v>1090544</v>
      </c>
      <c r="F80" s="11">
        <f t="shared" si="26"/>
        <v>0</v>
      </c>
    </row>
    <row r="81" spans="1:6" x14ac:dyDescent="0.25">
      <c r="A81" s="5" t="s">
        <v>106</v>
      </c>
      <c r="B81" s="6" t="s">
        <v>107</v>
      </c>
      <c r="C81" s="11">
        <f>D81+E81</f>
        <v>296575812</v>
      </c>
      <c r="D81" s="11">
        <f>D82+D84+D91+D93</f>
        <v>295485268</v>
      </c>
      <c r="E81" s="11">
        <f>E82+E84+E93</f>
        <v>1090544</v>
      </c>
      <c r="F81" s="11">
        <f>F82+F84+F93</f>
        <v>0</v>
      </c>
    </row>
    <row r="82" spans="1:6" x14ac:dyDescent="0.25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5" x14ac:dyDescent="0.25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25">
      <c r="A84" s="5" t="s">
        <v>108</v>
      </c>
      <c r="B84" s="6" t="s">
        <v>109</v>
      </c>
      <c r="C84" s="11">
        <f>D84+E84</f>
        <v>185120944</v>
      </c>
      <c r="D84" s="11">
        <f>SUM(D85:D90)</f>
        <v>184030400</v>
      </c>
      <c r="E84" s="11">
        <f t="shared" ref="E84:F84" si="27">SUM(E85:E90)</f>
        <v>1090544</v>
      </c>
      <c r="F84" s="11">
        <f t="shared" si="27"/>
        <v>0</v>
      </c>
    </row>
    <row r="85" spans="1:6" ht="47.25" x14ac:dyDescent="0.25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25">
      <c r="A86" s="4" t="s">
        <v>110</v>
      </c>
      <c r="B86" s="7" t="s">
        <v>111</v>
      </c>
      <c r="C86" s="12">
        <f t="shared" si="25"/>
        <v>137168900</v>
      </c>
      <c r="D86" s="12">
        <v>137168900</v>
      </c>
      <c r="E86" s="12"/>
      <c r="F86" s="12">
        <v>0</v>
      </c>
    </row>
    <row r="87" spans="1:6" ht="34.5" customHeight="1" x14ac:dyDescent="0.25">
      <c r="A87" s="4">
        <v>41034200</v>
      </c>
      <c r="B87" s="22" t="s">
        <v>153</v>
      </c>
      <c r="C87" s="12">
        <f t="shared" si="25"/>
        <v>1090544</v>
      </c>
      <c r="D87" s="23"/>
      <c r="E87" s="12">
        <v>1090544</v>
      </c>
      <c r="F87" s="12"/>
    </row>
    <row r="88" spans="1:6" ht="30" customHeight="1" x14ac:dyDescent="0.25">
      <c r="A88" s="4">
        <v>41035400</v>
      </c>
      <c r="B88" s="22" t="s">
        <v>143</v>
      </c>
      <c r="C88" s="12">
        <f t="shared" si="25"/>
        <v>327700</v>
      </c>
      <c r="D88" s="23">
        <v>327700</v>
      </c>
      <c r="E88" s="12"/>
      <c r="F88" s="12"/>
    </row>
    <row r="89" spans="1:6" ht="51.75" customHeight="1" x14ac:dyDescent="0.25">
      <c r="A89" s="4">
        <v>41036000</v>
      </c>
      <c r="B89" s="22" t="s">
        <v>144</v>
      </c>
      <c r="C89" s="12">
        <f t="shared" si="25"/>
        <v>1600100</v>
      </c>
      <c r="D89" s="23">
        <f>1415100+185000</f>
        <v>1600100</v>
      </c>
      <c r="E89" s="12"/>
      <c r="F89" s="12"/>
    </row>
    <row r="90" spans="1:6" ht="33.6" customHeight="1" x14ac:dyDescent="0.25">
      <c r="A90" s="4">
        <v>41036300</v>
      </c>
      <c r="B90" s="17" t="s">
        <v>136</v>
      </c>
      <c r="C90" s="12">
        <f t="shared" si="25"/>
        <v>15857800</v>
      </c>
      <c r="D90" s="18">
        <v>15857800</v>
      </c>
      <c r="E90" s="12"/>
      <c r="F90" s="12"/>
    </row>
    <row r="91" spans="1:6" ht="33.6" customHeight="1" x14ac:dyDescent="0.25">
      <c r="A91" s="5">
        <v>41040000</v>
      </c>
      <c r="B91" s="34" t="s">
        <v>149</v>
      </c>
      <c r="C91" s="11">
        <f>SUM(C92)</f>
        <v>10496070</v>
      </c>
      <c r="D91" s="11">
        <f>SUM(D92)</f>
        <v>10496070</v>
      </c>
      <c r="E91" s="11"/>
      <c r="F91" s="11"/>
    </row>
    <row r="92" spans="1:6" ht="33.6" customHeight="1" x14ac:dyDescent="0.25">
      <c r="A92" s="4">
        <v>41040400</v>
      </c>
      <c r="B92" s="17" t="s">
        <v>150</v>
      </c>
      <c r="C92" s="12">
        <f t="shared" ref="C92:C97" si="28">D92+E92</f>
        <v>10496070</v>
      </c>
      <c r="D92" s="18">
        <v>10496070</v>
      </c>
      <c r="E92" s="12"/>
      <c r="F92" s="12"/>
    </row>
    <row r="93" spans="1:6" ht="21" customHeight="1" x14ac:dyDescent="0.25">
      <c r="A93" s="5" t="s">
        <v>112</v>
      </c>
      <c r="B93" s="6" t="s">
        <v>113</v>
      </c>
      <c r="C93" s="11">
        <f>SUM(C94:C98)</f>
        <v>38698498</v>
      </c>
      <c r="D93" s="11">
        <f>SUM(D94:D98)</f>
        <v>38698498</v>
      </c>
      <c r="E93" s="11">
        <f t="shared" ref="E93:F93" si="29">SUM(E94:E98)</f>
        <v>0</v>
      </c>
      <c r="F93" s="11">
        <f t="shared" si="29"/>
        <v>0</v>
      </c>
    </row>
    <row r="94" spans="1:6" ht="45" customHeight="1" x14ac:dyDescent="0.25">
      <c r="A94" s="4">
        <v>41050300</v>
      </c>
      <c r="B94" s="35" t="s">
        <v>151</v>
      </c>
      <c r="C94" s="12">
        <f t="shared" si="28"/>
        <v>8635600</v>
      </c>
      <c r="D94" s="12">
        <f>7446000+1189600</f>
        <v>8635600</v>
      </c>
      <c r="E94" s="4"/>
      <c r="F94" s="4"/>
    </row>
    <row r="95" spans="1:6" ht="276.75" customHeight="1" x14ac:dyDescent="0.25">
      <c r="A95" s="4">
        <v>41050400</v>
      </c>
      <c r="B95" s="7" t="s">
        <v>148</v>
      </c>
      <c r="C95" s="12">
        <f t="shared" si="28"/>
        <v>16808022</v>
      </c>
      <c r="D95" s="12">
        <v>16808022</v>
      </c>
      <c r="E95" s="12"/>
      <c r="F95" s="12"/>
    </row>
    <row r="96" spans="1:6" ht="31.5" x14ac:dyDescent="0.25">
      <c r="A96" s="4">
        <v>41051000</v>
      </c>
      <c r="B96" s="7" t="s">
        <v>139</v>
      </c>
      <c r="C96" s="12">
        <f t="shared" si="28"/>
        <v>1458059</v>
      </c>
      <c r="D96" s="12">
        <f>1458423-364</f>
        <v>1458059</v>
      </c>
      <c r="E96" s="12"/>
      <c r="F96" s="12"/>
    </row>
    <row r="97" spans="1:6" ht="26.25" customHeight="1" x14ac:dyDescent="0.25">
      <c r="A97" s="4">
        <v>41053900</v>
      </c>
      <c r="B97" s="7" t="s">
        <v>114</v>
      </c>
      <c r="C97" s="12">
        <f t="shared" si="28"/>
        <v>10916497</v>
      </c>
      <c r="D97" s="12">
        <f>4404201+60816+285480+264000+902000+5000000</f>
        <v>10916497</v>
      </c>
      <c r="E97" s="12"/>
      <c r="F97" s="12"/>
    </row>
    <row r="98" spans="1:6" ht="78.75" x14ac:dyDescent="0.25">
      <c r="A98" s="4">
        <v>41059300</v>
      </c>
      <c r="B98" s="7" t="s">
        <v>140</v>
      </c>
      <c r="C98" s="12">
        <f>D98+E98</f>
        <v>880320</v>
      </c>
      <c r="D98" s="12">
        <f>400320+480000</f>
        <v>880320</v>
      </c>
      <c r="E98" s="12"/>
      <c r="F98" s="12"/>
    </row>
    <row r="99" spans="1:6" ht="37.5" customHeight="1" x14ac:dyDescent="0.25">
      <c r="A99" s="9" t="s">
        <v>116</v>
      </c>
      <c r="B99" s="10" t="s">
        <v>115</v>
      </c>
      <c r="C99" s="21">
        <f>D99 + E99</f>
        <v>1560416099</v>
      </c>
      <c r="D99" s="13">
        <f>D79+D80</f>
        <v>1534554245</v>
      </c>
      <c r="E99" s="21">
        <f>E79+E80</f>
        <v>25861854</v>
      </c>
      <c r="F99" s="13">
        <f>F79+F80</f>
        <v>11303695</v>
      </c>
    </row>
    <row r="101" spans="1:6" ht="33.6" customHeight="1" x14ac:dyDescent="0.25">
      <c r="A101" s="38" t="s">
        <v>152</v>
      </c>
      <c r="B101" s="39"/>
      <c r="C101" s="39"/>
      <c r="D101" s="39"/>
      <c r="E101" s="39"/>
      <c r="F101" s="39"/>
    </row>
    <row r="102" spans="1:6" x14ac:dyDescent="0.25">
      <c r="B102" s="3"/>
      <c r="C102" s="8"/>
      <c r="D102" s="8"/>
      <c r="E102" s="8"/>
      <c r="F102" s="8"/>
    </row>
    <row r="103" spans="1:6" ht="21.75" customHeight="1" x14ac:dyDescent="0.25">
      <c r="B103" s="28"/>
      <c r="C103" s="29"/>
      <c r="D103" s="30"/>
      <c r="E103" s="30"/>
      <c r="F103" s="30"/>
    </row>
    <row r="104" spans="1:6" ht="30" customHeight="1" x14ac:dyDescent="0.25">
      <c r="B104" s="36"/>
      <c r="C104" s="37"/>
      <c r="D104" s="37"/>
      <c r="E104" s="37"/>
      <c r="F104" s="37"/>
    </row>
    <row r="105" spans="1:6" x14ac:dyDescent="0.25">
      <c r="B105" s="31"/>
      <c r="C105" s="32"/>
      <c r="D105" s="32"/>
      <c r="E105" s="32"/>
      <c r="F105" s="32"/>
    </row>
  </sheetData>
  <mergeCells count="9">
    <mergeCell ref="A101:F101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3" fitToHeight="7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2026-08-18T13:28:07Z</cp:lastPrinted>
  <dcterms:created xsi:type="dcterms:W3CDTF">2023-12-17T10:55:25Z</dcterms:created>
  <dcterms:modified xsi:type="dcterms:W3CDTF">2026-08-28T10:27:15Z</dcterms:modified>
</cp:coreProperties>
</file>