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0" yWindow="0" windowWidth="23040" windowHeight="8868"/>
  </bookViews>
  <sheets>
    <sheet name="Зведені пропозиції на уточн" sheetId="2" r:id="rId1"/>
  </sheets>
  <definedNames>
    <definedName name="_xlnm.Print_Titles" localSheetId="0">'Зведені пропозиції на уточн'!$C:$C,'Зведені пропозиції на уточн'!$3:$4</definedName>
    <definedName name="_xlnm.Print_Area" localSheetId="0">'Зведені пропозиції на уточн'!$A$1:$H$118</definedName>
  </definedNames>
  <calcPr calcId="152511"/>
</workbook>
</file>

<file path=xl/calcChain.xml><?xml version="1.0" encoding="utf-8"?>
<calcChain xmlns="http://schemas.openxmlformats.org/spreadsheetml/2006/main">
  <c r="E36" i="2" l="1"/>
  <c r="E9" i="2"/>
  <c r="D114" i="2" l="1"/>
  <c r="D113" i="2"/>
  <c r="D112" i="2"/>
  <c r="D111" i="2"/>
  <c r="D110" i="2"/>
  <c r="D109" i="2"/>
  <c r="D108" i="2"/>
  <c r="D107" i="2"/>
  <c r="D106" i="2"/>
  <c r="D105" i="2"/>
  <c r="G104" i="2"/>
  <c r="D104" i="2" s="1"/>
  <c r="D103" i="2"/>
  <c r="D102" i="2"/>
  <c r="F101" i="2"/>
  <c r="D101" i="2"/>
  <c r="F100" i="2"/>
  <c r="F98" i="2" s="1"/>
  <c r="D99" i="2"/>
  <c r="H98" i="2"/>
  <c r="G98" i="2"/>
  <c r="G97" i="2" s="1"/>
  <c r="E98" i="2"/>
  <c r="H97" i="2"/>
  <c r="E97" i="2"/>
  <c r="D96" i="2"/>
  <c r="E95" i="2"/>
  <c r="D95" i="2"/>
  <c r="H94" i="2"/>
  <c r="G94" i="2"/>
  <c r="F94" i="2"/>
  <c r="E94" i="2"/>
  <c r="D94" i="2" s="1"/>
  <c r="D93" i="2"/>
  <c r="H92" i="2"/>
  <c r="D92" i="2"/>
  <c r="D91" i="2"/>
  <c r="D90" i="2"/>
  <c r="D89" i="2"/>
  <c r="D88" i="2"/>
  <c r="E87" i="2"/>
  <c r="D87" i="2"/>
  <c r="D86" i="2"/>
  <c r="E85" i="2"/>
  <c r="D85" i="2"/>
  <c r="D84" i="2"/>
  <c r="D83" i="2"/>
  <c r="D82" i="2"/>
  <c r="H81" i="2"/>
  <c r="H77" i="2" s="1"/>
  <c r="G81" i="2"/>
  <c r="F81" i="2"/>
  <c r="E81" i="2"/>
  <c r="D81" i="2"/>
  <c r="D80" i="2"/>
  <c r="D79" i="2"/>
  <c r="G78" i="2"/>
  <c r="D78" i="2" s="1"/>
  <c r="E78" i="2"/>
  <c r="E77" i="2" s="1"/>
  <c r="F77" i="2"/>
  <c r="F59" i="2" s="1"/>
  <c r="D76" i="2"/>
  <c r="D75" i="2"/>
  <c r="D74" i="2"/>
  <c r="D73" i="2"/>
  <c r="D72" i="2"/>
  <c r="D71" i="2"/>
  <c r="D70" i="2"/>
  <c r="D69" i="2"/>
  <c r="H68" i="2"/>
  <c r="D68" i="2" s="1"/>
  <c r="D67" i="2"/>
  <c r="G66" i="2"/>
  <c r="D66" i="2"/>
  <c r="D65" i="2"/>
  <c r="G64" i="2"/>
  <c r="D64" i="2"/>
  <c r="D63" i="2"/>
  <c r="D62" i="2"/>
  <c r="G61" i="2"/>
  <c r="D61" i="2" s="1"/>
  <c r="D58" i="2"/>
  <c r="G57" i="2"/>
  <c r="D57" i="2"/>
  <c r="D56" i="2"/>
  <c r="G55" i="2"/>
  <c r="D55" i="2" s="1"/>
  <c r="D54" i="2"/>
  <c r="G53" i="2"/>
  <c r="D53" i="2" s="1"/>
  <c r="D52" i="2"/>
  <c r="G51" i="2"/>
  <c r="G50" i="2" s="1"/>
  <c r="H50" i="2"/>
  <c r="F50" i="2"/>
  <c r="E50" i="2"/>
  <c r="D50" i="2" s="1"/>
  <c r="D49" i="2"/>
  <c r="D48" i="2"/>
  <c r="G47" i="2"/>
  <c r="D47" i="2"/>
  <c r="G46" i="2"/>
  <c r="D46" i="2" s="1"/>
  <c r="D45" i="2"/>
  <c r="G44" i="2"/>
  <c r="D44" i="2"/>
  <c r="G43" i="2"/>
  <c r="D43" i="2" s="1"/>
  <c r="D42" i="2"/>
  <c r="G41" i="2"/>
  <c r="D41" i="2" s="1"/>
  <c r="D40" i="2"/>
  <c r="G39" i="2"/>
  <c r="D39" i="2"/>
  <c r="D38" i="2"/>
  <c r="G37" i="2"/>
  <c r="D37" i="2"/>
  <c r="D36" i="2"/>
  <c r="G35" i="2"/>
  <c r="D35" i="2" s="1"/>
  <c r="E34" i="2"/>
  <c r="E33" i="2" s="1"/>
  <c r="H33" i="2"/>
  <c r="F33" i="2"/>
  <c r="D32" i="2"/>
  <c r="G31" i="2"/>
  <c r="G27" i="2" s="1"/>
  <c r="D27" i="2" s="1"/>
  <c r="D30" i="2"/>
  <c r="D29" i="2"/>
  <c r="G28" i="2"/>
  <c r="D28" i="2"/>
  <c r="H27" i="2"/>
  <c r="F27" i="2"/>
  <c r="E27" i="2"/>
  <c r="D26" i="2"/>
  <c r="G25" i="2"/>
  <c r="D25" i="2"/>
  <c r="H24" i="2"/>
  <c r="G24" i="2"/>
  <c r="F24" i="2"/>
  <c r="E24" i="2"/>
  <c r="D24" i="2"/>
  <c r="D23" i="2"/>
  <c r="D22" i="2"/>
  <c r="D21" i="2"/>
  <c r="D20" i="2"/>
  <c r="G19" i="2"/>
  <c r="D19" i="2"/>
  <c r="G18" i="2"/>
  <c r="G15" i="2" s="1"/>
  <c r="G14" i="2" s="1"/>
  <c r="D18" i="2"/>
  <c r="D17" i="2"/>
  <c r="D16" i="2"/>
  <c r="H15" i="2"/>
  <c r="F15" i="2"/>
  <c r="F14" i="2" s="1"/>
  <c r="F5" i="2" s="1"/>
  <c r="E15" i="2"/>
  <c r="E14" i="2" s="1"/>
  <c r="D14" i="2" s="1"/>
  <c r="H14" i="2"/>
  <c r="G13" i="2"/>
  <c r="D13" i="2"/>
  <c r="G12" i="2"/>
  <c r="G10" i="2" s="1"/>
  <c r="D12" i="2"/>
  <c r="D11" i="2"/>
  <c r="D9" i="2"/>
  <c r="D8" i="2"/>
  <c r="E7" i="2"/>
  <c r="E6" i="2" s="1"/>
  <c r="H6" i="2"/>
  <c r="H5" i="2" s="1"/>
  <c r="F6" i="2"/>
  <c r="G6" i="2" l="1"/>
  <c r="G5" i="2" s="1"/>
  <c r="D10" i="2"/>
  <c r="E59" i="2"/>
  <c r="D33" i="2"/>
  <c r="D98" i="2"/>
  <c r="F97" i="2"/>
  <c r="F115" i="2" s="1"/>
  <c r="E5" i="2"/>
  <c r="D6" i="2"/>
  <c r="D7" i="2"/>
  <c r="D15" i="2"/>
  <c r="D31" i="2"/>
  <c r="D34" i="2"/>
  <c r="D51" i="2"/>
  <c r="H59" i="2"/>
  <c r="H115" i="2" s="1"/>
  <c r="D100" i="2"/>
  <c r="G34" i="2"/>
  <c r="G33" i="2" s="1"/>
  <c r="G60" i="2"/>
  <c r="G77" i="2"/>
  <c r="D77" i="2" s="1"/>
  <c r="D5" i="2" l="1"/>
  <c r="E115" i="2"/>
  <c r="D60" i="2"/>
  <c r="G59" i="2"/>
  <c r="D59" i="2" s="1"/>
  <c r="D97" i="2"/>
  <c r="G115" i="2" l="1"/>
  <c r="D115" i="2"/>
</calcChain>
</file>

<file path=xl/sharedStrings.xml><?xml version="1.0" encoding="utf-8"?>
<sst xmlns="http://schemas.openxmlformats.org/spreadsheetml/2006/main" count="170" uniqueCount="145">
  <si>
    <t>назва головного розпорядника/вид робіт</t>
  </si>
  <si>
    <t>РАЗОМ</t>
  </si>
  <si>
    <t>Начальник фінансового управління</t>
  </si>
  <si>
    <t>Ольга Яковенко</t>
  </si>
  <si>
    <t>Загальна сума, грн</t>
  </si>
  <si>
    <t>Джерела покриття</t>
  </si>
  <si>
    <t>Додаток до подання</t>
  </si>
  <si>
    <t>Фінансове управління</t>
  </si>
  <si>
    <t xml:space="preserve">збільшення/зменшення надходжень </t>
  </si>
  <si>
    <t>Відділ комунального господарства та благоустрою</t>
  </si>
  <si>
    <t>Відділ освіти</t>
  </si>
  <si>
    <t>4.1</t>
  </si>
  <si>
    <t>1.1</t>
  </si>
  <si>
    <t>2.1</t>
  </si>
  <si>
    <t>0180</t>
  </si>
  <si>
    <t>Інша діяльність у сфері державного управління</t>
  </si>
  <si>
    <t>Управління капітального будівництва</t>
  </si>
  <si>
    <t>1</t>
  </si>
  <si>
    <t>2</t>
  </si>
  <si>
    <t>3</t>
  </si>
  <si>
    <t>Виконавчий комітет</t>
  </si>
  <si>
    <t>5</t>
  </si>
  <si>
    <t>1.2</t>
  </si>
  <si>
    <t>2.2</t>
  </si>
  <si>
    <t>6</t>
  </si>
  <si>
    <t>Управління комунальної власності та земельних відносин</t>
  </si>
  <si>
    <t>7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</si>
  <si>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</si>
  <si>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</si>
  <si>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Організація благоустрою населених пунктів</t>
  </si>
  <si>
    <t>розподіл нерозподілених видатків за рахунок залишку ЗФ</t>
  </si>
  <si>
    <t>перерозподіл видатків між програмами</t>
  </si>
  <si>
    <t>6030</t>
  </si>
  <si>
    <t>1.3</t>
  </si>
  <si>
    <t>1.4</t>
  </si>
  <si>
    <t>8110</t>
  </si>
  <si>
    <t xml:space="preserve">Заходи із запобігання та ліквідації надзвичайних ситуацій та наслідків стихійного лиха </t>
  </si>
  <si>
    <t>Управління соціальної політики</t>
  </si>
  <si>
    <t xml:space="preserve">Олександрівська селищна адміністрація </t>
  </si>
  <si>
    <t>8340</t>
  </si>
  <si>
    <t>Природоохоронні заходи за рахунок цільових фондів</t>
  </si>
  <si>
    <t>6.1</t>
  </si>
  <si>
    <t>5.1</t>
  </si>
  <si>
    <t>1010</t>
  </si>
  <si>
    <t>Надання дошкільної освіти</t>
  </si>
  <si>
    <t>2.3</t>
  </si>
  <si>
    <t>3.1</t>
  </si>
  <si>
    <t>3.2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</si>
  <si>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</si>
  <si>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</si>
  <si>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Оплата праці з нарахуваннями (загальний фонд)</t>
  </si>
  <si>
    <t>в т.ч. нерозподілені видатки за рахунок залишку коштів (загальний фонд)</t>
  </si>
  <si>
    <t xml:space="preserve">№ </t>
  </si>
  <si>
    <t>Відділ культури</t>
  </si>
  <si>
    <t>Інші заходи в галузі культури і мистецтва</t>
  </si>
  <si>
    <t>Культурно-масові заходи (загальний фонд)</t>
  </si>
  <si>
    <t>4082</t>
  </si>
  <si>
    <t>4.2</t>
  </si>
  <si>
    <t>Пропозиції  щодо уточнення бюджету за видатками  (проєкт на грудень 2022 року)</t>
  </si>
  <si>
    <t>перерозподіл видатків між головними розпорядниками</t>
  </si>
  <si>
    <t>придбання пально-мастильних матеріалів для обслуговування службового автомобіля (загальний фонд)</t>
  </si>
  <si>
    <t>придбання подовжувачів (4од), трійиків, повербанків (3од.) (загальний фонд)</t>
  </si>
  <si>
    <t>поточний ремонт будівлі адміністрації (з метою облаштування пункту обігріву) (загальний фонд)</t>
  </si>
  <si>
    <t>2010</t>
  </si>
  <si>
    <t>Багатопрофільна стаціонарна медична допомога населенню</t>
  </si>
  <si>
    <t>КНП "Чорноморська лікарня"</t>
  </si>
  <si>
    <t>Оплата організації локальної мережі в приміщеннях стаціонару (загальний фонд)</t>
  </si>
  <si>
    <t>Придбання продуктів харчування (загальний фонд)</t>
  </si>
  <si>
    <t>Видатки на висвітлення діяльності підприємства (послуги друкованих засобів масової інформації, медіа-послуги) (загальний фонд)</t>
  </si>
  <si>
    <t>Послуги лабораторних досліджень, метрологічної повірки рентгенологічного та лабораторного обладнання (загальний фонд)</t>
  </si>
  <si>
    <t>Послуги із супроводження програмного забезпечення (загальний фонд)</t>
  </si>
  <si>
    <t>Послуги з прокату автомобіля (загальний фонд)</t>
  </si>
  <si>
    <t>Поточний ремонт фасадів ліфтів (загальний фонд)</t>
  </si>
  <si>
    <t>Олександрівська селищна адміністрація - поточний ремонт доріг (загальний фонд)</t>
  </si>
  <si>
    <t>Малодолинська сільська адміністрація - поточний ремонт турнікетів, фарбування турникетів та бордюрів (загальний фонд)</t>
  </si>
  <si>
    <t>придбання пально-мастильних матеріалів для обслуговування генератора (бензин) (загальний фонд)</t>
  </si>
  <si>
    <t>Олександрівська селищна адміністрація</t>
  </si>
  <si>
    <t>придбання димоходу для облаштування пункту обігріву (спеціальний фонд-БР)</t>
  </si>
  <si>
    <t>Малодолинська сільська адміністрація</t>
  </si>
  <si>
    <t>1022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</si>
  <si>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</si>
  <si>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1130</t>
  </si>
  <si>
    <t>Методичне забезпечення діяльності закладів освіти</t>
  </si>
  <si>
    <t>2.4</t>
  </si>
  <si>
    <t>1151</t>
  </si>
  <si>
    <t>Забезпечення діяльності інклюзивно-ресурсних центрів за рахунок коштів місцевого бюджету</t>
  </si>
  <si>
    <t>2.5</t>
  </si>
  <si>
    <t>Придбання твердого палива (дрова - 181,20 куб.м.) для обігріву найпростіших укриттів (загальний фонд)</t>
  </si>
  <si>
    <t>Придбання твердого палива (вугілля - 6,9 т) для обігріву найпростіших укриттів та пунктів незламності (загальний фонд)</t>
  </si>
  <si>
    <t>Встановлення печей обігріву (роботи по монтажу 23 од.) для обігріву найпростіших укриттів та пунктів незламності (загальний фонд)</t>
  </si>
  <si>
    <t>Придбання пально-мастильних матеріалів для забезпечення роботи генераторів в найпростіших укриттях та пунктах незламності (загальний фонд)</t>
  </si>
  <si>
    <t>Відшкодування комунальних послуг (розгортання Пункту Незламності (стаціонарного пукту обігріву) за адресою: м.Чорноморськ, вул.Паркова, 15, на базі концертно-розважального комплексу ТОВ "Тріал") (загальний фонд)</t>
  </si>
  <si>
    <t>Придбання пально-мастильних матеріалів для забезпечення роботи генератору в Пункті Незламності за адресою: м.Чорноморськ, вул.Паркова, 15, на базі концертно-розважального комплексу ТОВ "Тріал") (загальний фонд)</t>
  </si>
  <si>
    <t>1080</t>
  </si>
  <si>
    <t>Надання спеціалізованої освіти мистецькими школами</t>
  </si>
  <si>
    <t>заробітна плата з нарахуваннями (загальний фонд)</t>
  </si>
  <si>
    <t>4081</t>
  </si>
  <si>
    <t>Забезпечення діяльності інших закладів в галузі культури і мистецтва</t>
  </si>
  <si>
    <t>3.3</t>
  </si>
  <si>
    <t>3.4</t>
  </si>
  <si>
    <t>Придбаня палива (бензину, 1000л) для забезпечення роботи генераторів в найпростіших укриттях (загальний фонд)</t>
  </si>
  <si>
    <t>4</t>
  </si>
  <si>
    <t>КП "Зеленгосп"</t>
  </si>
  <si>
    <t>встановлення теплиць для збереження великорозмірних теплолюбних зелених насаджень (пальм) (загальний фонд)</t>
  </si>
  <si>
    <t>придбання електрообігрівачів (7од.) та супутнього обладнання (загальний фонд)</t>
  </si>
  <si>
    <t>КП "МУЖКГ"</t>
  </si>
  <si>
    <t>Забезпечення програми  екологічного маркування пляжу "Блакитний прапор" (загальний фонд)</t>
  </si>
  <si>
    <t>Утримання міського пляжу та рятувальної служби (загальний фонд)</t>
  </si>
  <si>
    <t>Нагородження переможців конкурсу  "Найкращий ландшафтний дизайн прибудинкової території", "Найкращий під'їзд в житловому будинку" та "Двір найкращого благоустрою"  (загальний фонд)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</si>
  <si>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</si>
  <si>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</si>
  <si>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Реконструкція скверу за адресою: Одеська область, м.Чорноморськ, проспект Миру, 14. Коригування (спеціальний фонд - ЦФ)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</si>
  <si>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"ЛАЗУРНА-5") (спеціальний фонд - ЦФ)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</si>
  <si>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 (спеціальний фонд - ЦФ)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</si>
  <si>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(ОСББ "МЖК Перший") (спеціальний фонд - ЦФ)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</si>
  <si>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 (спеціальний фонд - ЦФ)</t>
  </si>
  <si>
    <t>Капітальний ремонт ліфтів житлового будинку за адресою: Одеська область, Одеський район, м.Чорноморськ, вул.Парусна, 17 (ОК ЖБК "Новий") (спеціальний фонд - ЦФ)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</si>
  <si>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 (спеціальний фонд - СФ)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</si>
  <si>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 (спеціальний фонд - ЦФ)</t>
  </si>
  <si>
    <t>4.3</t>
  </si>
  <si>
    <t>Відновлення матеріального резерву (бензин А-95 - 420л, дизельне паливо - 175л) (загальний фонд)</t>
  </si>
  <si>
    <t>Заробітна плата з нарахуваннями робітників, що будуть залучені у надзвичайних ситуаціях (загальний фонд)</t>
  </si>
  <si>
    <t>Проведення робіт з встановлення пічей для обігріву "Пунктів незламності" та тимчасових пунктів обігріву, що використовуються в якості найпростіших укриттів на території Чорноморської міської територіальної громади (загальний фонд)</t>
  </si>
  <si>
    <t>Відновлення та поповнення матеріального резерву (бензин А-95 - 2800л) для забезбепечення роботи генераторів в стаціонарних пунктах обігріву (загальний фонд)</t>
  </si>
  <si>
    <t>КП "Чорноморськводоканал"</t>
  </si>
  <si>
    <t>Придбання дизель-генератору (100 кВт) для забезпечення автономної роботи центральної насосної станції (спеціальний фонд - БР)</t>
  </si>
  <si>
    <t>Придбання та встановлення ємностей  та необхідного обладнання (12 стаціонарних - сел.Олександрівка, с.Малодолинське, с.Бурлача Балка, Чорноморські ліцеї №№ 1, 4, 6, 7 та 11 пересувних - для КП "МУЖКГ") (загальний фонд - 146,0 тис.грн, спеціальний фонд - БР - 1 069,12 тис.грн)</t>
  </si>
  <si>
    <t>Улаштування системи відбору води в переносну тару - бювет с.Бурлача Балка (спеціальний фонд - БР)</t>
  </si>
  <si>
    <t>Придбання та монтаж тимчасового освітлення територій свердловин та бюветів (загальний фонд)</t>
  </si>
  <si>
    <t>Поповнення матеріального резерву - придбання пально-мастильних матеріалів для забезпечення роботи генераторів та підвозу води (дизельне паливо - 15 470 л, бензин А-95 - 1 792 л) (загальний фонд)</t>
  </si>
  <si>
    <t>Відновлення матеріального резерву (бензин А-95 - 500л, дизельне паливо - 1000л) (загальний фонд)</t>
  </si>
  <si>
    <t>4.4</t>
  </si>
  <si>
    <r>
      <t xml:space="preserve">Озеленення території міста та прилеглих сіл / капітальний ремонт зеленої зони / придбання зелених насаджень (спеціальний фонд - </t>
    </r>
    <r>
      <rPr>
        <b/>
        <sz val="14"/>
        <color indexed="8"/>
        <rFont val="Times New Roman"/>
        <family val="1"/>
        <charset val="204"/>
      </rPr>
      <t>ФОНПС</t>
    </r>
    <r>
      <rPr>
        <sz val="14"/>
        <color indexed="8"/>
        <rFont val="Times New Roman"/>
        <family val="1"/>
        <charset val="204"/>
      </rPr>
      <t xml:space="preserve"> - видатки розвитку)</t>
    </r>
  </si>
  <si>
    <t>КП "Палац спорту "Юність" - придбання паливно-мастильних матералів для обслуговування генератора (загальний фонд)</t>
  </si>
  <si>
    <t>6.2</t>
  </si>
  <si>
    <r>
      <rPr>
        <b/>
        <sz val="14"/>
        <color indexed="8"/>
        <rFont val="Times New Roman"/>
        <family val="1"/>
        <charset val="204"/>
      </rPr>
      <t>Матеріально-технічне забезпечення</t>
    </r>
    <r>
      <rPr>
        <sz val="14"/>
        <color indexed="8"/>
        <rFont val="Times New Roman"/>
        <family val="1"/>
        <charset val="204"/>
      </rPr>
      <t xml:space="preserve"> в/ч А2171 (Міська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рік)  (загальний фонд)</t>
    </r>
  </si>
  <si>
    <r>
      <t xml:space="preserve">Для придбання пально-мастильних матеріалів </t>
    </r>
    <r>
      <rPr>
        <b/>
        <sz val="14"/>
        <color indexed="8"/>
        <rFont val="Times New Roman"/>
        <family val="1"/>
        <charset val="204"/>
      </rPr>
      <t>Відділом поліції № 1</t>
    </r>
    <r>
      <rPr>
        <sz val="14"/>
        <color indexed="8"/>
        <rFont val="Times New Roman"/>
        <family val="1"/>
        <charset val="204"/>
      </rPr>
      <t xml:space="preserve"> Одеського районного управління поліції № 2 ГУНП в Одеській області (Міська програма протидії злочинності та посилення громадської безпеки на території Чорноморської міської ради Одеської області на 2019-2022 роки) (загальний фонд)</t>
    </r>
  </si>
  <si>
    <t>Перерозподіл по оплаті праці з нарахуваннями (загальний фонд)</t>
  </si>
  <si>
    <t>Бурлачобалківська сільська адміністрація</t>
  </si>
  <si>
    <t>Відділ молоді та спорту</t>
  </si>
  <si>
    <t>поточний ремонт адмінбудівлі (приміщення, в якому розташована їдальня) (загальний фонд)</t>
  </si>
  <si>
    <t>Виконання поточного ремонту та придбання матеріалів для проведення ремонту найпростіших укриттів (підвальних приміщень житлових будинків) - заробітна плата згідно нарядів та ПДВ</t>
  </si>
  <si>
    <t>в т.ч. нерозподілені видатки за рахунок доходів (загальний фонд)</t>
  </si>
  <si>
    <t>Поточний ремонт сантехнічних мереж в туалетах поліклініки із заміною обладнання (загальний фонд)</t>
  </si>
  <si>
    <t>придбання пально-мастильних матеріалів для обслуговування генератора 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</si>
</sst>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i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6" fillId="0" borderId="0"/>
    <xf numFmtId="0" fontId="15" fillId="0" borderId="0"/>
    <xf numFmtId="164" fontId="5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4" fontId="10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/>
    <xf numFmtId="0" fontId="10" fillId="0" borderId="0" xfId="0" applyFont="1" applyFill="1"/>
    <xf numFmtId="49" fontId="8" fillId="0" borderId="1" xfId="0" applyNumberFormat="1" applyFont="1" applyFill="1" applyBorder="1"/>
    <xf numFmtId="0" fontId="8" fillId="0" borderId="1" xfId="0" quotePrefix="1" applyFont="1" applyFill="1" applyBorder="1" applyAlignment="1">
      <alignment vertical="center" wrapText="1"/>
    </xf>
    <xf numFmtId="0" fontId="8" fillId="0" borderId="0" xfId="0" applyFont="1" applyFill="1"/>
    <xf numFmtId="4" fontId="9" fillId="0" borderId="1" xfId="0" applyNumberFormat="1" applyFont="1" applyFill="1" applyBorder="1" applyAlignment="1">
      <alignment horizontal="right"/>
    </xf>
    <xf numFmtId="49" fontId="8" fillId="3" borderId="1" xfId="0" applyNumberFormat="1" applyFont="1" applyFill="1" applyBorder="1"/>
    <xf numFmtId="0" fontId="2" fillId="3" borderId="0" xfId="0" applyFont="1" applyFill="1"/>
    <xf numFmtId="0" fontId="11" fillId="2" borderId="0" xfId="0" applyFont="1" applyFill="1"/>
    <xf numFmtId="49" fontId="9" fillId="0" borderId="0" xfId="0" applyNumberFormat="1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vertical="center"/>
    </xf>
    <xf numFmtId="0" fontId="8" fillId="3" borderId="1" xfId="0" quotePrefix="1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right"/>
    </xf>
    <xf numFmtId="0" fontId="8" fillId="3" borderId="0" xfId="0" applyFont="1" applyFill="1" applyAlignment="1">
      <alignment horizontal="left"/>
    </xf>
    <xf numFmtId="49" fontId="10" fillId="3" borderId="0" xfId="0" applyNumberFormat="1" applyFont="1" applyFill="1" applyBorder="1"/>
    <xf numFmtId="0" fontId="10" fillId="3" borderId="0" xfId="0" applyFont="1" applyFill="1" applyBorder="1" applyAlignment="1">
      <alignment wrapText="1"/>
    </xf>
    <xf numFmtId="4" fontId="10" fillId="3" borderId="0" xfId="0" applyNumberFormat="1" applyFont="1" applyFill="1" applyBorder="1" applyAlignment="1">
      <alignment horizontal="right"/>
    </xf>
    <xf numFmtId="0" fontId="11" fillId="3" borderId="0" xfId="0" applyFont="1" applyFill="1"/>
    <xf numFmtId="49" fontId="9" fillId="3" borderId="1" xfId="0" applyNumberFormat="1" applyFont="1" applyFill="1" applyBorder="1"/>
    <xf numFmtId="0" fontId="9" fillId="3" borderId="1" xfId="0" quotePrefix="1" applyFont="1" applyFill="1" applyBorder="1" applyAlignment="1">
      <alignment wrapText="1"/>
    </xf>
    <xf numFmtId="4" fontId="9" fillId="3" borderId="1" xfId="0" applyNumberFormat="1" applyFont="1" applyFill="1" applyBorder="1" applyAlignment="1">
      <alignment horizontal="right"/>
    </xf>
    <xf numFmtId="0" fontId="1" fillId="3" borderId="0" xfId="0" applyFont="1" applyFill="1"/>
    <xf numFmtId="49" fontId="11" fillId="0" borderId="1" xfId="0" applyNumberFormat="1" applyFont="1" applyFill="1" applyBorder="1"/>
    <xf numFmtId="49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49" fontId="8" fillId="0" borderId="1" xfId="0" applyNumberFormat="1" applyFont="1" applyFill="1" applyBorder="1" applyAlignment="1">
      <alignment vertical="center"/>
    </xf>
    <xf numFmtId="0" fontId="8" fillId="3" borderId="1" xfId="0" quotePrefix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2" fontId="8" fillId="3" borderId="1" xfId="0" quotePrefix="1" applyNumberFormat="1" applyFont="1" applyFill="1" applyBorder="1" applyAlignment="1">
      <alignment vertical="center" wrapText="1"/>
    </xf>
    <xf numFmtId="0" fontId="12" fillId="0" borderId="0" xfId="0" applyFont="1" applyFill="1"/>
    <xf numFmtId="49" fontId="10" fillId="4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4" fontId="10" fillId="4" borderId="1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left" vertical="center"/>
    </xf>
    <xf numFmtId="49" fontId="10" fillId="4" borderId="1" xfId="0" applyNumberFormat="1" applyFont="1" applyFill="1" applyBorder="1"/>
    <xf numFmtId="0" fontId="10" fillId="4" borderId="1" xfId="0" applyFont="1" applyFill="1" applyBorder="1" applyAlignment="1">
      <alignment wrapText="1"/>
    </xf>
    <xf numFmtId="4" fontId="10" fillId="4" borderId="1" xfId="0" applyNumberFormat="1" applyFont="1" applyFill="1" applyBorder="1" applyAlignment="1">
      <alignment horizontal="right"/>
    </xf>
    <xf numFmtId="0" fontId="10" fillId="4" borderId="0" xfId="0" applyFont="1" applyFill="1" applyAlignment="1">
      <alignment horizontal="left"/>
    </xf>
    <xf numFmtId="0" fontId="10" fillId="4" borderId="0" xfId="0" applyFont="1" applyFill="1"/>
    <xf numFmtId="0" fontId="9" fillId="3" borderId="1" xfId="0" quotePrefix="1" applyFont="1" applyFill="1" applyBorder="1" applyAlignment="1">
      <alignment vertical="center" wrapText="1"/>
    </xf>
    <xf numFmtId="0" fontId="9" fillId="3" borderId="0" xfId="0" applyFont="1" applyFill="1" applyAlignment="1">
      <alignment horizontal="left"/>
    </xf>
    <xf numFmtId="0" fontId="8" fillId="0" borderId="1" xfId="0" applyFont="1" applyFill="1" applyBorder="1" applyAlignment="1">
      <alignment vertical="center" wrapText="1"/>
    </xf>
    <xf numFmtId="0" fontId="11" fillId="0" borderId="0" xfId="0" applyFont="1" applyFill="1"/>
    <xf numFmtId="49" fontId="9" fillId="5" borderId="1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right" vertical="center"/>
    </xf>
    <xf numFmtId="0" fontId="9" fillId="5" borderId="0" xfId="0" applyFont="1" applyFill="1" applyAlignment="1">
      <alignment horizontal="left" vertical="center"/>
    </xf>
    <xf numFmtId="2" fontId="9" fillId="3" borderId="1" xfId="0" quotePrefix="1" applyNumberFormat="1" applyFont="1" applyFill="1" applyBorder="1" applyAlignment="1">
      <alignment vertical="center" wrapText="1"/>
    </xf>
    <xf numFmtId="0" fontId="3" fillId="3" borderId="0" xfId="0" applyFont="1" applyFill="1"/>
    <xf numFmtId="0" fontId="16" fillId="5" borderId="1" xfId="0" applyFont="1" applyFill="1" applyBorder="1" applyAlignment="1">
      <alignment vertical="center" wrapText="1"/>
    </xf>
    <xf numFmtId="0" fontId="16" fillId="5" borderId="0" xfId="0" applyFont="1" applyFill="1"/>
    <xf numFmtId="49" fontId="8" fillId="5" borderId="1" xfId="0" applyNumberFormat="1" applyFont="1" applyFill="1" applyBorder="1"/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right"/>
    </xf>
    <xf numFmtId="0" fontId="8" fillId="5" borderId="0" xfId="0" applyFont="1" applyFill="1"/>
    <xf numFmtId="49" fontId="16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horizontal="right" vertical="center"/>
    </xf>
    <xf numFmtId="49" fontId="16" fillId="5" borderId="1" xfId="0" applyNumberFormat="1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horizontal="right" vertical="center"/>
    </xf>
    <xf numFmtId="49" fontId="8" fillId="5" borderId="1" xfId="0" applyNumberFormat="1" applyFont="1" applyFill="1" applyBorder="1" applyAlignment="1">
      <alignment vertical="center"/>
    </xf>
    <xf numFmtId="0" fontId="8" fillId="5" borderId="1" xfId="0" quotePrefix="1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/>
    <xf numFmtId="0" fontId="9" fillId="5" borderId="1" xfId="0" quotePrefix="1" applyFont="1" applyFill="1" applyBorder="1" applyAlignment="1">
      <alignment wrapText="1"/>
    </xf>
    <xf numFmtId="49" fontId="11" fillId="5" borderId="1" xfId="0" applyNumberFormat="1" applyFont="1" applyFill="1" applyBorder="1"/>
    <xf numFmtId="0" fontId="11" fillId="5" borderId="1" xfId="0" applyFont="1" applyFill="1" applyBorder="1" applyAlignment="1">
      <alignment wrapText="1"/>
    </xf>
    <xf numFmtId="4" fontId="11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/>
    <xf numFmtId="0" fontId="10" fillId="5" borderId="1" xfId="0" quotePrefix="1" applyFont="1" applyFill="1" applyBorder="1" applyAlignment="1">
      <alignment wrapText="1"/>
    </xf>
    <xf numFmtId="4" fontId="10" fillId="5" borderId="1" xfId="0" applyNumberFormat="1" applyFont="1" applyFill="1" applyBorder="1" applyAlignment="1">
      <alignment horizontal="right"/>
    </xf>
    <xf numFmtId="2" fontId="9" fillId="5" borderId="1" xfId="0" quotePrefix="1" applyNumberFormat="1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right"/>
    </xf>
    <xf numFmtId="49" fontId="9" fillId="5" borderId="1" xfId="0" applyNumberFormat="1" applyFont="1" applyFill="1" applyBorder="1"/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1">
    <cellStyle name="Звичайний" xfId="0" builtinId="0"/>
    <cellStyle name="Обычный 10" xfId="1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view="pageBreakPreview" zoomScale="80" zoomScaleNormal="100" zoomScaleSheetLayoutView="8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C10" sqref="C10"/>
    </sheetView>
  </sheetViews>
  <sheetFormatPr defaultRowHeight="15.6"/>
  <cols>
    <col min="1" max="1" width="6" style="3" customWidth="1"/>
    <col min="2" max="2" width="6.88671875" style="3" customWidth="1"/>
    <col min="3" max="3" width="65.44140625" style="2" customWidth="1"/>
    <col min="4" max="4" width="18.88671875" style="4" customWidth="1"/>
    <col min="5" max="6" width="20.44140625" style="1" customWidth="1"/>
    <col min="7" max="7" width="19.88671875" style="1" customWidth="1"/>
    <col min="8" max="8" width="18.6640625" style="1" customWidth="1"/>
    <col min="9" max="9" width="16.88671875" style="1" customWidth="1"/>
    <col min="10" max="10" width="16.6640625" style="1" customWidth="1"/>
    <col min="11" max="11" width="17.109375" style="1" customWidth="1"/>
    <col min="12" max="12" width="16.6640625" style="1" customWidth="1"/>
    <col min="13" max="13" width="18.6640625" style="1" customWidth="1"/>
    <col min="14" max="14" width="16.88671875" style="1" customWidth="1"/>
    <col min="15" max="15" width="17.33203125" style="1" customWidth="1"/>
    <col min="16" max="16" width="13.6640625" style="1" customWidth="1"/>
    <col min="17" max="17" width="17.33203125" style="1" customWidth="1"/>
    <col min="18" max="18" width="13.6640625" style="1" customWidth="1"/>
    <col min="19" max="16384" width="8.88671875" style="1"/>
  </cols>
  <sheetData>
    <row r="1" spans="1:9">
      <c r="C1" s="92"/>
      <c r="D1" s="92"/>
      <c r="G1" s="1" t="s">
        <v>6</v>
      </c>
    </row>
    <row r="2" spans="1:9" ht="20.399999999999999">
      <c r="A2" s="93" t="s">
        <v>58</v>
      </c>
      <c r="B2" s="93"/>
      <c r="C2" s="93"/>
      <c r="D2" s="93"/>
      <c r="E2" s="93"/>
      <c r="F2" s="93"/>
      <c r="G2" s="93"/>
      <c r="H2" s="93"/>
    </row>
    <row r="3" spans="1:9">
      <c r="A3" s="94" t="s">
        <v>52</v>
      </c>
      <c r="B3" s="95"/>
      <c r="C3" s="97" t="s">
        <v>0</v>
      </c>
      <c r="D3" s="97" t="s">
        <v>4</v>
      </c>
      <c r="E3" s="98" t="s">
        <v>5</v>
      </c>
      <c r="F3" s="98"/>
      <c r="G3" s="98"/>
      <c r="H3" s="98"/>
    </row>
    <row r="4" spans="1:9" ht="62.4">
      <c r="A4" s="94"/>
      <c r="B4" s="96"/>
      <c r="C4" s="97"/>
      <c r="D4" s="97"/>
      <c r="E4" s="5" t="s">
        <v>59</v>
      </c>
      <c r="F4" s="5" t="s">
        <v>30</v>
      </c>
      <c r="G4" s="5" t="s">
        <v>31</v>
      </c>
      <c r="H4" s="6" t="s">
        <v>8</v>
      </c>
      <c r="I4" s="24"/>
    </row>
    <row r="5" spans="1:9" s="51" customFormat="1" ht="18.600000000000001">
      <c r="A5" s="48" t="s">
        <v>17</v>
      </c>
      <c r="B5" s="48"/>
      <c r="C5" s="49" t="s">
        <v>20</v>
      </c>
      <c r="D5" s="50">
        <f>E5+F5+G5+H5</f>
        <v>1099900</v>
      </c>
      <c r="E5" s="50">
        <f>E6+E14+E24+E27</f>
        <v>1099900</v>
      </c>
      <c r="F5" s="50">
        <f t="shared" ref="F5:H5" si="0">F6+F14+F24+F27</f>
        <v>0</v>
      </c>
      <c r="G5" s="50">
        <f t="shared" si="0"/>
        <v>0</v>
      </c>
      <c r="H5" s="50">
        <f t="shared" si="0"/>
        <v>0</v>
      </c>
    </row>
    <row r="6" spans="1:9" s="43" customFormat="1" ht="69.599999999999994">
      <c r="A6" s="40" t="s">
        <v>12</v>
      </c>
      <c r="B6" s="40" t="s">
        <v>28</v>
      </c>
      <c r="C6" s="41" t="s">
        <v>27</v>
      </c>
      <c r="D6" s="42">
        <f>E6+G6+H6</f>
        <v>391300</v>
      </c>
      <c r="E6" s="42">
        <f>E7+E10</f>
        <v>349900</v>
      </c>
      <c r="F6" s="42">
        <f t="shared" ref="F6:H6" si="1">F7+F10</f>
        <v>0</v>
      </c>
      <c r="G6" s="42">
        <f t="shared" si="1"/>
        <v>41400</v>
      </c>
      <c r="H6" s="42">
        <f t="shared" si="1"/>
        <v>0</v>
      </c>
    </row>
    <row r="7" spans="1:9" s="43" customFormat="1" ht="17.399999999999999">
      <c r="A7" s="40"/>
      <c r="B7" s="40"/>
      <c r="C7" s="41" t="s">
        <v>20</v>
      </c>
      <c r="D7" s="42">
        <f>E7+F7+G7+H7</f>
        <v>349900</v>
      </c>
      <c r="E7" s="42">
        <f>E8+E9</f>
        <v>349900</v>
      </c>
      <c r="F7" s="42"/>
      <c r="G7" s="42"/>
      <c r="H7" s="42"/>
    </row>
    <row r="8" spans="1:9" s="39" customFormat="1" ht="36">
      <c r="A8" s="37"/>
      <c r="B8" s="37"/>
      <c r="C8" s="57" t="s">
        <v>140</v>
      </c>
      <c r="D8" s="38">
        <f t="shared" ref="D8" si="2">E8+G8+H8</f>
        <v>199900</v>
      </c>
      <c r="E8" s="38">
        <v>199900</v>
      </c>
      <c r="F8" s="38"/>
      <c r="G8" s="38"/>
      <c r="H8" s="38"/>
    </row>
    <row r="9" spans="1:9" s="39" customFormat="1" ht="36">
      <c r="A9" s="40"/>
      <c r="B9" s="40"/>
      <c r="C9" s="44" t="s">
        <v>144</v>
      </c>
      <c r="D9" s="38">
        <f>E9+F9+G9+H9</f>
        <v>150000</v>
      </c>
      <c r="E9" s="38">
        <f>50000+100000</f>
        <v>150000</v>
      </c>
      <c r="F9" s="38"/>
      <c r="G9" s="38"/>
      <c r="H9" s="38"/>
    </row>
    <row r="10" spans="1:9" s="43" customFormat="1" ht="17.399999999999999">
      <c r="A10" s="40"/>
      <c r="B10" s="40"/>
      <c r="C10" s="59" t="s">
        <v>38</v>
      </c>
      <c r="D10" s="42">
        <f>E10+G10+H10</f>
        <v>41400</v>
      </c>
      <c r="E10" s="42"/>
      <c r="F10" s="42"/>
      <c r="G10" s="42">
        <f>SUM(G11:G13)</f>
        <v>41400</v>
      </c>
      <c r="H10" s="42"/>
    </row>
    <row r="11" spans="1:9" s="64" customFormat="1" ht="54">
      <c r="A11" s="73"/>
      <c r="B11" s="73"/>
      <c r="C11" s="74" t="s">
        <v>60</v>
      </c>
      <c r="D11" s="75">
        <f t="shared" ref="D11:D23" si="3">E11+G11+H11</f>
        <v>3000</v>
      </c>
      <c r="E11" s="75"/>
      <c r="F11" s="75"/>
      <c r="G11" s="75">
        <v>3000</v>
      </c>
      <c r="H11" s="75"/>
    </row>
    <row r="12" spans="1:9" s="43" customFormat="1" ht="36">
      <c r="A12" s="76"/>
      <c r="B12" s="76"/>
      <c r="C12" s="67" t="s">
        <v>61</v>
      </c>
      <c r="D12" s="75">
        <f t="shared" si="3"/>
        <v>14400</v>
      </c>
      <c r="E12" s="77"/>
      <c r="F12" s="77"/>
      <c r="G12" s="77">
        <f>2400+3000+9000</f>
        <v>14400</v>
      </c>
      <c r="H12" s="77"/>
    </row>
    <row r="13" spans="1:9" s="64" customFormat="1" ht="36">
      <c r="A13" s="76"/>
      <c r="B13" s="76"/>
      <c r="C13" s="67" t="s">
        <v>62</v>
      </c>
      <c r="D13" s="75">
        <f>E13+G13+H13</f>
        <v>24000</v>
      </c>
      <c r="E13" s="77"/>
      <c r="F13" s="77"/>
      <c r="G13" s="77">
        <f>24000</f>
        <v>24000</v>
      </c>
      <c r="H13" s="77"/>
    </row>
    <row r="14" spans="1:9" s="39" customFormat="1" ht="34.799999999999997">
      <c r="A14" s="78" t="s">
        <v>22</v>
      </c>
      <c r="B14" s="78" t="s">
        <v>63</v>
      </c>
      <c r="C14" s="79" t="s">
        <v>64</v>
      </c>
      <c r="D14" s="42">
        <f t="shared" si="3"/>
        <v>750000</v>
      </c>
      <c r="E14" s="80">
        <f>E15</f>
        <v>750000</v>
      </c>
      <c r="F14" s="80">
        <f t="shared" ref="F14:H14" si="4">F15</f>
        <v>0</v>
      </c>
      <c r="G14" s="80">
        <f t="shared" si="4"/>
        <v>0</v>
      </c>
      <c r="H14" s="80">
        <f t="shared" si="4"/>
        <v>0</v>
      </c>
    </row>
    <row r="15" spans="1:9" s="43" customFormat="1" ht="17.399999999999999">
      <c r="A15" s="78"/>
      <c r="B15" s="78"/>
      <c r="C15" s="70" t="s">
        <v>65</v>
      </c>
      <c r="D15" s="42">
        <f t="shared" si="3"/>
        <v>750000</v>
      </c>
      <c r="E15" s="80">
        <f>SUM(E16:E23)</f>
        <v>750000</v>
      </c>
      <c r="F15" s="80">
        <f t="shared" ref="F15:H15" si="5">SUM(F16:F23)</f>
        <v>0</v>
      </c>
      <c r="G15" s="80">
        <f t="shared" si="5"/>
        <v>0</v>
      </c>
      <c r="H15" s="80">
        <f t="shared" si="5"/>
        <v>0</v>
      </c>
    </row>
    <row r="16" spans="1:9" s="39" customFormat="1" ht="36">
      <c r="A16" s="61"/>
      <c r="B16" s="61"/>
      <c r="C16" s="62" t="s">
        <v>66</v>
      </c>
      <c r="D16" s="38">
        <f t="shared" si="3"/>
        <v>-105000</v>
      </c>
      <c r="E16" s="63"/>
      <c r="F16" s="63"/>
      <c r="G16" s="63">
        <v>-105000</v>
      </c>
      <c r="H16" s="63"/>
    </row>
    <row r="17" spans="1:8" s="39" customFormat="1" ht="18">
      <c r="A17" s="61"/>
      <c r="B17" s="61"/>
      <c r="C17" s="62" t="s">
        <v>67</v>
      </c>
      <c r="D17" s="38">
        <f t="shared" si="3"/>
        <v>105000</v>
      </c>
      <c r="E17" s="63"/>
      <c r="F17" s="63"/>
      <c r="G17" s="63">
        <v>105000</v>
      </c>
      <c r="H17" s="63"/>
    </row>
    <row r="18" spans="1:8" s="39" customFormat="1" ht="54">
      <c r="A18" s="61"/>
      <c r="B18" s="61"/>
      <c r="C18" s="62" t="s">
        <v>68</v>
      </c>
      <c r="D18" s="38">
        <f t="shared" si="3"/>
        <v>-152500</v>
      </c>
      <c r="E18" s="63"/>
      <c r="F18" s="63"/>
      <c r="G18" s="63">
        <f>-150000-2500</f>
        <v>-152500</v>
      </c>
      <c r="H18" s="63"/>
    </row>
    <row r="19" spans="1:8" s="39" customFormat="1" ht="54">
      <c r="A19" s="61"/>
      <c r="B19" s="61"/>
      <c r="C19" s="62" t="s">
        <v>69</v>
      </c>
      <c r="D19" s="38">
        <f t="shared" si="3"/>
        <v>94280</v>
      </c>
      <c r="E19" s="63"/>
      <c r="F19" s="63"/>
      <c r="G19" s="63">
        <f>32339.12+12940.88+49000</f>
        <v>94280</v>
      </c>
      <c r="H19" s="63"/>
    </row>
    <row r="20" spans="1:8" s="43" customFormat="1" ht="36">
      <c r="A20" s="61"/>
      <c r="B20" s="61"/>
      <c r="C20" s="62" t="s">
        <v>70</v>
      </c>
      <c r="D20" s="38">
        <f t="shared" si="3"/>
        <v>49000</v>
      </c>
      <c r="E20" s="63"/>
      <c r="F20" s="63"/>
      <c r="G20" s="63">
        <v>49000</v>
      </c>
      <c r="H20" s="63"/>
    </row>
    <row r="21" spans="1:8" s="39" customFormat="1" ht="18">
      <c r="A21" s="61"/>
      <c r="B21" s="61"/>
      <c r="C21" s="62" t="s">
        <v>71</v>
      </c>
      <c r="D21" s="38">
        <f t="shared" si="3"/>
        <v>9220</v>
      </c>
      <c r="E21" s="63"/>
      <c r="F21" s="63"/>
      <c r="G21" s="63">
        <v>9220</v>
      </c>
      <c r="H21" s="63"/>
    </row>
    <row r="22" spans="1:8" s="39" customFormat="1" ht="36">
      <c r="A22" s="61"/>
      <c r="B22" s="61"/>
      <c r="C22" s="62" t="s">
        <v>143</v>
      </c>
      <c r="D22" s="38">
        <f t="shared" si="3"/>
        <v>500000</v>
      </c>
      <c r="E22" s="63">
        <v>500000</v>
      </c>
      <c r="F22" s="63"/>
      <c r="G22" s="63"/>
      <c r="H22" s="63"/>
    </row>
    <row r="23" spans="1:8" s="39" customFormat="1" ht="18">
      <c r="A23" s="61"/>
      <c r="B23" s="61"/>
      <c r="C23" s="62" t="s">
        <v>72</v>
      </c>
      <c r="D23" s="38">
        <f t="shared" si="3"/>
        <v>250000</v>
      </c>
      <c r="E23" s="63">
        <v>250000</v>
      </c>
      <c r="F23" s="63"/>
      <c r="G23" s="63"/>
      <c r="H23" s="63"/>
    </row>
    <row r="24" spans="1:8" s="43" customFormat="1" ht="17.399999999999999">
      <c r="A24" s="40" t="s">
        <v>33</v>
      </c>
      <c r="B24" s="40" t="s">
        <v>32</v>
      </c>
      <c r="C24" s="14" t="s">
        <v>29</v>
      </c>
      <c r="D24" s="42">
        <f>E24+G24+H24</f>
        <v>-125400</v>
      </c>
      <c r="E24" s="42">
        <f>E25</f>
        <v>0</v>
      </c>
      <c r="F24" s="42">
        <f>F25</f>
        <v>0</v>
      </c>
      <c r="G24" s="42">
        <f>G25+G26</f>
        <v>-125400</v>
      </c>
      <c r="H24" s="42">
        <f>H25</f>
        <v>0</v>
      </c>
    </row>
    <row r="25" spans="1:8" s="39" customFormat="1" ht="36">
      <c r="A25" s="37"/>
      <c r="B25" s="37"/>
      <c r="C25" s="44" t="s">
        <v>73</v>
      </c>
      <c r="D25" s="38">
        <f>E25+F25+G25+H25</f>
        <v>-90400</v>
      </c>
      <c r="E25" s="38"/>
      <c r="F25" s="38"/>
      <c r="G25" s="38">
        <f>-3000-28000-59400</f>
        <v>-90400</v>
      </c>
      <c r="H25" s="38"/>
    </row>
    <row r="26" spans="1:8" s="39" customFormat="1" ht="54">
      <c r="A26" s="37"/>
      <c r="B26" s="37"/>
      <c r="C26" s="44" t="s">
        <v>74</v>
      </c>
      <c r="D26" s="38">
        <f>E26+F26+G26+H26</f>
        <v>-35000</v>
      </c>
      <c r="E26" s="38"/>
      <c r="F26" s="38"/>
      <c r="G26" s="38">
        <v>-35000</v>
      </c>
      <c r="H26" s="38"/>
    </row>
    <row r="27" spans="1:8" s="39" customFormat="1" ht="34.799999999999997">
      <c r="A27" s="40" t="s">
        <v>34</v>
      </c>
      <c r="B27" s="40" t="s">
        <v>35</v>
      </c>
      <c r="C27" s="25" t="s">
        <v>36</v>
      </c>
      <c r="D27" s="42">
        <f>E27+F27+G27+H27</f>
        <v>84000</v>
      </c>
      <c r="E27" s="42">
        <f>E28+E31</f>
        <v>0</v>
      </c>
      <c r="F27" s="42">
        <f t="shared" ref="F27:H27" si="6">F28+F31</f>
        <v>0</v>
      </c>
      <c r="G27" s="42">
        <f t="shared" si="6"/>
        <v>84000</v>
      </c>
      <c r="H27" s="42">
        <f t="shared" si="6"/>
        <v>0</v>
      </c>
    </row>
    <row r="28" spans="1:8" s="51" customFormat="1" ht="18.600000000000001">
      <c r="A28" s="40"/>
      <c r="B28" s="40"/>
      <c r="C28" s="59" t="s">
        <v>76</v>
      </c>
      <c r="D28" s="42">
        <f t="shared" ref="D28:D31" si="7">E28+F28+G28+H28</f>
        <v>49000</v>
      </c>
      <c r="E28" s="42"/>
      <c r="F28" s="42"/>
      <c r="G28" s="42">
        <f>G29+G30</f>
        <v>49000</v>
      </c>
      <c r="H28" s="42"/>
    </row>
    <row r="29" spans="1:8" s="27" customFormat="1" ht="36">
      <c r="A29" s="73"/>
      <c r="B29" s="73"/>
      <c r="C29" s="74" t="s">
        <v>75</v>
      </c>
      <c r="D29" s="75">
        <f>E29+G29+H29</f>
        <v>21000</v>
      </c>
      <c r="E29" s="75"/>
      <c r="F29" s="75"/>
      <c r="G29" s="75">
        <v>21000</v>
      </c>
      <c r="H29" s="75"/>
    </row>
    <row r="30" spans="1:8" s="58" customFormat="1" ht="36">
      <c r="A30" s="76"/>
      <c r="B30" s="76"/>
      <c r="C30" s="67" t="s">
        <v>77</v>
      </c>
      <c r="D30" s="75">
        <f>E30+G30+H30</f>
        <v>28000</v>
      </c>
      <c r="E30" s="77"/>
      <c r="F30" s="77"/>
      <c r="G30" s="77">
        <v>28000</v>
      </c>
      <c r="H30" s="77"/>
    </row>
    <row r="31" spans="1:8" s="27" customFormat="1" ht="17.399999999999999">
      <c r="A31" s="40"/>
      <c r="B31" s="40"/>
      <c r="C31" s="59" t="s">
        <v>78</v>
      </c>
      <c r="D31" s="42">
        <f t="shared" si="7"/>
        <v>35000</v>
      </c>
      <c r="E31" s="42"/>
      <c r="F31" s="42"/>
      <c r="G31" s="42">
        <f>G32</f>
        <v>35000</v>
      </c>
      <c r="H31" s="42"/>
    </row>
    <row r="32" spans="1:8" s="58" customFormat="1" ht="36">
      <c r="A32" s="76"/>
      <c r="B32" s="76"/>
      <c r="C32" s="67" t="s">
        <v>75</v>
      </c>
      <c r="D32" s="75">
        <f>E32+G32+H32</f>
        <v>35000</v>
      </c>
      <c r="E32" s="77"/>
      <c r="F32" s="77"/>
      <c r="G32" s="77">
        <v>35000</v>
      </c>
      <c r="H32" s="77"/>
    </row>
    <row r="33" spans="1:8" s="27" customFormat="1" ht="18.600000000000001">
      <c r="A33" s="48" t="s">
        <v>18</v>
      </c>
      <c r="B33" s="48"/>
      <c r="C33" s="49" t="s">
        <v>10</v>
      </c>
      <c r="D33" s="50">
        <f>E33+F33+G33+H33</f>
        <v>-6368860</v>
      </c>
      <c r="E33" s="50">
        <f>E34+E37+E39+E41+E43</f>
        <v>-6368860</v>
      </c>
      <c r="F33" s="50">
        <f t="shared" ref="F33:H33" si="8">F34+F37+F39+F41+F43</f>
        <v>0</v>
      </c>
      <c r="G33" s="50">
        <f t="shared" si="8"/>
        <v>0</v>
      </c>
      <c r="H33" s="50">
        <f t="shared" si="8"/>
        <v>0</v>
      </c>
    </row>
    <row r="34" spans="1:8" s="58" customFormat="1" ht="18">
      <c r="A34" s="40" t="s">
        <v>13</v>
      </c>
      <c r="B34" s="40" t="s">
        <v>43</v>
      </c>
      <c r="C34" s="14" t="s">
        <v>44</v>
      </c>
      <c r="D34" s="42">
        <f>E34+F34+G34+H34</f>
        <v>-8572810</v>
      </c>
      <c r="E34" s="42">
        <f>E35+E36</f>
        <v>-6368860</v>
      </c>
      <c r="F34" s="42"/>
      <c r="G34" s="42">
        <f>G35</f>
        <v>-2203950</v>
      </c>
      <c r="H34" s="42"/>
    </row>
    <row r="35" spans="1:8" s="58" customFormat="1" ht="18">
      <c r="A35" s="37"/>
      <c r="B35" s="37"/>
      <c r="C35" s="44" t="s">
        <v>50</v>
      </c>
      <c r="D35" s="38">
        <f t="shared" ref="D35:D49" si="9">E35+F35+G35+H35</f>
        <v>-2203950</v>
      </c>
      <c r="E35" s="38"/>
      <c r="F35" s="38"/>
      <c r="G35" s="38">
        <f>-370000-82950-110000-28000-470000-105000-370000-77200-200000-48800-165000-135000-42000</f>
        <v>-2203950</v>
      </c>
      <c r="H35" s="38"/>
    </row>
    <row r="36" spans="1:8" s="55" customFormat="1" ht="18.600000000000001">
      <c r="A36" s="37"/>
      <c r="B36" s="37"/>
      <c r="C36" s="44" t="s">
        <v>50</v>
      </c>
      <c r="D36" s="38">
        <f t="shared" si="9"/>
        <v>-6368860</v>
      </c>
      <c r="E36" s="38">
        <f>-6268860-100000</f>
        <v>-6368860</v>
      </c>
      <c r="F36" s="38"/>
      <c r="G36" s="38"/>
      <c r="H36" s="38"/>
    </row>
    <row r="37" spans="1:8" s="45" customFormat="1" ht="69.599999999999994">
      <c r="A37" s="40" t="s">
        <v>23</v>
      </c>
      <c r="B37" s="40" t="s">
        <v>79</v>
      </c>
      <c r="C37" s="14" t="s">
        <v>80</v>
      </c>
      <c r="D37" s="42">
        <f t="shared" si="9"/>
        <v>135000</v>
      </c>
      <c r="E37" s="42"/>
      <c r="F37" s="42"/>
      <c r="G37" s="42">
        <f>G38</f>
        <v>135000</v>
      </c>
      <c r="H37" s="42"/>
    </row>
    <row r="38" spans="1:8" s="58" customFormat="1" ht="18">
      <c r="A38" s="37"/>
      <c r="B38" s="37"/>
      <c r="C38" s="44" t="s">
        <v>50</v>
      </c>
      <c r="D38" s="38">
        <f t="shared" si="9"/>
        <v>135000</v>
      </c>
      <c r="E38" s="38"/>
      <c r="F38" s="38"/>
      <c r="G38" s="38">
        <v>135000</v>
      </c>
      <c r="H38" s="38"/>
    </row>
    <row r="39" spans="1:8" s="27" customFormat="1" ht="17.399999999999999">
      <c r="A39" s="40" t="s">
        <v>45</v>
      </c>
      <c r="B39" s="40" t="s">
        <v>81</v>
      </c>
      <c r="C39" s="14" t="s">
        <v>82</v>
      </c>
      <c r="D39" s="42">
        <f t="shared" si="9"/>
        <v>48800</v>
      </c>
      <c r="E39" s="42"/>
      <c r="F39" s="42"/>
      <c r="G39" s="42">
        <f>G40</f>
        <v>48800</v>
      </c>
      <c r="H39" s="42"/>
    </row>
    <row r="40" spans="1:8" s="58" customFormat="1" ht="18">
      <c r="A40" s="37"/>
      <c r="B40" s="37"/>
      <c r="C40" s="44" t="s">
        <v>50</v>
      </c>
      <c r="D40" s="38">
        <f t="shared" si="9"/>
        <v>48800</v>
      </c>
      <c r="E40" s="38"/>
      <c r="F40" s="38"/>
      <c r="G40" s="38">
        <v>48800</v>
      </c>
      <c r="H40" s="38"/>
    </row>
    <row r="41" spans="1:8" s="55" customFormat="1" ht="34.799999999999997">
      <c r="A41" s="40" t="s">
        <v>83</v>
      </c>
      <c r="B41" s="40" t="s">
        <v>84</v>
      </c>
      <c r="C41" s="14" t="s">
        <v>85</v>
      </c>
      <c r="D41" s="42">
        <f t="shared" si="9"/>
        <v>42000</v>
      </c>
      <c r="E41" s="42"/>
      <c r="F41" s="42"/>
      <c r="G41" s="42">
        <f>G42</f>
        <v>42000</v>
      </c>
      <c r="H41" s="42"/>
    </row>
    <row r="42" spans="1:8" s="27" customFormat="1" ht="18">
      <c r="A42" s="37"/>
      <c r="B42" s="37"/>
      <c r="C42" s="44" t="s">
        <v>50</v>
      </c>
      <c r="D42" s="38">
        <f t="shared" si="9"/>
        <v>42000</v>
      </c>
      <c r="E42" s="38"/>
      <c r="F42" s="38"/>
      <c r="G42" s="38">
        <v>42000</v>
      </c>
      <c r="H42" s="38"/>
    </row>
    <row r="43" spans="1:8" s="58" customFormat="1" ht="35.4">
      <c r="A43" s="81" t="s">
        <v>86</v>
      </c>
      <c r="B43" s="17" t="s">
        <v>35</v>
      </c>
      <c r="C43" s="25" t="s">
        <v>36</v>
      </c>
      <c r="D43" s="42">
        <f t="shared" si="9"/>
        <v>1978150</v>
      </c>
      <c r="E43" s="38"/>
      <c r="F43" s="38"/>
      <c r="G43" s="42">
        <f>G44+G45+G46+G47+G48+G49</f>
        <v>1978150</v>
      </c>
      <c r="H43" s="38"/>
    </row>
    <row r="44" spans="1:8" s="58" customFormat="1" ht="36">
      <c r="A44" s="37"/>
      <c r="B44" s="32"/>
      <c r="C44" s="33" t="s">
        <v>87</v>
      </c>
      <c r="D44" s="38">
        <f t="shared" si="9"/>
        <v>452950</v>
      </c>
      <c r="E44" s="38"/>
      <c r="F44" s="38"/>
      <c r="G44" s="38">
        <f>5000+5000+5000+38700+21500+12250+9500+10500+16000+56500+51750+39500+25500+25750+51750+49500+29250</f>
        <v>452950</v>
      </c>
      <c r="H44" s="38"/>
    </row>
    <row r="45" spans="1:8" s="27" customFormat="1" ht="54">
      <c r="A45" s="37"/>
      <c r="B45" s="32"/>
      <c r="C45" s="33" t="s">
        <v>88</v>
      </c>
      <c r="D45" s="38">
        <f t="shared" si="9"/>
        <v>138000</v>
      </c>
      <c r="E45" s="38"/>
      <c r="F45" s="38"/>
      <c r="G45" s="38">
        <v>138000</v>
      </c>
      <c r="H45" s="38"/>
    </row>
    <row r="46" spans="1:8" s="58" customFormat="1" ht="54">
      <c r="A46" s="37"/>
      <c r="B46" s="32"/>
      <c r="C46" s="33" t="s">
        <v>89</v>
      </c>
      <c r="D46" s="38">
        <f t="shared" si="9"/>
        <v>575000</v>
      </c>
      <c r="E46" s="38"/>
      <c r="F46" s="38"/>
      <c r="G46" s="38">
        <f>575000</f>
        <v>575000</v>
      </c>
      <c r="H46" s="38"/>
    </row>
    <row r="47" spans="1:8" s="55" customFormat="1" ht="54">
      <c r="A47" s="37"/>
      <c r="B47" s="32"/>
      <c r="C47" s="33" t="s">
        <v>90</v>
      </c>
      <c r="D47" s="38">
        <f t="shared" si="9"/>
        <v>447200</v>
      </c>
      <c r="E47" s="38"/>
      <c r="F47" s="38"/>
      <c r="G47" s="38">
        <f>447200</f>
        <v>447200</v>
      </c>
      <c r="H47" s="38"/>
    </row>
    <row r="48" spans="1:8" s="12" customFormat="1" ht="90">
      <c r="A48" s="37"/>
      <c r="B48" s="32"/>
      <c r="C48" s="82" t="s">
        <v>91</v>
      </c>
      <c r="D48" s="38">
        <f t="shared" si="9"/>
        <v>200000</v>
      </c>
      <c r="E48" s="38"/>
      <c r="F48" s="38"/>
      <c r="G48" s="38">
        <v>200000</v>
      </c>
      <c r="H48" s="38"/>
    </row>
    <row r="49" spans="1:8" s="15" customFormat="1" ht="90">
      <c r="A49" s="37"/>
      <c r="B49" s="32"/>
      <c r="C49" s="82" t="s">
        <v>92</v>
      </c>
      <c r="D49" s="38">
        <f t="shared" si="9"/>
        <v>165000</v>
      </c>
      <c r="E49" s="38"/>
      <c r="F49" s="38"/>
      <c r="G49" s="38">
        <v>165000</v>
      </c>
      <c r="H49" s="38"/>
    </row>
    <row r="50" spans="1:8" s="12" customFormat="1" ht="18.600000000000001">
      <c r="A50" s="52" t="s">
        <v>19</v>
      </c>
      <c r="B50" s="52"/>
      <c r="C50" s="53" t="s">
        <v>53</v>
      </c>
      <c r="D50" s="54">
        <f>E50+G50+H50</f>
        <v>0</v>
      </c>
      <c r="E50" s="54">
        <f>E51+E53+E55+E57</f>
        <v>0</v>
      </c>
      <c r="F50" s="54">
        <f t="shared" ref="F50:H50" si="10">F51+F53+F55+F57</f>
        <v>0</v>
      </c>
      <c r="G50" s="54">
        <f t="shared" si="10"/>
        <v>0</v>
      </c>
      <c r="H50" s="54">
        <f t="shared" si="10"/>
        <v>0</v>
      </c>
    </row>
    <row r="51" spans="1:8" s="60" customFormat="1" ht="35.4">
      <c r="A51" s="17" t="s">
        <v>46</v>
      </c>
      <c r="B51" s="17" t="s">
        <v>93</v>
      </c>
      <c r="C51" s="25" t="s">
        <v>94</v>
      </c>
      <c r="D51" s="10">
        <f>E51+G51+F51+H51</f>
        <v>-26000</v>
      </c>
      <c r="E51" s="26"/>
      <c r="F51" s="26"/>
      <c r="G51" s="26">
        <f>G52</f>
        <v>-26000</v>
      </c>
      <c r="H51" s="26"/>
    </row>
    <row r="52" spans="1:8" s="15" customFormat="1" ht="19.2">
      <c r="A52" s="83"/>
      <c r="B52" s="83"/>
      <c r="C52" s="84" t="s">
        <v>95</v>
      </c>
      <c r="D52" s="16">
        <f t="shared" ref="D52:D54" si="11">E52+G52+F52+H52</f>
        <v>-26000</v>
      </c>
      <c r="E52" s="85"/>
      <c r="F52" s="85"/>
      <c r="G52" s="85">
        <v>-26000</v>
      </c>
      <c r="H52" s="85"/>
    </row>
    <row r="53" spans="1:8" s="15" customFormat="1" ht="37.200000000000003">
      <c r="A53" s="86" t="s">
        <v>47</v>
      </c>
      <c r="B53" s="86" t="s">
        <v>96</v>
      </c>
      <c r="C53" s="87" t="s">
        <v>97</v>
      </c>
      <c r="D53" s="10">
        <f t="shared" si="11"/>
        <v>26000</v>
      </c>
      <c r="E53" s="88"/>
      <c r="F53" s="88"/>
      <c r="G53" s="88">
        <f>G54</f>
        <v>26000</v>
      </c>
      <c r="H53" s="88"/>
    </row>
    <row r="54" spans="1:8" s="15" customFormat="1" ht="19.2">
      <c r="A54" s="83"/>
      <c r="B54" s="83"/>
      <c r="C54" s="84" t="s">
        <v>95</v>
      </c>
      <c r="D54" s="16">
        <f t="shared" si="11"/>
        <v>26000</v>
      </c>
      <c r="E54" s="85"/>
      <c r="F54" s="85"/>
      <c r="G54" s="85">
        <v>26000</v>
      </c>
      <c r="H54" s="85"/>
    </row>
    <row r="55" spans="1:8" s="12" customFormat="1" ht="18.600000000000001">
      <c r="A55" s="17" t="s">
        <v>98</v>
      </c>
      <c r="B55" s="17" t="s">
        <v>56</v>
      </c>
      <c r="C55" s="25" t="s">
        <v>54</v>
      </c>
      <c r="D55" s="10">
        <f>E55+G55+F55+H55</f>
        <v>-50000</v>
      </c>
      <c r="E55" s="26"/>
      <c r="F55" s="26"/>
      <c r="G55" s="26">
        <f>G56</f>
        <v>-50000</v>
      </c>
      <c r="H55" s="26"/>
    </row>
    <row r="56" spans="1:8" s="15" customFormat="1" ht="18">
      <c r="A56" s="32"/>
      <c r="B56" s="32"/>
      <c r="C56" s="33" t="s">
        <v>55</v>
      </c>
      <c r="D56" s="16">
        <f>E56+G56+F56+H56</f>
        <v>-50000</v>
      </c>
      <c r="E56" s="34"/>
      <c r="F56" s="34"/>
      <c r="G56" s="34">
        <v>-50000</v>
      </c>
      <c r="H56" s="34"/>
    </row>
    <row r="57" spans="1:8" s="12" customFormat="1" ht="34.799999999999997">
      <c r="A57" s="17" t="s">
        <v>99</v>
      </c>
      <c r="B57" s="17" t="s">
        <v>35</v>
      </c>
      <c r="C57" s="25" t="s">
        <v>36</v>
      </c>
      <c r="D57" s="10">
        <f>E57+G57+F57+H57</f>
        <v>50000</v>
      </c>
      <c r="E57" s="26"/>
      <c r="F57" s="26"/>
      <c r="G57" s="26">
        <f>G58</f>
        <v>50000</v>
      </c>
      <c r="H57" s="26"/>
    </row>
    <row r="58" spans="1:8" s="12" customFormat="1" ht="54">
      <c r="A58" s="32"/>
      <c r="B58" s="32"/>
      <c r="C58" s="33" t="s">
        <v>100</v>
      </c>
      <c r="D58" s="16">
        <f>E58+G58+F58+H58</f>
        <v>50000</v>
      </c>
      <c r="E58" s="34"/>
      <c r="F58" s="34"/>
      <c r="G58" s="34">
        <v>50000</v>
      </c>
      <c r="H58" s="34"/>
    </row>
    <row r="59" spans="1:8" s="12" customFormat="1" ht="37.200000000000003">
      <c r="A59" s="52" t="s">
        <v>101</v>
      </c>
      <c r="B59" s="52"/>
      <c r="C59" s="53" t="s">
        <v>9</v>
      </c>
      <c r="D59" s="54">
        <f>E59+F59+G59+H59</f>
        <v>2104216.8400000003</v>
      </c>
      <c r="E59" s="54">
        <f>E60+E68+E77+E92</f>
        <v>5070960</v>
      </c>
      <c r="F59" s="54">
        <f t="shared" ref="F59:H59" si="12">F60+F68+F77+F92</f>
        <v>0</v>
      </c>
      <c r="G59" s="54">
        <f t="shared" si="12"/>
        <v>0</v>
      </c>
      <c r="H59" s="54">
        <f t="shared" si="12"/>
        <v>-2966743.1599999997</v>
      </c>
    </row>
    <row r="60" spans="1:8" s="12" customFormat="1" ht="18.600000000000001">
      <c r="A60" s="11" t="s">
        <v>11</v>
      </c>
      <c r="B60" s="11" t="s">
        <v>32</v>
      </c>
      <c r="C60" s="25" t="s">
        <v>29</v>
      </c>
      <c r="D60" s="10">
        <f>E60+F60+G60+H60</f>
        <v>-400000</v>
      </c>
      <c r="E60" s="10"/>
      <c r="F60" s="10"/>
      <c r="G60" s="10">
        <f>G61+G64</f>
        <v>-400000</v>
      </c>
      <c r="H60" s="10"/>
    </row>
    <row r="61" spans="1:8" s="12" customFormat="1" ht="18.600000000000001">
      <c r="A61" s="11"/>
      <c r="B61" s="11"/>
      <c r="C61" s="46" t="s">
        <v>102</v>
      </c>
      <c r="D61" s="10">
        <f t="shared" ref="D61:D91" si="13">E61+F61+G61+H61</f>
        <v>140000</v>
      </c>
      <c r="E61" s="10"/>
      <c r="F61" s="10"/>
      <c r="G61" s="10">
        <f>G62+G63</f>
        <v>140000</v>
      </c>
      <c r="H61" s="10"/>
    </row>
    <row r="62" spans="1:8" s="12" customFormat="1" ht="54">
      <c r="A62" s="36"/>
      <c r="B62" s="36"/>
      <c r="C62" s="65" t="s">
        <v>103</v>
      </c>
      <c r="D62" s="16">
        <f t="shared" si="13"/>
        <v>100000</v>
      </c>
      <c r="E62" s="16"/>
      <c r="F62" s="16"/>
      <c r="G62" s="16">
        <v>100000</v>
      </c>
      <c r="H62" s="16"/>
    </row>
    <row r="63" spans="1:8" s="60" customFormat="1" ht="36">
      <c r="A63" s="36"/>
      <c r="B63" s="36"/>
      <c r="C63" s="65" t="s">
        <v>104</v>
      </c>
      <c r="D63" s="16">
        <f t="shared" si="13"/>
        <v>40000</v>
      </c>
      <c r="E63" s="16"/>
      <c r="F63" s="16"/>
      <c r="G63" s="16">
        <v>40000</v>
      </c>
      <c r="H63" s="16"/>
    </row>
    <row r="64" spans="1:8" s="12" customFormat="1" ht="18.600000000000001">
      <c r="A64" s="11"/>
      <c r="B64" s="11"/>
      <c r="C64" s="46" t="s">
        <v>105</v>
      </c>
      <c r="D64" s="10">
        <f t="shared" si="13"/>
        <v>-540000</v>
      </c>
      <c r="E64" s="10"/>
      <c r="F64" s="10"/>
      <c r="G64" s="10">
        <f>G65+G66+G67</f>
        <v>-540000</v>
      </c>
      <c r="H64" s="10"/>
    </row>
    <row r="65" spans="1:8" s="56" customFormat="1" ht="36">
      <c r="A65" s="36"/>
      <c r="B65" s="36"/>
      <c r="C65" s="65" t="s">
        <v>106</v>
      </c>
      <c r="D65" s="16">
        <f t="shared" si="13"/>
        <v>-39000</v>
      </c>
      <c r="E65" s="16"/>
      <c r="F65" s="16"/>
      <c r="G65" s="16">
        <v>-39000</v>
      </c>
      <c r="H65" s="16"/>
    </row>
    <row r="66" spans="1:8" s="12" customFormat="1" ht="36">
      <c r="A66" s="36"/>
      <c r="B66" s="36"/>
      <c r="C66" s="65" t="s">
        <v>107</v>
      </c>
      <c r="D66" s="16">
        <f t="shared" si="13"/>
        <v>-451000</v>
      </c>
      <c r="E66" s="16"/>
      <c r="F66" s="16"/>
      <c r="G66" s="16">
        <f>-50000-1000-400000</f>
        <v>-451000</v>
      </c>
      <c r="H66" s="16"/>
    </row>
    <row r="67" spans="1:8" s="72" customFormat="1" ht="72">
      <c r="A67" s="36"/>
      <c r="B67" s="36"/>
      <c r="C67" s="65" t="s">
        <v>108</v>
      </c>
      <c r="D67" s="16">
        <f t="shared" si="13"/>
        <v>-50000</v>
      </c>
      <c r="E67" s="16"/>
      <c r="F67" s="16"/>
      <c r="G67" s="16">
        <v>-50000</v>
      </c>
      <c r="H67" s="16"/>
    </row>
    <row r="68" spans="1:8" s="68" customFormat="1" ht="121.8">
      <c r="A68" s="11" t="s">
        <v>57</v>
      </c>
      <c r="B68" s="11" t="s">
        <v>109</v>
      </c>
      <c r="C68" s="46" t="s">
        <v>110</v>
      </c>
      <c r="D68" s="10">
        <f t="shared" si="13"/>
        <v>-3052343.1599999997</v>
      </c>
      <c r="E68" s="10"/>
      <c r="F68" s="10"/>
      <c r="G68" s="10"/>
      <c r="H68" s="10">
        <f>SUM(H69:H76)</f>
        <v>-3052343.1599999997</v>
      </c>
    </row>
    <row r="69" spans="1:8" s="68" customFormat="1" ht="54">
      <c r="A69" s="36"/>
      <c r="B69" s="36"/>
      <c r="C69" s="65" t="s">
        <v>111</v>
      </c>
      <c r="D69" s="16">
        <f t="shared" si="13"/>
        <v>-2500000</v>
      </c>
      <c r="E69" s="16"/>
      <c r="F69" s="16"/>
      <c r="G69" s="16"/>
      <c r="H69" s="16">
        <v>-2500000</v>
      </c>
    </row>
    <row r="70" spans="1:8" s="68" customFormat="1" ht="72">
      <c r="A70" s="36"/>
      <c r="B70" s="36"/>
      <c r="C70" s="65" t="s">
        <v>112</v>
      </c>
      <c r="D70" s="16">
        <f t="shared" si="13"/>
        <v>-95726.48</v>
      </c>
      <c r="E70" s="16"/>
      <c r="F70" s="16"/>
      <c r="G70" s="16"/>
      <c r="H70" s="16">
        <v>-95726.48</v>
      </c>
    </row>
    <row r="71" spans="1:8" s="68" customFormat="1" ht="72">
      <c r="A71" s="36"/>
      <c r="B71" s="36"/>
      <c r="C71" s="65" t="s">
        <v>113</v>
      </c>
      <c r="D71" s="16">
        <f t="shared" si="13"/>
        <v>-93431.8</v>
      </c>
      <c r="E71" s="16"/>
      <c r="F71" s="16"/>
      <c r="G71" s="16"/>
      <c r="H71" s="16">
        <v>-93431.8</v>
      </c>
    </row>
    <row r="72" spans="1:8" s="68" customFormat="1" ht="90">
      <c r="A72" s="36"/>
      <c r="B72" s="36"/>
      <c r="C72" s="65" t="s">
        <v>114</v>
      </c>
      <c r="D72" s="16">
        <f t="shared" si="13"/>
        <v>-10000</v>
      </c>
      <c r="E72" s="16"/>
      <c r="F72" s="16"/>
      <c r="G72" s="16"/>
      <c r="H72" s="16">
        <v>-10000</v>
      </c>
    </row>
    <row r="73" spans="1:8" s="68" customFormat="1" ht="72">
      <c r="A73" s="36"/>
      <c r="B73" s="36"/>
      <c r="C73" s="65" t="s">
        <v>115</v>
      </c>
      <c r="D73" s="16">
        <f t="shared" si="13"/>
        <v>-70000</v>
      </c>
      <c r="E73" s="16"/>
      <c r="F73" s="16"/>
      <c r="G73" s="16"/>
      <c r="H73" s="16">
        <v>-70000</v>
      </c>
    </row>
    <row r="74" spans="1:8" s="68" customFormat="1" ht="72">
      <c r="A74" s="36"/>
      <c r="B74" s="36"/>
      <c r="C74" s="65" t="s">
        <v>116</v>
      </c>
      <c r="D74" s="16">
        <f t="shared" si="13"/>
        <v>-94444.88</v>
      </c>
      <c r="E74" s="16"/>
      <c r="F74" s="16"/>
      <c r="G74" s="16"/>
      <c r="H74" s="16">
        <v>-94444.88</v>
      </c>
    </row>
    <row r="75" spans="1:8" s="72" customFormat="1" ht="72">
      <c r="A75" s="36"/>
      <c r="B75" s="36"/>
      <c r="C75" s="65" t="s">
        <v>117</v>
      </c>
      <c r="D75" s="16">
        <f t="shared" si="13"/>
        <v>-94861.2</v>
      </c>
      <c r="E75" s="16"/>
      <c r="F75" s="16"/>
      <c r="G75" s="16"/>
      <c r="H75" s="16">
        <v>-94861.2</v>
      </c>
    </row>
    <row r="76" spans="1:8" s="68" customFormat="1" ht="72">
      <c r="A76" s="36"/>
      <c r="B76" s="36"/>
      <c r="C76" s="65" t="s">
        <v>118</v>
      </c>
      <c r="D76" s="16">
        <f t="shared" si="13"/>
        <v>-93878.8</v>
      </c>
      <c r="E76" s="16"/>
      <c r="F76" s="16"/>
      <c r="G76" s="16"/>
      <c r="H76" s="16">
        <v>-93878.8</v>
      </c>
    </row>
    <row r="77" spans="1:8" s="68" customFormat="1" ht="35.4">
      <c r="A77" s="11" t="s">
        <v>119</v>
      </c>
      <c r="B77" s="11" t="s">
        <v>35</v>
      </c>
      <c r="C77" s="25" t="s">
        <v>36</v>
      </c>
      <c r="D77" s="10">
        <f t="shared" si="13"/>
        <v>5470960</v>
      </c>
      <c r="E77" s="10">
        <f>E78+E81+E85</f>
        <v>5070960</v>
      </c>
      <c r="F77" s="10">
        <f t="shared" ref="F77:H77" si="14">F78+F81+F85</f>
        <v>0</v>
      </c>
      <c r="G77" s="10">
        <f t="shared" si="14"/>
        <v>400000</v>
      </c>
      <c r="H77" s="10">
        <f t="shared" si="14"/>
        <v>0</v>
      </c>
    </row>
    <row r="78" spans="1:8" s="68" customFormat="1" ht="19.2">
      <c r="A78" s="11"/>
      <c r="B78" s="11"/>
      <c r="C78" s="25" t="s">
        <v>102</v>
      </c>
      <c r="D78" s="10">
        <f t="shared" si="13"/>
        <v>482242</v>
      </c>
      <c r="E78" s="10">
        <f>E79+E80</f>
        <v>482242</v>
      </c>
      <c r="F78" s="10"/>
      <c r="G78" s="10">
        <f>G79</f>
        <v>0</v>
      </c>
      <c r="H78" s="10"/>
    </row>
    <row r="79" spans="1:8" s="68" customFormat="1" ht="36">
      <c r="A79" s="36"/>
      <c r="B79" s="36"/>
      <c r="C79" s="33" t="s">
        <v>120</v>
      </c>
      <c r="D79" s="16">
        <f t="shared" si="13"/>
        <v>33635</v>
      </c>
      <c r="E79" s="16">
        <v>33635</v>
      </c>
      <c r="F79" s="16"/>
      <c r="G79" s="16"/>
      <c r="H79" s="16"/>
    </row>
    <row r="80" spans="1:8" s="68" customFormat="1" ht="36">
      <c r="A80" s="36"/>
      <c r="B80" s="36"/>
      <c r="C80" s="33" t="s">
        <v>121</v>
      </c>
      <c r="D80" s="16">
        <f t="shared" si="13"/>
        <v>448607</v>
      </c>
      <c r="E80" s="16">
        <v>448607</v>
      </c>
      <c r="F80" s="16"/>
      <c r="G80" s="16"/>
      <c r="H80" s="16"/>
    </row>
    <row r="81" spans="1:8" s="68" customFormat="1" ht="19.2">
      <c r="A81" s="11"/>
      <c r="B81" s="11"/>
      <c r="C81" s="25" t="s">
        <v>105</v>
      </c>
      <c r="D81" s="10">
        <f>E81+F81+G81+H81</f>
        <v>1658173</v>
      </c>
      <c r="E81" s="10">
        <f>E82+E83+E84</f>
        <v>1258173</v>
      </c>
      <c r="F81" s="10">
        <f t="shared" ref="F81:H81" si="15">F82+F83+F84</f>
        <v>0</v>
      </c>
      <c r="G81" s="10">
        <f t="shared" si="15"/>
        <v>400000</v>
      </c>
      <c r="H81" s="10">
        <f t="shared" si="15"/>
        <v>0</v>
      </c>
    </row>
    <row r="82" spans="1:8" s="56" customFormat="1" ht="90">
      <c r="A82" s="36"/>
      <c r="B82" s="36"/>
      <c r="C82" s="33" t="s">
        <v>122</v>
      </c>
      <c r="D82" s="16">
        <f t="shared" si="13"/>
        <v>1115373</v>
      </c>
      <c r="E82" s="16">
        <v>1115373</v>
      </c>
      <c r="F82" s="16"/>
      <c r="G82" s="16"/>
      <c r="H82" s="16"/>
    </row>
    <row r="83" spans="1:8" s="47" customFormat="1" ht="72">
      <c r="A83" s="36"/>
      <c r="B83" s="36"/>
      <c r="C83" s="33" t="s">
        <v>123</v>
      </c>
      <c r="D83" s="16">
        <f t="shared" si="13"/>
        <v>142800</v>
      </c>
      <c r="E83" s="16">
        <v>142800</v>
      </c>
      <c r="F83" s="16"/>
      <c r="G83" s="16"/>
      <c r="H83" s="16"/>
    </row>
    <row r="84" spans="1:8" s="47" customFormat="1" ht="72">
      <c r="A84" s="36"/>
      <c r="B84" s="36"/>
      <c r="C84" s="33" t="s">
        <v>141</v>
      </c>
      <c r="D84" s="16">
        <f t="shared" si="13"/>
        <v>400000</v>
      </c>
      <c r="E84" s="16"/>
      <c r="F84" s="16"/>
      <c r="G84" s="16">
        <v>400000</v>
      </c>
      <c r="H84" s="16"/>
    </row>
    <row r="85" spans="1:8" s="47" customFormat="1" ht="18.600000000000001">
      <c r="A85" s="11"/>
      <c r="B85" s="11"/>
      <c r="C85" s="46" t="s">
        <v>124</v>
      </c>
      <c r="D85" s="10">
        <f t="shared" si="13"/>
        <v>3330545</v>
      </c>
      <c r="E85" s="10">
        <f>E86+E87+E88+E89+E90+E91</f>
        <v>3330545</v>
      </c>
      <c r="F85" s="10"/>
      <c r="G85" s="10"/>
      <c r="H85" s="10"/>
    </row>
    <row r="86" spans="1:8" s="47" customFormat="1" ht="54">
      <c r="A86" s="83"/>
      <c r="B86" s="83"/>
      <c r="C86" s="89" t="s">
        <v>125</v>
      </c>
      <c r="D86" s="90">
        <f t="shared" si="13"/>
        <v>950000</v>
      </c>
      <c r="E86" s="90">
        <v>950000</v>
      </c>
      <c r="F86" s="90"/>
      <c r="G86" s="90"/>
      <c r="H86" s="90"/>
    </row>
    <row r="87" spans="1:8" s="56" customFormat="1" ht="108">
      <c r="A87" s="36"/>
      <c r="B87" s="36"/>
      <c r="C87" s="65" t="s">
        <v>126</v>
      </c>
      <c r="D87" s="16">
        <f t="shared" si="13"/>
        <v>1215120</v>
      </c>
      <c r="E87" s="16">
        <f>496160+262960+456000</f>
        <v>1215120</v>
      </c>
      <c r="F87" s="16"/>
      <c r="G87" s="16"/>
      <c r="H87" s="16"/>
    </row>
    <row r="88" spans="1:8" s="18" customFormat="1" ht="36">
      <c r="A88" s="36"/>
      <c r="B88" s="36"/>
      <c r="C88" s="65" t="s">
        <v>127</v>
      </c>
      <c r="D88" s="16">
        <f t="shared" si="13"/>
        <v>100400</v>
      </c>
      <c r="E88" s="16">
        <v>100400</v>
      </c>
      <c r="F88" s="16"/>
      <c r="G88" s="16"/>
      <c r="H88" s="16"/>
    </row>
    <row r="89" spans="1:8" s="35" customFormat="1" ht="36">
      <c r="A89" s="36"/>
      <c r="B89" s="36"/>
      <c r="C89" s="65" t="s">
        <v>128</v>
      </c>
      <c r="D89" s="16">
        <f t="shared" si="13"/>
        <v>37000</v>
      </c>
      <c r="E89" s="16">
        <v>37000</v>
      </c>
      <c r="F89" s="16"/>
      <c r="G89" s="16"/>
      <c r="H89" s="16"/>
    </row>
    <row r="90" spans="1:8" s="35" customFormat="1" ht="72">
      <c r="A90" s="36"/>
      <c r="B90" s="36"/>
      <c r="C90" s="65" t="s">
        <v>129</v>
      </c>
      <c r="D90" s="16">
        <f t="shared" si="13"/>
        <v>947000</v>
      </c>
      <c r="E90" s="16">
        <v>947000</v>
      </c>
      <c r="F90" s="16"/>
      <c r="G90" s="16"/>
      <c r="H90" s="16"/>
    </row>
    <row r="91" spans="1:8" s="18" customFormat="1" ht="36">
      <c r="A91" s="36"/>
      <c r="B91" s="36"/>
      <c r="C91" s="33" t="s">
        <v>130</v>
      </c>
      <c r="D91" s="16">
        <f t="shared" si="13"/>
        <v>81025</v>
      </c>
      <c r="E91" s="16">
        <v>81025</v>
      </c>
      <c r="F91" s="16"/>
      <c r="G91" s="16"/>
      <c r="H91" s="16"/>
    </row>
    <row r="92" spans="1:8" s="35" customFormat="1" ht="17.399999999999999">
      <c r="A92" s="13" t="s">
        <v>131</v>
      </c>
      <c r="B92" s="13" t="s">
        <v>39</v>
      </c>
      <c r="C92" s="14" t="s">
        <v>40</v>
      </c>
      <c r="D92" s="10">
        <f>E92+F92+G92+H92</f>
        <v>85600</v>
      </c>
      <c r="E92" s="10"/>
      <c r="F92" s="10"/>
      <c r="G92" s="10"/>
      <c r="H92" s="10">
        <f>H93</f>
        <v>85600</v>
      </c>
    </row>
    <row r="93" spans="1:8" s="66" customFormat="1" ht="72">
      <c r="A93" s="36"/>
      <c r="B93" s="36"/>
      <c r="C93" s="65" t="s">
        <v>132</v>
      </c>
      <c r="D93" s="16">
        <f>E93+F93+G93+H93</f>
        <v>85600</v>
      </c>
      <c r="E93" s="16"/>
      <c r="F93" s="16"/>
      <c r="G93" s="16"/>
      <c r="H93" s="16">
        <v>85600</v>
      </c>
    </row>
    <row r="94" spans="1:8" s="56" customFormat="1" ht="37.200000000000003">
      <c r="A94" s="52" t="s">
        <v>21</v>
      </c>
      <c r="B94" s="52"/>
      <c r="C94" s="53" t="s">
        <v>25</v>
      </c>
      <c r="D94" s="54">
        <f>E94+F94+G94+H94</f>
        <v>198000</v>
      </c>
      <c r="E94" s="54">
        <f>E95</f>
        <v>198000</v>
      </c>
      <c r="F94" s="54">
        <f>F95</f>
        <v>0</v>
      </c>
      <c r="G94" s="54">
        <f>G95</f>
        <v>0</v>
      </c>
      <c r="H94" s="54">
        <f>H95</f>
        <v>0</v>
      </c>
    </row>
    <row r="95" spans="1:8" s="18" customFormat="1" ht="34.799999999999997">
      <c r="A95" s="69" t="s">
        <v>42</v>
      </c>
      <c r="B95" s="69" t="s">
        <v>35</v>
      </c>
      <c r="C95" s="25" t="s">
        <v>36</v>
      </c>
      <c r="D95" s="71">
        <f>E95+F95+G95+H95</f>
        <v>198000</v>
      </c>
      <c r="E95" s="71">
        <f>E96</f>
        <v>198000</v>
      </c>
      <c r="F95" s="71"/>
      <c r="G95" s="71"/>
      <c r="H95" s="71"/>
    </row>
    <row r="96" spans="1:8" s="35" customFormat="1" ht="54">
      <c r="A96" s="91"/>
      <c r="B96" s="91"/>
      <c r="C96" s="62" t="s">
        <v>133</v>
      </c>
      <c r="D96" s="90">
        <f>E96+F96+G96+H96</f>
        <v>198000</v>
      </c>
      <c r="E96" s="90">
        <v>198000</v>
      </c>
      <c r="F96" s="90"/>
      <c r="G96" s="90"/>
      <c r="H96" s="90"/>
    </row>
    <row r="97" spans="1:8" s="18" customFormat="1" ht="18.600000000000001">
      <c r="A97" s="52" t="s">
        <v>24</v>
      </c>
      <c r="B97" s="52"/>
      <c r="C97" s="53" t="s">
        <v>7</v>
      </c>
      <c r="D97" s="54">
        <f t="shared" ref="D97:D103" si="16">E97+F97+G97+H97</f>
        <v>0</v>
      </c>
      <c r="E97" s="54">
        <f>E98+E101</f>
        <v>0</v>
      </c>
      <c r="F97" s="54">
        <f>F98+F101</f>
        <v>0</v>
      </c>
      <c r="G97" s="54">
        <f>G98+G101</f>
        <v>0</v>
      </c>
      <c r="H97" s="54">
        <f>H98+H101</f>
        <v>0</v>
      </c>
    </row>
    <row r="98" spans="1:8" s="56" customFormat="1" ht="18.600000000000001">
      <c r="A98" s="17" t="s">
        <v>41</v>
      </c>
      <c r="B98" s="17" t="s">
        <v>14</v>
      </c>
      <c r="C98" s="25" t="s">
        <v>15</v>
      </c>
      <c r="D98" s="26">
        <f t="shared" si="16"/>
        <v>-1200000</v>
      </c>
      <c r="E98" s="26">
        <f>E99+E100</f>
        <v>0</v>
      </c>
      <c r="F98" s="26">
        <f>F99+F100</f>
        <v>-1200000</v>
      </c>
      <c r="G98" s="26">
        <f>G99+G100</f>
        <v>0</v>
      </c>
      <c r="H98" s="26">
        <f>H99+H100</f>
        <v>0</v>
      </c>
    </row>
    <row r="99" spans="1:8" s="35" customFormat="1" ht="36">
      <c r="A99" s="32"/>
      <c r="B99" s="32"/>
      <c r="C99" s="33" t="s">
        <v>142</v>
      </c>
      <c r="D99" s="34">
        <f t="shared" si="16"/>
        <v>0</v>
      </c>
      <c r="E99" s="34"/>
      <c r="F99" s="34"/>
      <c r="G99" s="34"/>
      <c r="H99" s="34"/>
    </row>
    <row r="100" spans="1:8" s="35" customFormat="1" ht="36">
      <c r="A100" s="32"/>
      <c r="B100" s="32"/>
      <c r="C100" s="33" t="s">
        <v>51</v>
      </c>
      <c r="D100" s="34">
        <f t="shared" si="16"/>
        <v>-1200000</v>
      </c>
      <c r="E100" s="34"/>
      <c r="F100" s="34">
        <f>-1000000-200000</f>
        <v>-1200000</v>
      </c>
      <c r="G100" s="34"/>
      <c r="H100" s="34"/>
    </row>
    <row r="101" spans="1:8" s="35" customFormat="1" ht="52.2">
      <c r="A101" s="17" t="s">
        <v>134</v>
      </c>
      <c r="B101" s="17" t="s">
        <v>48</v>
      </c>
      <c r="C101" s="25" t="s">
        <v>49</v>
      </c>
      <c r="D101" s="26">
        <f t="shared" si="16"/>
        <v>1200000</v>
      </c>
      <c r="E101" s="26"/>
      <c r="F101" s="26">
        <f>F102+F103</f>
        <v>1200000</v>
      </c>
      <c r="G101" s="26"/>
      <c r="H101" s="26"/>
    </row>
    <row r="102" spans="1:8" s="19" customFormat="1" ht="90">
      <c r="A102" s="32"/>
      <c r="B102" s="32"/>
      <c r="C102" s="33" t="s">
        <v>135</v>
      </c>
      <c r="D102" s="34">
        <f t="shared" si="16"/>
        <v>1000000</v>
      </c>
      <c r="E102" s="34"/>
      <c r="F102" s="34">
        <v>1000000</v>
      </c>
      <c r="G102" s="34"/>
      <c r="H102" s="34"/>
    </row>
    <row r="103" spans="1:8" s="31" customFormat="1" ht="108">
      <c r="A103" s="32"/>
      <c r="B103" s="32"/>
      <c r="C103" s="33" t="s">
        <v>136</v>
      </c>
      <c r="D103" s="34">
        <f t="shared" si="16"/>
        <v>200000</v>
      </c>
      <c r="E103" s="34"/>
      <c r="F103" s="34">
        <v>200000</v>
      </c>
      <c r="G103" s="34"/>
      <c r="H103" s="34"/>
    </row>
    <row r="104" spans="1:8" ht="37.200000000000003">
      <c r="A104" s="52" t="s">
        <v>26</v>
      </c>
      <c r="B104" s="52"/>
      <c r="C104" s="53" t="s">
        <v>137</v>
      </c>
      <c r="D104" s="54">
        <f>E104+F104+G104+H104</f>
        <v>0</v>
      </c>
      <c r="E104" s="54"/>
      <c r="F104" s="54"/>
      <c r="G104" s="54">
        <f>SUM(G105:G114)</f>
        <v>0</v>
      </c>
      <c r="H104" s="54"/>
    </row>
    <row r="105" spans="1:8" ht="18">
      <c r="A105" s="32"/>
      <c r="B105" s="32"/>
      <c r="C105" s="33" t="s">
        <v>20</v>
      </c>
      <c r="D105" s="34">
        <f>E105+F105+G105+H105</f>
        <v>180000</v>
      </c>
      <c r="E105" s="34"/>
      <c r="F105" s="34"/>
      <c r="G105" s="34">
        <v>180000</v>
      </c>
      <c r="H105" s="34"/>
    </row>
    <row r="106" spans="1:8" ht="18">
      <c r="A106" s="32"/>
      <c r="B106" s="32"/>
      <c r="C106" s="33" t="s">
        <v>138</v>
      </c>
      <c r="D106" s="34">
        <f t="shared" ref="D106:D114" si="17">E106+F106+G106+H106</f>
        <v>25500</v>
      </c>
      <c r="E106" s="34"/>
      <c r="F106" s="34"/>
      <c r="G106" s="34">
        <v>25500</v>
      </c>
      <c r="H106" s="34"/>
    </row>
    <row r="107" spans="1:8" ht="18">
      <c r="A107" s="32"/>
      <c r="B107" s="32"/>
      <c r="C107" s="33" t="s">
        <v>78</v>
      </c>
      <c r="D107" s="34">
        <f t="shared" si="17"/>
        <v>22300</v>
      </c>
      <c r="E107" s="34"/>
      <c r="F107" s="34"/>
      <c r="G107" s="34">
        <v>22300</v>
      </c>
      <c r="H107" s="34"/>
    </row>
    <row r="108" spans="1:8" ht="18">
      <c r="A108" s="32"/>
      <c r="B108" s="32"/>
      <c r="C108" s="33" t="s">
        <v>10</v>
      </c>
      <c r="D108" s="34">
        <f t="shared" si="17"/>
        <v>-16400</v>
      </c>
      <c r="E108" s="34"/>
      <c r="F108" s="34"/>
      <c r="G108" s="34">
        <v>-16400</v>
      </c>
      <c r="H108" s="34"/>
    </row>
    <row r="109" spans="1:8" ht="18">
      <c r="A109" s="32"/>
      <c r="B109" s="32"/>
      <c r="C109" s="33" t="s">
        <v>37</v>
      </c>
      <c r="D109" s="34">
        <f t="shared" si="17"/>
        <v>114300</v>
      </c>
      <c r="E109" s="34"/>
      <c r="F109" s="34"/>
      <c r="G109" s="34">
        <v>114300</v>
      </c>
      <c r="H109" s="34"/>
    </row>
    <row r="110" spans="1:8" ht="18">
      <c r="A110" s="32"/>
      <c r="B110" s="32"/>
      <c r="C110" s="33" t="s">
        <v>53</v>
      </c>
      <c r="D110" s="34">
        <f t="shared" si="17"/>
        <v>1100</v>
      </c>
      <c r="E110" s="34"/>
      <c r="F110" s="34"/>
      <c r="G110" s="34">
        <v>1100</v>
      </c>
      <c r="H110" s="34"/>
    </row>
    <row r="111" spans="1:8" ht="18">
      <c r="A111" s="32"/>
      <c r="B111" s="32"/>
      <c r="C111" s="33" t="s">
        <v>139</v>
      </c>
      <c r="D111" s="34">
        <f t="shared" si="17"/>
        <v>-50000</v>
      </c>
      <c r="E111" s="34"/>
      <c r="F111" s="34"/>
      <c r="G111" s="34">
        <v>-50000</v>
      </c>
      <c r="H111" s="34"/>
    </row>
    <row r="112" spans="1:8" ht="18">
      <c r="A112" s="32"/>
      <c r="B112" s="32"/>
      <c r="C112" s="33" t="s">
        <v>9</v>
      </c>
      <c r="D112" s="34">
        <f t="shared" si="17"/>
        <v>33200</v>
      </c>
      <c r="E112" s="34"/>
      <c r="F112" s="34"/>
      <c r="G112" s="34">
        <v>33200</v>
      </c>
      <c r="H112" s="34"/>
    </row>
    <row r="113" spans="1:8" ht="18">
      <c r="A113" s="32"/>
      <c r="B113" s="32"/>
      <c r="C113" s="33" t="s">
        <v>16</v>
      </c>
      <c r="D113" s="34">
        <f t="shared" si="17"/>
        <v>-170000</v>
      </c>
      <c r="E113" s="34"/>
      <c r="F113" s="34"/>
      <c r="G113" s="34">
        <v>-170000</v>
      </c>
      <c r="H113" s="34"/>
    </row>
    <row r="114" spans="1:8" ht="36">
      <c r="A114" s="32"/>
      <c r="B114" s="32"/>
      <c r="C114" s="33" t="s">
        <v>25</v>
      </c>
      <c r="D114" s="34">
        <f t="shared" si="17"/>
        <v>-140000</v>
      </c>
      <c r="E114" s="34"/>
      <c r="F114" s="34"/>
      <c r="G114" s="34">
        <v>-140000</v>
      </c>
      <c r="H114" s="34"/>
    </row>
    <row r="115" spans="1:8" ht="18.600000000000001">
      <c r="A115" s="7"/>
      <c r="B115" s="7"/>
      <c r="C115" s="8" t="s">
        <v>1</v>
      </c>
      <c r="D115" s="9">
        <f>D5+D33+D50+D59+D94+D97+D104</f>
        <v>-2966743.1599999997</v>
      </c>
      <c r="E115" s="9">
        <f>E5+E33+E50+E59+E94+E97+E104</f>
        <v>0</v>
      </c>
      <c r="F115" s="9">
        <f>F5+F33+F50+F59+F94+F97+F104</f>
        <v>0</v>
      </c>
      <c r="G115" s="9">
        <f>G5+G33+G50+G59+G94+G97+G104</f>
        <v>0</v>
      </c>
      <c r="H115" s="9">
        <f>H5+H33+H50+H59+H94+H97+H104</f>
        <v>-2966743.1599999997</v>
      </c>
    </row>
    <row r="116" spans="1:8" ht="18.600000000000001">
      <c r="A116" s="28"/>
      <c r="B116" s="28"/>
      <c r="C116" s="29"/>
      <c r="D116" s="30"/>
      <c r="E116" s="30"/>
      <c r="F116" s="30"/>
      <c r="G116" s="30"/>
      <c r="H116" s="30"/>
    </row>
    <row r="117" spans="1:8" ht="18">
      <c r="A117" s="20"/>
      <c r="B117" s="20"/>
      <c r="C117" s="21" t="s">
        <v>2</v>
      </c>
      <c r="D117" s="22" t="s">
        <v>3</v>
      </c>
      <c r="E117" s="23"/>
      <c r="F117" s="23"/>
      <c r="G117" s="23"/>
      <c r="H117" s="23"/>
    </row>
  </sheetData>
  <mergeCells count="7">
    <mergeCell ref="C1:D1"/>
    <mergeCell ref="A2:H2"/>
    <mergeCell ref="A3:A4"/>
    <mergeCell ref="B3:B4"/>
    <mergeCell ref="C3:C4"/>
    <mergeCell ref="D3:D4"/>
    <mergeCell ref="E3:H3"/>
  </mergeCells>
  <pageMargins left="0.31496062992125984" right="0.19685039370078741" top="0.51181102362204722" bottom="0.11811023622047245" header="0.31496062992125984" footer="0.31496062992125984"/>
  <pageSetup paperSize="9" scale="53" fitToHeight="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Зведені пропозиції на уточн</vt:lpstr>
      <vt:lpstr>'Зведені пропозиції на уточн'!Заголовки_для_друку</vt:lpstr>
      <vt:lpstr>'Зведені пропозиції на уточн'!Область_друку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2022-11-30T09:46:24Z</cp:lastPrinted>
  <dcterms:created xsi:type="dcterms:W3CDTF">2021-05-14T07:29:19Z</dcterms:created>
  <dcterms:modified xsi:type="dcterms:W3CDTF">2022-12-01T09:19:19Z</dcterms:modified>
</cp:coreProperties>
</file>