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228"/>
  <workbookPr/>
  <mc:AlternateContent xmlns:mc="http://schemas.openxmlformats.org/markup-compatibility/2006">
    <mc:Choice Requires="x15">
      <x15ac:absPath xmlns:x15ac="http://schemas.microsoft.com/office/spreadsheetml/2010/11/ac" url="Z:\Оксана документы\1 ДОКУМЕНТИ\8 созыв\25 сесія 02.12.2022\№ 266 Зміни до бюджету 22\"/>
    </mc:Choice>
  </mc:AlternateContent>
  <xr:revisionPtr revIDLastSave="0" documentId="13_ncr:1_{2F711874-D222-4A8F-8760-DFB39BC12992}" xr6:coauthVersionLast="47" xr6:coauthVersionMax="47" xr10:uidLastSave="{00000000-0000-0000-0000-000000000000}"/>
  <bookViews>
    <workbookView xWindow="-108" yWindow="-108" windowWidth="23256" windowHeight="12576" xr2:uid="{00000000-000D-0000-FFFF-FFFF00000000}"/>
  </bookViews>
  <sheets>
    <sheet name="із змінами грудень" sheetId="3" r:id="rId1"/>
  </sheets>
  <definedNames>
    <definedName name="_xlnm.Print_Titles" localSheetId="0">'із змінами грудень'!$16:$18</definedName>
    <definedName name="_xlnm.Print_Area" localSheetId="0">'із змінами грудень'!$A$1:$K$182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J23" i="3" l="1"/>
  <c r="J85" i="3"/>
  <c r="I85" i="3"/>
  <c r="I23" i="3"/>
  <c r="J171" i="3" l="1"/>
  <c r="I171" i="3"/>
  <c r="J170" i="3"/>
  <c r="I170" i="3"/>
  <c r="J169" i="3" l="1"/>
  <c r="J177" i="3" l="1"/>
  <c r="I177" i="3"/>
  <c r="I178" i="3"/>
  <c r="J24" i="3" l="1"/>
  <c r="I24" i="3"/>
  <c r="J21" i="3"/>
  <c r="J20" i="3" s="1"/>
  <c r="I21" i="3" l="1"/>
  <c r="I20" i="3" s="1"/>
  <c r="I169" i="3"/>
  <c r="J101" i="3"/>
  <c r="I101" i="3"/>
  <c r="I45" i="3"/>
  <c r="I44" i="3" s="1"/>
  <c r="J45" i="3"/>
  <c r="J44" i="3" s="1"/>
  <c r="J178" i="3" l="1"/>
  <c r="J167" i="3" l="1"/>
  <c r="J166" i="3" s="1"/>
  <c r="I167" i="3"/>
  <c r="I166" i="3" s="1"/>
  <c r="I175" i="3" l="1"/>
  <c r="J89" i="3"/>
  <c r="I89" i="3"/>
  <c r="J42" i="3" l="1"/>
  <c r="J41" i="3" s="1"/>
  <c r="I42" i="3"/>
  <c r="I41" i="3" s="1"/>
  <c r="J31" i="3"/>
  <c r="I31" i="3"/>
  <c r="G32" i="3"/>
  <c r="I38" i="3" l="1"/>
  <c r="J38" i="3"/>
  <c r="J39" i="3"/>
  <c r="I39" i="3"/>
  <c r="J36" i="3" l="1"/>
  <c r="J30" i="3" s="1"/>
  <c r="I36" i="3"/>
  <c r="I30" i="3" s="1"/>
  <c r="J92" i="3" l="1"/>
  <c r="I92" i="3"/>
  <c r="J176" i="3" l="1"/>
  <c r="J174" i="3" s="1"/>
  <c r="I176" i="3"/>
  <c r="I174" i="3" s="1"/>
  <c r="J152" i="3" l="1"/>
  <c r="I152" i="3"/>
  <c r="J19" i="3" l="1"/>
  <c r="I19" i="3"/>
  <c r="J183" i="3"/>
  <c r="J29" i="3"/>
  <c r="I29" i="3"/>
  <c r="G161" i="3"/>
  <c r="J160" i="3"/>
  <c r="I160" i="3"/>
  <c r="G154" i="3"/>
  <c r="G152" i="3"/>
  <c r="J149" i="3"/>
  <c r="I149" i="3"/>
  <c r="G148" i="3"/>
  <c r="G138" i="3"/>
  <c r="G136" i="3"/>
  <c r="J135" i="3"/>
  <c r="I135" i="3"/>
  <c r="J132" i="3"/>
  <c r="I132" i="3"/>
  <c r="J93" i="3"/>
  <c r="I93" i="3"/>
  <c r="I91" i="3"/>
  <c r="I90" i="3" s="1"/>
  <c r="G91" i="3"/>
  <c r="J90" i="3"/>
  <c r="J88" i="3" s="1"/>
  <c r="G89" i="3"/>
  <c r="J83" i="3"/>
  <c r="J82" i="3" s="1"/>
  <c r="I83" i="3"/>
  <c r="I82" i="3" s="1"/>
  <c r="J78" i="3"/>
  <c r="J66" i="3" s="1"/>
  <c r="I78" i="3"/>
  <c r="I66" i="3" s="1"/>
  <c r="J63" i="3"/>
  <c r="I63" i="3"/>
  <c r="J54" i="3"/>
  <c r="J49" i="3" s="1"/>
  <c r="I54" i="3"/>
  <c r="I49" i="3" s="1"/>
  <c r="J48" i="3" l="1"/>
  <c r="J47" i="3" s="1"/>
  <c r="I88" i="3"/>
  <c r="I87" i="3" s="1"/>
  <c r="J87" i="3"/>
  <c r="I173" i="3"/>
  <c r="J173" i="3"/>
  <c r="J179" i="3" l="1"/>
  <c r="J184" i="3" s="1"/>
  <c r="I48" i="3"/>
  <c r="I47" i="3" s="1"/>
  <c r="I179" i="3" s="1"/>
  <c r="I184" i="3" s="1"/>
  <c r="I187" i="3" s="1"/>
</calcChain>
</file>

<file path=xl/sharedStrings.xml><?xml version="1.0" encoding="utf-8"?>
<sst xmlns="http://schemas.openxmlformats.org/spreadsheetml/2006/main" count="375" uniqueCount="253">
  <si>
    <t>Одеського району Одеської області</t>
  </si>
  <si>
    <t>(код бюджету)</t>
  </si>
  <si>
    <t xml:space="preserve">до  рішення </t>
  </si>
  <si>
    <t xml:space="preserve">Чорноморської міської ради </t>
  </si>
  <si>
    <t xml:space="preserve">Розподіл коштів бюджету розвитку у складі бюджету Чорноморської міської територіальної громади  на 2022 рік </t>
  </si>
  <si>
    <t>грн.</t>
  </si>
  <si>
    <t>Код Програмної класифікації видатків та кредитування місцевого бюджету</t>
  </si>
  <si>
    <t>Код Типової програмної класифікації видатків та кредитування місцевого бюджету</t>
  </si>
  <si>
    <t>Код Функціональної класифікації видатків та кредитування бюджету</t>
  </si>
  <si>
    <t>Найменування головного розпорядника коштів місцевого бюджету / відповідального виконавця, найменування бюджетної програми згідно з Типовою програмною класифікацією видатків та кредитування місцевого бюджету</t>
  </si>
  <si>
    <t>Найменування об'єкта будівництва/вид будівельних робіт, у тому числі проектні роботи</t>
  </si>
  <si>
    <t>Загальна тривалість будівництва (рік початку і завершення)</t>
  </si>
  <si>
    <t>Загальна вартість будівництва, гривень</t>
  </si>
  <si>
    <t>Рівень виконання робіт на початок бюджетного періоду, %</t>
  </si>
  <si>
    <t>Обсяг видатків бюджету розвитку, які спрямовуються на будівництво об'єкта у бюджетному періоді, гривень</t>
  </si>
  <si>
    <t>з них</t>
  </si>
  <si>
    <t>Рівень готовності об'єкта на кінець бюджетного періоду, %</t>
  </si>
  <si>
    <t>капітальні видатки за рахунок коштів, що передаються із загального фонду до бюджету розвитку (спеціального фонду)</t>
  </si>
  <si>
    <t>9.1</t>
  </si>
  <si>
    <t>0200000</t>
  </si>
  <si>
    <t>Виконавчий комітет Чорноморської  міської ради  Одеського району Одеської області</t>
  </si>
  <si>
    <t>0210000</t>
  </si>
  <si>
    <t>0210150</t>
  </si>
  <si>
    <t>0150</t>
  </si>
  <si>
    <t>0111</t>
  </si>
  <si>
    <t>Організаційне, інформаційно-аналітичне та матеріально-технічне забезпечення діяльності обласної ради, районної ради, районної у місті ради (у разі її створення), міської, селищної, сільської рад</t>
  </si>
  <si>
    <t>Капітальні видатки</t>
  </si>
  <si>
    <t>0218220</t>
  </si>
  <si>
    <t>0380</t>
  </si>
  <si>
    <t>Заходи та роботи з мобілізаційної підготовки місцевого значення</t>
  </si>
  <si>
    <t>0600000</t>
  </si>
  <si>
    <t>Відділ освіти Чорноморської  міської ради  Одеського району Одеської області</t>
  </si>
  <si>
    <t>0610000</t>
  </si>
  <si>
    <t>0611021</t>
  </si>
  <si>
    <t>1021</t>
  </si>
  <si>
    <t>0921</t>
  </si>
  <si>
    <t>Надання загальної середньої освіти закладами загальної середньої освіти</t>
  </si>
  <si>
    <r>
      <t xml:space="preserve">Реконструкція "Система пожежної сигналізації (СПС) і система оповіщення про пожежу та управління евакуацією людей (Робочий проект) проектної документації на об'єкті "Технічне переоснащення системи протипожежного захисту загальноосвітньої школи за адресою: Одеська область, </t>
    </r>
    <r>
      <rPr>
        <b/>
        <sz val="14"/>
        <rFont val="Times New Roman"/>
        <family val="1"/>
        <charset val="204"/>
      </rPr>
      <t>с.Малодолинське</t>
    </r>
    <r>
      <rPr>
        <sz val="14"/>
        <rFont val="Times New Roman"/>
        <family val="1"/>
        <charset val="204"/>
      </rPr>
      <t>, вул.Зелена, 2"</t>
    </r>
  </si>
  <si>
    <t>2021-2022</t>
  </si>
  <si>
    <t>0990</t>
  </si>
  <si>
    <t>0611171</t>
  </si>
  <si>
    <t>1171</t>
  </si>
  <si>
    <t>Співфінансування заходів, що реалізуються за рахунок субвенції з державного бюджету місцевим бюджетам на реалізацію програми "Спроможна школа для кращих результатів"</t>
  </si>
  <si>
    <t>Капітальний ремонт приміщення харчоблоку загальноосвітньої школи І-ІІІ ступенів № 7 Чорноморської міської ради розташованої за адресою: Одеська область, м.Чорноморськ, проспект Миру, 43-а</t>
  </si>
  <si>
    <t>1200000</t>
  </si>
  <si>
    <t>Відділ комунального господарства та благоустрою Чорноморської  міської ради  Одеського району Одеської області</t>
  </si>
  <si>
    <t>1210000</t>
  </si>
  <si>
    <t>0610</t>
  </si>
  <si>
    <t>Експлуатація та технічне обслуговування житлового фонду</t>
  </si>
  <si>
    <t>Капітальні видатки разом, в т.ч.:</t>
  </si>
  <si>
    <t>Капітальний ремонт багатоквартирного будинку (ремонт вхідних груп) за адресою: м.Чорноморськ, проспект Миру, 43 (4п.)</t>
  </si>
  <si>
    <t>Капітальний ремонт багатоквартирного будинку (ремонт внутрішньобудинкових мереж) за адресою: м.Чорноморськ, вул. 1 Травня, 11</t>
  </si>
  <si>
    <t>Капітальний ремонт багатоквартирного будинку (ремонт вхідних груп) за адресою: м.Чорноморськ, вул.В.Шума, 13а</t>
  </si>
  <si>
    <t>Капітальний ремонт житлового фонду</t>
  </si>
  <si>
    <t>Міська програма сприяння діяльності об'єднань співвласників багатоквартирних будинків, житлово-будівельних кооперативів в багатоквартирних будинках на території Чорноморської міської ради Одеської області на 2020-2022 роки, з них:</t>
  </si>
  <si>
    <t>Капітальний ремонт житлового будинку (відновлення вхідних груп) за адресою: Одеська область, Одеський район, м.Чорноморськ, проспект Миру, 30 (ОСББ "Мирний 30")</t>
  </si>
  <si>
    <t>Капітальний ремонт фасаду житлового будинку за адресою: Одеська область, Одеський район, м.Чорноморськ, вул.Паркова, 22-А (ОСББ "Паркова - 22-А")</t>
  </si>
  <si>
    <t>Капітальний ремонт елеваторного вузла системи центрального опалення житлового будинку за адресою: Одеська область, Одеський район, м.Чорноморськ, вул.Паркова, 34 Б, В (ОСББ "МЖК Перший")</t>
  </si>
  <si>
    <t>Капітальний ремонт мереж електропостачання житлового будинку за адресою: Одеська область, Одеський район, м.Чорноморськ, вул.Парусна, 8 (ОСББ "Парусна-8")</t>
  </si>
  <si>
    <t>Капітальний ремонт цокольної частини фасаду, відмостки житлового будинку за адресою: Одеська область, Одеський район, м.Чорноморськ, вул.1 Травня, 6 (ЖБК "Судноремонтник-3")</t>
  </si>
  <si>
    <t>Капітальний ремонт покрівлі житлового будинку за адресою: Одеська область, Одеський район, м.Чорноморськ, вул.1 Травня, 10-Б (ОСББ "Будинки АББО")</t>
  </si>
  <si>
    <t>Капітальний ремонт покрівлі над 3 та 4 під'їздами житлового будинку за адресою: Одеська область, Одеський район, м.Чорноморськ, вул.Шевченка, 9-А (ОСББ "Номер шість")</t>
  </si>
  <si>
    <t>0620</t>
  </si>
  <si>
    <t>Забезпечення діяльності водопровідно-каналізаційного господарства</t>
  </si>
  <si>
    <t>Реконструкція каналізаційних колодязів з виносом каналізаційних мереж з будівельного майданчику приймального відділення КНП "Чорноморська лікарня" Одеського району Одеської області, корпус А за адресою: вул. В. Шума, 4, м. Чорноморськ Одеського району Одеської області</t>
  </si>
  <si>
    <t>1216015</t>
  </si>
  <si>
    <t>6015</t>
  </si>
  <si>
    <t>Забезпечення надійної та безперебійної експлуатації ліфтів</t>
  </si>
  <si>
    <t>Капітальний ремонт ліфту під'їзду № 1 житлового будинку за адресою: Одеська область, Одеський район, м.Чорноморськ, вул.Лазурна, 5 (ОСББ "Лазурна 5")</t>
  </si>
  <si>
    <t>Капітальний ремонт ліфтів житлового будинку за адресою: Одеська область, Одеський район, м.Чорноморськ, вул.Парусна, 17 (ОК ЖБК "Новий")</t>
  </si>
  <si>
    <t>1216030</t>
  </si>
  <si>
    <t>6030</t>
  </si>
  <si>
    <t>Організація благоустрою населених пунктів</t>
  </si>
  <si>
    <t>Відновлення елементів благоустрою - капітальний ремонт "стежки здоров'я" на схилах парку Приморського у м.Чорноморськ Одеського району Одеської області</t>
  </si>
  <si>
    <r>
      <t>Реконструкція скверу за адресою: Одеська область, м.Чорноморськ,</t>
    </r>
    <r>
      <rPr>
        <b/>
        <sz val="14"/>
        <color rgb="FF000000"/>
        <rFont val="Times New Roman"/>
        <family val="1"/>
        <charset val="204"/>
      </rPr>
      <t xml:space="preserve"> </t>
    </r>
    <r>
      <rPr>
        <sz val="14"/>
        <color rgb="FF000000"/>
        <rFont val="Times New Roman"/>
        <family val="1"/>
        <charset val="204"/>
      </rPr>
      <t>проспект Миру, 14. Коригування</t>
    </r>
  </si>
  <si>
    <t xml:space="preserve">Відновлення елементів  благоустрою - капітальний ремонт прибудинкової території (підходи до під'їздів) за адресою: м. Чорноморськ, проспект Миру, 17 </t>
  </si>
  <si>
    <t>Відновлення елементів благоустрою - капітальний ремонт прибудинкових територій, внутрішньоквартального проїзду за адресою: м.Чорноморськ, пр.Миру, 25, 27</t>
  </si>
  <si>
    <t>Відновлення елементів благоустрою - капітальний ремонт прибудинкової території  за адресою: м.Чорноморськ, проспект Миру, 41-43</t>
  </si>
  <si>
    <t>Відновлення елементів благоустрою - капітальний ремонт  прибудинкової території за адресою: м.Чорноморськ, вул.Паркова, 24</t>
  </si>
  <si>
    <t>Відновлення елементів благоустрою - капітальний ремонт  прибудинкової території багатоквартирного будинку за адресою: вул. 1 Травня, будинок 10,  м. Чорноморськ Одеського району Одеської області</t>
  </si>
  <si>
    <t>Відновлення елементів благоустрою - капітальний ремонт прибудинкової території  за адресою: м.Чорноморськ, вул.1 Травня, 13</t>
  </si>
  <si>
    <r>
      <t xml:space="preserve">Відновлення елементів благоустрою-капітальний ремонт спортивного майданчика "Екстрім-парк" в м.Чорноморськ Одеської області </t>
    </r>
    <r>
      <rPr>
        <b/>
        <sz val="14"/>
        <rFont val="Times New Roman"/>
        <family val="1"/>
        <charset val="204"/>
      </rPr>
      <t>(за рахунок залишку коштів субвенції з місцевого бюджету на виконання інвестиційних проектів)</t>
    </r>
  </si>
  <si>
    <t>Відновлення елементів благоустрою - капітальний ремонт прибудинкової території за адресою: Одеська область, Одеський район, м.Чорноморськ, вул.Лазурна, 2 (ОСББ "НОМЕР СІМ")</t>
  </si>
  <si>
    <t>Відновлення елементів благоустрою - капітальний ремонт прибудинкової території за адресою: Одеська область, Одеський район, м.Чорноморськ, проспект Миру, буд.8-А (ОСББ "ДЕСЯТЬ")</t>
  </si>
  <si>
    <t>0490</t>
  </si>
  <si>
    <t>Реалізація інших заходів щодо соціально-економічного розвитку територій</t>
  </si>
  <si>
    <t>Виконання проектно - кошторисних робіт на будівництво притулку для безпритульних тварин</t>
  </si>
  <si>
    <t>0470</t>
  </si>
  <si>
    <t>Заходи з енергозбереження</t>
  </si>
  <si>
    <t>Капітальний ремонт (заміна вікон) в багатоквартирному будинку за адресою: Одеська область, Одеський район, м.Чорноморськ, вул.Парусна, 13/1 (ЖБК "Квант-1")</t>
  </si>
  <si>
    <t>1500000</t>
  </si>
  <si>
    <t>Управління капітального будівництва Чорноморської  міської ради  Одеського району Одеської області</t>
  </si>
  <si>
    <t>1510000</t>
  </si>
  <si>
    <t>1510150</t>
  </si>
  <si>
    <t>Капітальний ремонт приміщень адміністративної будівлі виконавчого комітету Чорноморської міської ради Одеського району Одеської області за адресою: Одеська область, м.Чорноморськ, проспект Миру, 33</t>
  </si>
  <si>
    <t>0731</t>
  </si>
  <si>
    <t>Багатопрофільна стаціонарна медична допомога населенню</t>
  </si>
  <si>
    <t xml:space="preserve">Капітальний ремонт системи  протипожежного захисту: системи пожежної сигналізації, системи оповіщення та управління евакуацією людей на об'єкті Комунального некомерційного підприємства "Чорноморська лікарня" Чорноморської міської ради  Одеського району Одеської області за адресою: м.Чорноморськ, вул.В.Шума, 4 </t>
  </si>
  <si>
    <t>Капітальний ремонт с заміною трьох ліфтів у поліклініці КНП "Чорноморська лікарня" Чорноморської міської ради Одеського району Одеської області за адресою: м.Чорноморськ, вул.1-го Травня, 1</t>
  </si>
  <si>
    <t>1516011</t>
  </si>
  <si>
    <t>Капітальний ремонт багатоквартирного будинку за адресою: м.Чорноморськ, вул.Данченка, 3б</t>
  </si>
  <si>
    <t>Капітальний ремонт багатоквартирного будинку за адресою: м.Чорноморськ, вул.Данченка, 3в</t>
  </si>
  <si>
    <t>Капітальний ремонт багатоквартирного будинку за адресою: м.Чорноморськ, вул.Данченка, 5а</t>
  </si>
  <si>
    <t>Капітальний ремонт багатоквартирного будинку за адресою: м.Чорноморськ, вул.Данченка, 12</t>
  </si>
  <si>
    <t>Капітальний ремонт багатоквартирного будинку (ремонт внутрішньобудинкових мереж) за адресою м.Чорноморськ, вул.Данченка, 15</t>
  </si>
  <si>
    <t>Капітальний ремонт багатоквартирного будинку (ремонт вимощення) за адресою м.Чорноморськ, вул.Данченка, 19</t>
  </si>
  <si>
    <t>Капітальний ремонт багатоквартирного будинку (ремонт вимощення, створення муралу) за адресою м.Чорноморськ, вул.Данченка, 21</t>
  </si>
  <si>
    <t>Капітальний ремонт покрівлі багатоквартирного будинку за адресою: м.Чорноморськ вул.Корабельна, 4б</t>
  </si>
  <si>
    <t>Капітальний ремонт електромереж багатоквартирного  будинку та заміна ВРЩ в багатоквартирному будинку за адресою: м.Чорноморськ, проспект Миру, 9</t>
  </si>
  <si>
    <t>Капітальний ремонт багатоквартирного будинку за адресою: м.Чорноморськ, проспект Миру, 11</t>
  </si>
  <si>
    <t>Капітальний ремонт житлового будинку за адресою: м.Чорноморськ, проспект Миру, 12</t>
  </si>
  <si>
    <t>Капітальний ремонт багатоквартирного будинку за адресою: м.Чорноморськ, проспект Миру, 14а</t>
  </si>
  <si>
    <t>Капітальний ремонт багатоквартирного будинку (відновлення вхідних груп) за адресою м.Чорноморськ, проспект Миру, 15а</t>
  </si>
  <si>
    <t>Капітальний ремонт житлового  будинку за адресою: м.Чорноморськ, проспект Миру, 16</t>
  </si>
  <si>
    <t>Капітальний ремонт багатоквартирного будинку (ремонт відмостки, оздоблювальні роботи по фасаду та ганку) за адресою: м.Чорноморськ, проспект Миру, 17</t>
  </si>
  <si>
    <t>Капітальний ремонт багатоквартирного  будинку (ремонт даху) за адресою: м.Чорноморськ, проспект Миру, 18</t>
  </si>
  <si>
    <t>Капітальний ремонт багатоквартирного будинку (відновлення вхідних груп) за адресою м.Чорноморськ, проспект Миру, 18а</t>
  </si>
  <si>
    <t>Капітальний ремонт багатоквартирного будинку (ремонт внутрішньобудинкових мереж, вхідних груп) за адресою: м.Чорноморськ, проспект Миру, 24</t>
  </si>
  <si>
    <t>Капітальний ремонт багатоквартирного будинку (відновлення вхідних груп, встановлення внутрішніх дверей) за адресою: м.Чорноморськ, проспект Миру, 26 (три під'їзди)</t>
  </si>
  <si>
    <t>Капітальний ремонт багатоквартирного будинку (ремонт вимощення та ганку) за адресою: м. Чорноморськ, вулиця Олександрійська, 2</t>
  </si>
  <si>
    <t>Капітальний ремонт багатоквартирного будинку (відновлення вхідних груп) за адресою м.Чорноморськ, вул.Олександрійська, 3</t>
  </si>
  <si>
    <t>Капітальний ремонт багатоквартирного будинку (ремонт внутрішньобудинкових мереж) за адресою: м.Чорноморськ, вул.Олександрійська, 10</t>
  </si>
  <si>
    <t>Капітальний ремонт багатоквартирного будинку (ремонт вимощення)  за адресою: м.Чорноморськ,   вул.Олександрійська,10</t>
  </si>
  <si>
    <t>Капітальний ремонт багатоквартирного будинку (відновлення вхідних груп) за адресою м.Чорноморськ, вул.Олександрійська, 20</t>
  </si>
  <si>
    <t>Капітальний ремонт багатоквартирного будинку за адресою: м.Чорноморськ, вул. Паркова, 22</t>
  </si>
  <si>
    <t>Капітальний ремонт багатоквартирного будинку (ремонт внутрішньобудинкових мереж, фасаду) за адресою: м.Чорноморськ, вул.Парусна, 3</t>
  </si>
  <si>
    <t>Капітальний ремонт багатоквартирного будинку (ремонт вимощення) за адресою: м.Чорноморськ, вул.Парусна, 7</t>
  </si>
  <si>
    <t>Капітальний ремонт багатоквартирного будинку (ремонт внутрішньобудинкових мереж) за адресою: м.Чорноморськ, вул.Парусна, 7</t>
  </si>
  <si>
    <t>Капітальний ремонт багатоквартирного будинку (ремонт вимощення) за адресою: м.Чорноморськ, вул.Парусна, 9</t>
  </si>
  <si>
    <t>Капітальний ремонт багатоквартирного будинку (відновлення вхідних груп, вимощення) за адресою м.Чорноморськ, вул.Парусна, 11</t>
  </si>
  <si>
    <t>Капітальний ремонт багатоквартирного будинку (облаштування зовнішніх водовідводів від кондиціонерів та облаштування інвалідних пандусів) за адресою: м.Чорноморськ, вул.1 Травня, 2</t>
  </si>
  <si>
    <t>Капітальний ремонт багатоквартирного будинку (ремонт вимощення, цоколя) за адресою: м.Чорноморськ, вул.1 Травня, 7</t>
  </si>
  <si>
    <t>Капітальний ремонт багатоквартирного будинку (ремонт внутрішньобудинкових мереж, вхідних груп)  за адресою: вул. 1 Травня 17</t>
  </si>
  <si>
    <t>Капітальний ремонт багатоквартирного будинку (ремонт вхідних груп) за адресою: м.Чорноморськ, вул.В.Шума, 13</t>
  </si>
  <si>
    <t>Капітальний ремонт багатоквартирного будинку (ремонт вхідних груп, ремонт відмостки) за адресою: м.Чорноморськ, вул.В.Шума, 15</t>
  </si>
  <si>
    <t>Капітальний ремонт багатоквартирного будинку  (ремонт вхідних груп) за адресою: вул. В. Шума 17</t>
  </si>
  <si>
    <t>Капітальний ремонт багатоквартирного будинку (відновлення вхідних груп та заміна поштових скриньок) за адресою: м.Чорноморськ, вул.В.Шума, 17-А</t>
  </si>
  <si>
    <t>Реконструкція мережі водовідведення, яка приймає стоки від житлового будинку ОСББ "НОМЕР СІМ" за адресою: Одеська область, м.Чорноморськ, вул.Лазурна, 2</t>
  </si>
  <si>
    <t>Капітальний ремонт (заміна) ліфтів за адресою: м. Чорноморськ, пр.Миру, 28</t>
  </si>
  <si>
    <t>Капітальний ремонт (заміна) ліфтів за адресою: м. Чорноморськ, вул.Парусна, 16</t>
  </si>
  <si>
    <t>Капітальний ремонт - відновлення елементів благоустрою пішохідної доріжки по вул. Дмитра Горбунова в смт Олександрівка, м. Чорноморськ Одеського району Одеської області</t>
  </si>
  <si>
    <t>Капітальний ремонт - відновлення елементів благоустрою пішохідної доріжки по вул.Лейтенанта Шмідта (на ділянці від вул.Паромна до будинку вул.Лейтенанта Шмідта 36) в с.Малодолинське, м.Чорноморськ Одеського району Одеської області</t>
  </si>
  <si>
    <t xml:space="preserve">Капітальний ремонт - відновлення елементів благоустрою спортивного майданчика  з улаштуванням комплексу "Варкаут", розташованого за  адресою: вул. Центральна кут Інститутської в с. Бурлача Балка, м.Чорноморськ Одеського району Одеської області </t>
  </si>
  <si>
    <t>Відновлення елементів благоустрою - капітальний ремонт прибудинкової території,  внутрішньоквартального проїзду за адресою: м.Чорноморськ, вул.Олександрійська, 4</t>
  </si>
  <si>
    <t>Відновлення елементів благоустрою - капітальний ремонт прибудинкової території з улаштуванням дитячого майданчику за адресою: м.Чорноморськ, вул.Олександрійська, 15</t>
  </si>
  <si>
    <t>Відновлення елементів благоустрою - капітальний ремонт прибудинкової території з улаштуванням дитячого майданчика за адресою: м.Чорноморськ, вул.Олександрійська, 20</t>
  </si>
  <si>
    <t>Відновлення елементів благоустрою - капітальний ремонт  прибудинкової території за адресою: м.Чорноморськ, вул.Паркова, 20</t>
  </si>
  <si>
    <t>Відновлення елементів благоустрою - капітальний ремонт  прибудинкової території за адресою: м.Чорноморськ, вул.Парусна, 9</t>
  </si>
  <si>
    <t>Відновлення елементів благоустрою - капітальний ремонт прибудинкової території за адресою: м.Чорноморськ, вул.Парусна, 18</t>
  </si>
  <si>
    <t xml:space="preserve">Відновлення елементів благоустрою - капітальний ремонт прибудинкової території з улаштуванням дитячого майданчика за адресою: м.Чорноморськ, вул.В.Шума, 19 </t>
  </si>
  <si>
    <t>Відновлення елементів благоустрою - капітальний ремонт  внутрішньоквартальних проїздів (з улаштуванням паркувального карману) за адресою: м.Чорноморськ, вул.Шума, 19</t>
  </si>
  <si>
    <t>0443</t>
  </si>
  <si>
    <t>Будівництво 1 об'єктів житлово-комунального господарства</t>
  </si>
  <si>
    <t>Будівництво автобусної зупинки біля Малодолинської ЗОШ по вул.Зелена, 2 в с.Малодолинське, м.Чорноморськ, Одеського району Одеської області</t>
  </si>
  <si>
    <t>Будівництво 1 інших об'єктів комунальної власності</t>
  </si>
  <si>
    <t>Будівництво (улаштування) системи пожежної сигналізації, системи керування евакуюванням (в частині системи оповіщення про пожежу і покажчиків напрямку евакуювання; системи централізованого пожежного спостереження; автоматичної системи аерозольного пожежогасіння на об'єкті: адміністративна будівля Виконавчого комітету Чорноморської міської ради Одеського району Одеської області за адресою: 68003, Одеська область, Одеській район, м.Чорноморськ, проспект Миру, буд.33.</t>
  </si>
  <si>
    <t>Збільшення електропотужностей для 13-го мікрорайону міста Чорноморська, Одеської області</t>
  </si>
  <si>
    <t>Будівництво паркової зони біля головної КНС в м.Чорноморськ. Проектні роботи.</t>
  </si>
  <si>
    <t>Реконструкція частини стадіону "Шкільний" під улаштування критих спортивних майданчиків з адміністративно - побутовими приміщеннями за адресою: Одеська область, Одеський район, м.Чорноморськ, проспект Миру, 17Д</t>
  </si>
  <si>
    <t>Реконструкція існуючого стадіону за адресою: Одеська область, Одеський район, місто Чорноморськ, вулиця Набережна, 2</t>
  </si>
  <si>
    <t xml:space="preserve">Будівництво автобусної зупинки на Чорноморськ біля АЗК Motto по вулиці Перемоги в м. Чорноморськ Одеського району Одеської області                                </t>
  </si>
  <si>
    <t>Капітальні видатки разом, з них:</t>
  </si>
  <si>
    <t>Капітальний ремонт (заміна вікон) у багатоквартирному будинку за адресою: м.Чорноморськ, вул.Олександрійська, 18 А</t>
  </si>
  <si>
    <t>Капітальний ремонт (заміна вікон) в багатоквартирному  будинку за адресою: м.Чорноморськ, вулиця Олександрійська, 24</t>
  </si>
  <si>
    <t>Капітальний ремонт (заміна вікон) в багатоквартирному  будинку за адресою: м.Чорноморськ, вулиця Паркова, 36</t>
  </si>
  <si>
    <t>Капітальний ремонт (заміна вікон) в багатоквартирному  будинку за адресою: м.Чорноморськ, вул. 1 Травня, 7</t>
  </si>
  <si>
    <t>Капітальний ремонт (заміна вікон) в багатоквартирному  будинку за адресою: м.Чорноморськ, вул. 1 Травня, 17 (1п.)</t>
  </si>
  <si>
    <t>3700000</t>
  </si>
  <si>
    <t>Фінансове управління Чорноморської  міської ради  Одеського району Одеської області</t>
  </si>
  <si>
    <t>3710000</t>
  </si>
  <si>
    <t>3710180</t>
  </si>
  <si>
    <t>0180</t>
  </si>
  <si>
    <t>0133</t>
  </si>
  <si>
    <t>Інша діяльність у сфері державного управління</t>
  </si>
  <si>
    <t>ВСЬОГО</t>
  </si>
  <si>
    <t>інвес.проекти</t>
  </si>
  <si>
    <t>дод.3</t>
  </si>
  <si>
    <t>"Додаток 6</t>
  </si>
  <si>
    <t>від 23.12.2021  № 146 - VIII"</t>
  </si>
  <si>
    <t>у тому числі</t>
  </si>
  <si>
    <t>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 (оплата за проведення корекційно-розвиткових занять і придбання спеціальних засобів корекції для учнів інклюзивних класів закладів загальної середньої освіти - капітальні трансферти)</t>
  </si>
  <si>
    <t>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 (оплата за проведення корекційно-розвиткових занять і придбання спеціальних засобів корекції для вихованців інклюзивних груп закладів дошкільної освіти - капітальні трансферти)</t>
  </si>
  <si>
    <t>0218240</t>
  </si>
  <si>
    <t>8240</t>
  </si>
  <si>
    <t>Заходи та роботи з територіальної оборони</t>
  </si>
  <si>
    <r>
      <t xml:space="preserve">Міська цільова програма підтримки Першого відділу  Одеського районного територіального центру комплектування та соціальної підтримки (з дислокацією у м. Чорноморську), проведення мобілізаційної підготовки військовозобов’язаних м. Чорноморська та забезпечення заходів, пов’язаних із виконанням військового обов’язку, призовом громадян України на строкову військову службу до лав Збройних Сил України та інших військових формувань на 2021 – 2025 роки - </t>
    </r>
    <r>
      <rPr>
        <b/>
        <sz val="14"/>
        <rFont val="Times New Roman"/>
        <family val="1"/>
        <charset val="204"/>
      </rPr>
      <t>капітальтні видатки</t>
    </r>
  </si>
  <si>
    <r>
      <t xml:space="preserve">Міська цільова програма сприяння територіальній обороні та посилення заходів громадської безпеки на території Чорноморської міської ради Одеського району Одеської області на 2022 рік - </t>
    </r>
    <r>
      <rPr>
        <b/>
        <sz val="14"/>
        <rFont val="Times New Roman"/>
        <family val="1"/>
        <charset val="204"/>
      </rPr>
      <t>капітальні видатки</t>
    </r>
  </si>
  <si>
    <t>7461</t>
  </si>
  <si>
    <t>0456</t>
  </si>
  <si>
    <t>Утримання та розвиток автомобільних доріг та дорожньої інфраструктури за рахунок коштів місцевого бюджету</t>
  </si>
  <si>
    <t>Капітальний ремонт проїжджої частини вул. 1 Травня, м.Чорноморськ Одеської області</t>
  </si>
  <si>
    <t>Капітальний ремонт дорожнього покриття по вул. 1 Травня з облаштуванням кругового руху (світлофор біля ж/к «Кольоровий бульвар») у м. Чорноморськ Одеської області</t>
  </si>
  <si>
    <t>Капітальний ремонт проїжджої частини вул. Перемоги, м.Чорноморськ Одеської області</t>
  </si>
  <si>
    <t>Капітальний ремонт вул. Миру в с.Малодолинське, м. Чорноморськ Одеської області</t>
  </si>
  <si>
    <t>Субвенція з місцевого бюджету державному бюджету на виконання програм соціально-економічного розвитку регіонів</t>
  </si>
  <si>
    <t>Заходи із запобігання та ліквідації надзвичайних ситуацій та наслідків стихійного лиха</t>
  </si>
  <si>
    <t>8110</t>
  </si>
  <si>
    <t>1518110</t>
  </si>
  <si>
    <t>Капітальний ремонт вбудованої захисної споруди цивільного захисту (цивільної оборони) (сховища) в будівлі поліклініки за адресою: Одеська область, м.Чорноморськ, вул.1 Травня, 1</t>
  </si>
  <si>
    <t>0611200</t>
  </si>
  <si>
    <t>1200</t>
  </si>
  <si>
    <t>Надання освіти за рахунок субвенції з державного бюджету місцевим бюджетам на надання державної підтримки особам з особливими освітніми потребами</t>
  </si>
  <si>
    <t>передача за рахунок субвенцій, в т.ч.:</t>
  </si>
  <si>
    <t>за рахунок залишку</t>
  </si>
  <si>
    <t>за рахунок доходів</t>
  </si>
  <si>
    <t xml:space="preserve">Капітальні видатки </t>
  </si>
  <si>
    <t>Міська цільова соціальна програма розвитку цивільного захисту Чорноморської міської територіальної громади на 2021-2025 роки</t>
  </si>
  <si>
    <t xml:space="preserve">Міська цільова програма сприяння територіальній обороні та посилення заходів громадської безпеки на території Чорноморської міської ради Одеського району Одеської області на 2022 рік </t>
  </si>
  <si>
    <t>0618110</t>
  </si>
  <si>
    <t>0320</t>
  </si>
  <si>
    <t>1000000</t>
  </si>
  <si>
    <t>1010000</t>
  </si>
  <si>
    <t>Відділ культури Чорноморської  міської ради  Одеського району Одеської області</t>
  </si>
  <si>
    <t>1018110</t>
  </si>
  <si>
    <t>в т.ч. 1 994 515,69 грн за рахунок доходів (продаж землі) (перерозп.з фінупр.)</t>
  </si>
  <si>
    <t>Капітальний ремонт приміщень підвального поверху адміністративної будівлі виконавчого комітету Чорноморської міської ради Одеського району Одеської області для облаштування укриття за адресою: Одеська область, м.Чорноморськ, проспект Миру, 33</t>
  </si>
  <si>
    <t>Капітальні видатки -  придбання джерел резервного живлення</t>
  </si>
  <si>
    <t>Капітальні видатки - придбання джерел резервного живлення</t>
  </si>
  <si>
    <t>1218775</t>
  </si>
  <si>
    <t>8775</t>
  </si>
  <si>
    <t>Інші заходи за рахунок коштів резервного фонду місцевого бюджету</t>
  </si>
  <si>
    <t>Придбання матеріалів та обладнання для підготовки до осінньо-зимового періоду 2022/2023 в умовах особливого періоду, облаштування пунктів обігріву</t>
  </si>
  <si>
    <t>Виконавчий комітет - капітальні видатки</t>
  </si>
  <si>
    <t>Бурлачобалківська сільська адміністрація - придбання джерела резервного живлення</t>
  </si>
  <si>
    <t>0611141</t>
  </si>
  <si>
    <t>1141</t>
  </si>
  <si>
    <t>Забезпечення діяльності інших закладів у сфері освіти</t>
  </si>
  <si>
    <t>1100000</t>
  </si>
  <si>
    <t>1110000</t>
  </si>
  <si>
    <t>Вiддiл молодi та спорту Чорноморської мiської ради Одеського району Одеської областi</t>
  </si>
  <si>
    <t>1110160</t>
  </si>
  <si>
    <t>0160</t>
  </si>
  <si>
    <t>Керівництво і управління у відповідній сфері у містах (місті Києві), селищах, селах, територіальних громадах</t>
  </si>
  <si>
    <t>Реконструкція приміщення сховища в будівлі за адресою: Одеська область, Одеський район, м.Чорноморськ, вул.1 Травня, 2/198-Н</t>
  </si>
  <si>
    <t>1518775</t>
  </si>
  <si>
    <t>Капітальні видатки на створення пунктів обігріву та їх облаштування</t>
  </si>
  <si>
    <t>1218110</t>
  </si>
  <si>
    <t>Малодолинська сільська адміністрація - придбання джерела резервного живлення</t>
  </si>
  <si>
    <t>Видатки з благоустрою - капітальний ремонт зеленої зони, придбання зелених насаджень</t>
  </si>
  <si>
    <t>Заходи із цивільного захисту населення в частині розгортання пунктів обігріву, в тому числі що використовуються в якості найпростіших укритів,  під час дії правового режиму воєнного стану на території Чорноморської міської територіальної громади Одеського району Одеської області - підготовка об'єктів до опалювального сезону 2022/2023року - придбання джерел резервного живлення</t>
  </si>
  <si>
    <t>Заходи із цивільного захисту населення в частині розгортання пунктів обігріву, в тому числі що використовуються в якості найпростіших укритів,  під час дії правового режиму воєнного стану на території Чорноморської міської територіальної громади Одеського району Одеської області - підготовка об'єктів до опалювального сезону 2022/2023року - придбання печей ("буржуйок")</t>
  </si>
  <si>
    <t>0212100</t>
  </si>
  <si>
    <t>Стоматологічна допомога населенню</t>
  </si>
  <si>
    <t>2100</t>
  </si>
  <si>
    <t>0722</t>
  </si>
  <si>
    <t>Придбання джерела резервного живлення (генератора)</t>
  </si>
  <si>
    <t>до  рішення</t>
  </si>
  <si>
    <t>Начальник фінансового управління</t>
  </si>
  <si>
    <t>Ольга ЯКОВЕНКО</t>
  </si>
  <si>
    <t>Капітальні видатки - придбання двигуна для садового пилососу</t>
  </si>
  <si>
    <t xml:space="preserve">Олександрівська селищна адміністрація - придбання та встановлення джерела резервного живлення, твердопаливного котла, димоходу </t>
  </si>
  <si>
    <t>Додаток 6</t>
  </si>
  <si>
    <t>від 02.12.2022  № 266 - VIII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</si>
</sst>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_-* #,##0.00\ _₽_-;\-* #,##0.00\ _₽_-;_-* &quot;-&quot;??\ _₽_-;_-@_-"/>
    <numFmt numFmtId="165" formatCode="_-* #,##0.00_р_._-;\-* #,##0.00_р_._-;_-* &quot;-&quot;??_р_._-;_-@_-"/>
    <numFmt numFmtId="166" formatCode="0.0%"/>
  </numFmts>
  <fonts count="30">
    <font>
      <sz val="11"/>
      <color theme="1"/>
      <name val="Calibri"/>
      <family val="2"/>
      <charset val="204"/>
      <scheme val="minor"/>
    </font>
    <font>
      <sz val="11"/>
      <color indexed="8"/>
      <name val="Calibri"/>
      <family val="2"/>
      <charset val="204"/>
    </font>
    <font>
      <sz val="11"/>
      <color theme="1"/>
      <name val="Calibri"/>
      <family val="2"/>
      <charset val="204"/>
      <scheme val="minor"/>
    </font>
    <font>
      <sz val="11"/>
      <color theme="1"/>
      <name val="Calibri"/>
      <family val="2"/>
      <scheme val="minor"/>
    </font>
    <font>
      <sz val="10"/>
      <name val="Arial Cyr"/>
      <charset val="204"/>
    </font>
    <font>
      <sz val="10"/>
      <color rgb="FF000000"/>
      <name val="Arimo"/>
    </font>
    <font>
      <b/>
      <sz val="12"/>
      <color rgb="FF0000FF"/>
      <name val="Times New Roman"/>
      <family val="1"/>
      <charset val="204"/>
    </font>
    <font>
      <sz val="14"/>
      <name val="Times New Roman"/>
      <family val="1"/>
      <charset val="204"/>
    </font>
    <font>
      <sz val="12"/>
      <name val="Times New Roman"/>
      <family val="1"/>
      <charset val="204"/>
    </font>
    <font>
      <b/>
      <sz val="10"/>
      <color rgb="FF0000FF"/>
      <name val="Times New Roman"/>
      <family val="1"/>
      <charset val="204"/>
    </font>
    <font>
      <u/>
      <sz val="14"/>
      <name val="Times New Roman"/>
      <family val="1"/>
      <charset val="204"/>
    </font>
    <font>
      <b/>
      <sz val="16"/>
      <name val="Times New Roman"/>
      <family val="1"/>
      <charset val="204"/>
    </font>
    <font>
      <sz val="16"/>
      <name val="Times New Roman"/>
      <family val="1"/>
      <charset val="204"/>
    </font>
    <font>
      <sz val="12"/>
      <name val="Arial Cyr"/>
      <charset val="204"/>
    </font>
    <font>
      <b/>
      <sz val="14"/>
      <name val="Times New Roman"/>
      <family val="1"/>
      <charset val="204"/>
    </font>
    <font>
      <sz val="14"/>
      <color theme="1"/>
      <name val="Times New Roman"/>
      <family val="1"/>
      <charset val="204"/>
    </font>
    <font>
      <b/>
      <sz val="14"/>
      <color theme="1"/>
      <name val="Times New Roman"/>
      <family val="1"/>
      <charset val="204"/>
    </font>
    <font>
      <i/>
      <sz val="14"/>
      <color rgb="FF000000"/>
      <name val="Times New Roman"/>
      <family val="1"/>
      <charset val="204"/>
    </font>
    <font>
      <i/>
      <sz val="14"/>
      <color theme="1"/>
      <name val="Times New Roman"/>
      <family val="1"/>
      <charset val="204"/>
    </font>
    <font>
      <i/>
      <sz val="14"/>
      <name val="Times New Roman"/>
      <family val="1"/>
      <charset val="204"/>
    </font>
    <font>
      <sz val="14"/>
      <color rgb="FF000000"/>
      <name val="Times New Roman"/>
      <family val="1"/>
      <charset val="204"/>
    </font>
    <font>
      <b/>
      <sz val="14"/>
      <color rgb="FF000000"/>
      <name val="Times New Roman"/>
      <family val="1"/>
      <charset val="204"/>
    </font>
    <font>
      <sz val="10"/>
      <name val="Helv"/>
      <charset val="204"/>
    </font>
    <font>
      <b/>
      <vertAlign val="superscript"/>
      <sz val="8"/>
      <name val="Times New Roman"/>
      <family val="1"/>
      <charset val="204"/>
    </font>
    <font>
      <i/>
      <sz val="14"/>
      <name val="Times New Roman"/>
      <family val="1"/>
    </font>
    <font>
      <sz val="14"/>
      <name val="Times New Roman"/>
      <family val="1"/>
    </font>
    <font>
      <sz val="10"/>
      <color theme="1"/>
      <name val="Calibri"/>
      <family val="2"/>
      <charset val="204"/>
      <scheme val="minor"/>
    </font>
    <font>
      <sz val="10"/>
      <name val="Times New Roman"/>
      <family val="1"/>
      <charset val="204"/>
    </font>
    <font>
      <sz val="14"/>
      <color theme="0" tint="-0.34998626667073579"/>
      <name val="Times New Roman"/>
      <family val="1"/>
      <charset val="204"/>
    </font>
    <font>
      <b/>
      <sz val="14"/>
      <color rgb="FFFF0000"/>
      <name val="Times New Roman"/>
      <family val="1"/>
      <charset val="204"/>
    </font>
  </fonts>
  <fills count="4">
    <fill>
      <patternFill patternType="none"/>
    </fill>
    <fill>
      <patternFill patternType="gray125"/>
    </fill>
    <fill>
      <patternFill patternType="solid">
        <fgColor theme="0"/>
        <bgColor indexed="64"/>
      </patternFill>
    </fill>
    <fill>
      <patternFill patternType="solid">
        <fgColor theme="4" tint="0.59999389629810485"/>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s>
  <cellStyleXfs count="17">
    <xf numFmtId="0" fontId="0" fillId="0" borderId="0"/>
    <xf numFmtId="0" fontId="1" fillId="0" borderId="0"/>
    <xf numFmtId="0" fontId="3" fillId="0" borderId="0"/>
    <xf numFmtId="165" fontId="3" fillId="0" borderId="0" applyFont="0" applyFill="0" applyBorder="0" applyAlignment="0" applyProtection="0"/>
    <xf numFmtId="0" fontId="4" fillId="0" borderId="0"/>
    <xf numFmtId="0" fontId="1" fillId="0" borderId="0"/>
    <xf numFmtId="0" fontId="1" fillId="0" borderId="0"/>
    <xf numFmtId="0" fontId="1" fillId="0" borderId="0"/>
    <xf numFmtId="0" fontId="2" fillId="0" borderId="0"/>
    <xf numFmtId="0" fontId="2" fillId="0" borderId="0"/>
    <xf numFmtId="0" fontId="5" fillId="0" borderId="0"/>
    <xf numFmtId="0" fontId="1" fillId="0" borderId="0"/>
    <xf numFmtId="0" fontId="22" fillId="0" borderId="0"/>
    <xf numFmtId="0" fontId="4" fillId="0" borderId="0"/>
    <xf numFmtId="165" fontId="4" fillId="0" borderId="0" applyFont="0" applyFill="0" applyBorder="0" applyAlignment="0" applyProtection="0"/>
    <xf numFmtId="0" fontId="26" fillId="0" borderId="0"/>
    <xf numFmtId="0" fontId="27" fillId="0" borderId="0"/>
  </cellStyleXfs>
  <cellXfs count="153">
    <xf numFmtId="0" fontId="0" fillId="0" borderId="0" xfId="0"/>
    <xf numFmtId="0" fontId="6" fillId="0" borderId="0" xfId="0" applyFont="1" applyFill="1"/>
    <xf numFmtId="0" fontId="7" fillId="2" borderId="0" xfId="0" applyFont="1" applyFill="1" applyAlignment="1">
      <alignment horizontal="center" vertical="center"/>
    </xf>
    <xf numFmtId="0" fontId="7" fillId="2" borderId="0" xfId="0" applyFont="1" applyFill="1"/>
    <xf numFmtId="0" fontId="7" fillId="2" borderId="0" xfId="0" applyFont="1" applyFill="1" applyAlignment="1">
      <alignment horizontal="left" vertical="center"/>
    </xf>
    <xf numFmtId="0" fontId="8" fillId="2" borderId="0" xfId="0" applyFont="1" applyFill="1" applyAlignment="1">
      <alignment horizontal="left"/>
    </xf>
    <xf numFmtId="0" fontId="9" fillId="0" borderId="0" xfId="0" applyFont="1" applyFill="1"/>
    <xf numFmtId="0" fontId="7" fillId="2" borderId="0" xfId="0" applyFont="1" applyFill="1" applyAlignment="1">
      <alignment horizontal="center"/>
    </xf>
    <xf numFmtId="0" fontId="7" fillId="2" borderId="0" xfId="0" applyFont="1" applyFill="1" applyBorder="1" applyAlignment="1">
      <alignment horizontal="left"/>
    </xf>
    <xf numFmtId="0" fontId="12" fillId="2" borderId="0" xfId="0" applyFont="1" applyFill="1"/>
    <xf numFmtId="0" fontId="12" fillId="2" borderId="0" xfId="0" applyFont="1" applyFill="1" applyAlignment="1">
      <alignment horizontal="center" vertical="center"/>
    </xf>
    <xf numFmtId="0" fontId="11" fillId="2" borderId="0" xfId="0" applyFont="1" applyFill="1" applyAlignment="1"/>
    <xf numFmtId="0" fontId="11" fillId="2" borderId="0" xfId="0" applyFont="1" applyFill="1" applyAlignment="1">
      <alignment horizontal="left" vertical="center"/>
    </xf>
    <xf numFmtId="0" fontId="12" fillId="2" borderId="0" xfId="0" applyFont="1" applyFill="1" applyAlignment="1">
      <alignment horizontal="left" vertical="center"/>
    </xf>
    <xf numFmtId="0" fontId="8" fillId="2" borderId="0" xfId="0" applyFont="1" applyFill="1"/>
    <xf numFmtId="0" fontId="7" fillId="2" borderId="5" xfId="0" applyNumberFormat="1" applyFont="1" applyFill="1" applyBorder="1" applyAlignment="1">
      <alignment horizontal="center" vertical="center" wrapText="1"/>
    </xf>
    <xf numFmtId="0" fontId="7" fillId="2" borderId="1" xfId="0" applyFont="1" applyFill="1" applyBorder="1" applyAlignment="1">
      <alignment horizontal="center" vertical="center" wrapText="1"/>
    </xf>
    <xf numFmtId="0" fontId="7" fillId="2" borderId="6" xfId="0" applyFont="1" applyFill="1" applyBorder="1" applyAlignment="1">
      <alignment horizontal="center" vertical="center" wrapText="1"/>
    </xf>
    <xf numFmtId="49" fontId="14" fillId="2" borderId="1" xfId="0" applyNumberFormat="1" applyFont="1" applyFill="1" applyBorder="1" applyAlignment="1">
      <alignment horizontal="center" vertical="center"/>
    </xf>
    <xf numFmtId="4" fontId="7" fillId="2" borderId="1" xfId="0" applyNumberFormat="1" applyFont="1" applyFill="1" applyBorder="1" applyAlignment="1">
      <alignment horizontal="center" vertical="center" wrapText="1"/>
    </xf>
    <xf numFmtId="166" fontId="7" fillId="2" borderId="1" xfId="0" applyNumberFormat="1" applyFont="1" applyFill="1" applyBorder="1" applyAlignment="1">
      <alignment horizontal="center" vertical="center" wrapText="1"/>
    </xf>
    <xf numFmtId="4" fontId="7" fillId="2" borderId="0" xfId="0" applyNumberFormat="1" applyFont="1" applyFill="1"/>
    <xf numFmtId="49" fontId="7" fillId="2" borderId="1" xfId="0" applyNumberFormat="1" applyFont="1" applyFill="1" applyBorder="1" applyAlignment="1">
      <alignment horizontal="center" vertical="center"/>
    </xf>
    <xf numFmtId="0" fontId="15" fillId="2" borderId="1" xfId="0" applyFont="1" applyFill="1" applyBorder="1" applyAlignment="1">
      <alignment horizontal="center" vertical="center" wrapText="1"/>
    </xf>
    <xf numFmtId="0" fontId="15" fillId="2" borderId="1" xfId="0" quotePrefix="1" applyFont="1" applyFill="1" applyBorder="1" applyAlignment="1">
      <alignment vertical="center" wrapText="1"/>
    </xf>
    <xf numFmtId="0" fontId="7" fillId="2" borderId="1" xfId="0" applyFont="1" applyFill="1" applyBorder="1" applyAlignment="1">
      <alignment horizontal="left" vertical="center" wrapText="1"/>
    </xf>
    <xf numFmtId="3" fontId="7" fillId="2" borderId="1" xfId="0" applyNumberFormat="1" applyFont="1" applyFill="1" applyBorder="1" applyAlignment="1">
      <alignment horizontal="center" vertical="center" wrapText="1"/>
    </xf>
    <xf numFmtId="49" fontId="15" fillId="2" borderId="1" xfId="0" applyNumberFormat="1" applyFont="1" applyFill="1" applyBorder="1" applyAlignment="1">
      <alignment horizontal="center" vertical="center" wrapText="1"/>
    </xf>
    <xf numFmtId="0" fontId="7" fillId="2" borderId="1" xfId="5" applyFont="1" applyFill="1" applyBorder="1" applyAlignment="1">
      <alignment horizontal="left" vertical="center" wrapText="1"/>
    </xf>
    <xf numFmtId="1" fontId="15" fillId="2" borderId="1" xfId="10" applyNumberFormat="1" applyFont="1" applyFill="1" applyBorder="1" applyAlignment="1">
      <alignment horizontal="left" vertical="center" wrapText="1"/>
    </xf>
    <xf numFmtId="0" fontId="14" fillId="2" borderId="1" xfId="5" applyFont="1" applyFill="1" applyBorder="1" applyAlignment="1">
      <alignment horizontal="left" vertical="center" wrapText="1"/>
    </xf>
    <xf numFmtId="0" fontId="17" fillId="2" borderId="1" xfId="0" applyFont="1" applyFill="1" applyBorder="1" applyAlignment="1">
      <alignment horizontal="justify" vertical="top" wrapText="1"/>
    </xf>
    <xf numFmtId="0" fontId="19" fillId="2" borderId="1" xfId="0" applyFont="1" applyFill="1" applyBorder="1" applyAlignment="1">
      <alignment horizontal="center" vertical="center" wrapText="1"/>
    </xf>
    <xf numFmtId="3" fontId="19" fillId="2" borderId="1" xfId="0" applyNumberFormat="1" applyFont="1" applyFill="1" applyBorder="1" applyAlignment="1">
      <alignment horizontal="center" vertical="center" wrapText="1"/>
    </xf>
    <xf numFmtId="166" fontId="19" fillId="2" borderId="1" xfId="0" applyNumberFormat="1" applyFont="1" applyFill="1" applyBorder="1" applyAlignment="1">
      <alignment horizontal="center" vertical="center" wrapText="1"/>
    </xf>
    <xf numFmtId="3" fontId="7" fillId="2" borderId="6" xfId="0" applyNumberFormat="1" applyFont="1" applyFill="1" applyBorder="1" applyAlignment="1">
      <alignment horizontal="center" vertical="center" wrapText="1"/>
    </xf>
    <xf numFmtId="0" fontId="20" fillId="2" borderId="1" xfId="5" applyFont="1" applyFill="1" applyBorder="1" applyAlignment="1">
      <alignment wrapText="1"/>
    </xf>
    <xf numFmtId="0" fontId="15" fillId="2" borderId="1" xfId="10" applyFont="1" applyFill="1" applyBorder="1" applyAlignment="1">
      <alignment horizontal="left" vertical="center" wrapText="1"/>
    </xf>
    <xf numFmtId="0" fontId="20" fillId="2" borderId="1" xfId="10" applyFont="1" applyFill="1" applyBorder="1" applyAlignment="1">
      <alignment vertical="center" wrapText="1"/>
    </xf>
    <xf numFmtId="0" fontId="15" fillId="2" borderId="1" xfId="0" applyFont="1" applyFill="1" applyBorder="1" applyAlignment="1">
      <alignment wrapText="1"/>
    </xf>
    <xf numFmtId="0" fontId="7" fillId="2" borderId="1" xfId="10" applyFont="1" applyFill="1" applyBorder="1" applyAlignment="1">
      <alignment wrapText="1"/>
    </xf>
    <xf numFmtId="0" fontId="14" fillId="2" borderId="1" xfId="0" applyFont="1" applyFill="1" applyBorder="1" applyAlignment="1">
      <alignment horizontal="center" vertical="center" wrapText="1"/>
    </xf>
    <xf numFmtId="3" fontId="14" fillId="2" borderId="1" xfId="0" applyNumberFormat="1" applyFont="1" applyFill="1" applyBorder="1" applyAlignment="1">
      <alignment horizontal="center" vertical="center" wrapText="1"/>
    </xf>
    <xf numFmtId="166" fontId="14" fillId="2" borderId="1" xfId="0" applyNumberFormat="1" applyFont="1" applyFill="1" applyBorder="1" applyAlignment="1">
      <alignment horizontal="center" vertical="center" wrapText="1"/>
    </xf>
    <xf numFmtId="0" fontId="20" fillId="2" borderId="1" xfId="0" applyFont="1" applyFill="1" applyBorder="1" applyAlignment="1">
      <alignment wrapText="1"/>
    </xf>
    <xf numFmtId="0" fontId="7" fillId="2" borderId="1" xfId="11" applyFont="1" applyFill="1" applyBorder="1" applyAlignment="1">
      <alignment horizontal="left" wrapText="1"/>
    </xf>
    <xf numFmtId="0" fontId="7" fillId="2" borderId="1" xfId="2" applyFont="1" applyFill="1" applyBorder="1" applyAlignment="1">
      <alignment horizontal="left" vertical="top" wrapText="1"/>
    </xf>
    <xf numFmtId="0" fontId="7" fillId="2" borderId="1" xfId="2" applyFont="1" applyFill="1" applyBorder="1" applyAlignment="1">
      <alignment vertical="top" wrapText="1"/>
    </xf>
    <xf numFmtId="0" fontId="15" fillId="2" borderId="1" xfId="2" applyFont="1" applyFill="1" applyBorder="1" applyAlignment="1">
      <alignment horizontal="left" vertical="top" wrapText="1"/>
    </xf>
    <xf numFmtId="1" fontId="7" fillId="2" borderId="1" xfId="12" applyNumberFormat="1" applyFont="1" applyFill="1" applyBorder="1" applyAlignment="1">
      <alignment horizontal="left" vertical="top" wrapText="1"/>
    </xf>
    <xf numFmtId="0" fontId="20" fillId="2" borderId="1" xfId="2" applyFont="1" applyFill="1" applyBorder="1" applyAlignment="1">
      <alignment horizontal="left" vertical="top" wrapText="1"/>
    </xf>
    <xf numFmtId="49" fontId="14" fillId="2" borderId="1" xfId="0" applyNumberFormat="1" applyFont="1" applyFill="1" applyBorder="1" applyAlignment="1">
      <alignment horizontal="center"/>
    </xf>
    <xf numFmtId="4" fontId="7" fillId="2" borderId="6" xfId="0" applyNumberFormat="1" applyFont="1" applyFill="1" applyBorder="1" applyAlignment="1">
      <alignment horizontal="center" vertical="center" wrapText="1"/>
    </xf>
    <xf numFmtId="49" fontId="7" fillId="2" borderId="1" xfId="0" applyNumberFormat="1" applyFont="1" applyFill="1" applyBorder="1" applyAlignment="1">
      <alignment horizontal="center"/>
    </xf>
    <xf numFmtId="0" fontId="19" fillId="2" borderId="6" xfId="0" applyFont="1" applyFill="1" applyBorder="1" applyAlignment="1">
      <alignment horizontal="center" vertical="center" wrapText="1"/>
    </xf>
    <xf numFmtId="4" fontId="19" fillId="2" borderId="6" xfId="0" applyNumberFormat="1" applyFont="1" applyFill="1" applyBorder="1" applyAlignment="1">
      <alignment horizontal="center" vertical="center" wrapText="1"/>
    </xf>
    <xf numFmtId="49" fontId="7" fillId="2" borderId="1" xfId="0" applyNumberFormat="1" applyFont="1" applyFill="1" applyBorder="1" applyAlignment="1">
      <alignment horizontal="center" vertical="center" wrapText="1"/>
    </xf>
    <xf numFmtId="0" fontId="14" fillId="2" borderId="1" xfId="0" applyFont="1" applyFill="1" applyBorder="1" applyAlignment="1"/>
    <xf numFmtId="0" fontId="14" fillId="2" borderId="1" xfId="0" applyFont="1" applyFill="1" applyBorder="1" applyAlignment="1">
      <alignment horizontal="left" wrapText="1"/>
    </xf>
    <xf numFmtId="166" fontId="14" fillId="2" borderId="1" xfId="0" applyNumberFormat="1" applyFont="1" applyFill="1" applyBorder="1" applyAlignment="1">
      <alignment horizontal="center" vertical="center"/>
    </xf>
    <xf numFmtId="164" fontId="14" fillId="2" borderId="1" xfId="0" applyNumberFormat="1" applyFont="1" applyFill="1" applyBorder="1" applyAlignment="1">
      <alignment vertical="center"/>
    </xf>
    <xf numFmtId="0" fontId="7" fillId="2" borderId="0" xfId="0" applyFont="1" applyFill="1" applyBorder="1" applyAlignment="1">
      <alignment horizontal="center" vertical="center"/>
    </xf>
    <xf numFmtId="49" fontId="7" fillId="2" borderId="0" xfId="0" applyNumberFormat="1" applyFont="1" applyFill="1" applyBorder="1" applyAlignment="1">
      <alignment horizontal="center" vertical="center"/>
    </xf>
    <xf numFmtId="0" fontId="7" fillId="2" borderId="0" xfId="0" applyFont="1" applyFill="1" applyBorder="1" applyAlignment="1"/>
    <xf numFmtId="0" fontId="7" fillId="2" borderId="0" xfId="0" applyFont="1" applyFill="1" applyBorder="1" applyAlignment="1">
      <alignment horizontal="right" vertical="center" wrapText="1"/>
    </xf>
    <xf numFmtId="0" fontId="7" fillId="2" borderId="0" xfId="0" applyFont="1" applyFill="1" applyBorder="1" applyAlignment="1">
      <alignment horizontal="left" vertical="center" wrapText="1"/>
    </xf>
    <xf numFmtId="3" fontId="7" fillId="2" borderId="0" xfId="0" applyNumberFormat="1" applyFont="1" applyFill="1" applyBorder="1" applyAlignment="1">
      <alignment horizontal="center"/>
    </xf>
    <xf numFmtId="4" fontId="7" fillId="2" borderId="0" xfId="0" applyNumberFormat="1" applyFont="1" applyFill="1" applyBorder="1" applyAlignment="1">
      <alignment horizontal="center"/>
    </xf>
    <xf numFmtId="0" fontId="23" fillId="2" borderId="0" xfId="0" applyFont="1" applyFill="1" applyAlignment="1">
      <alignment horizontal="center" vertical="center"/>
    </xf>
    <xf numFmtId="0" fontId="24" fillId="2" borderId="0" xfId="0" applyFont="1" applyFill="1" applyAlignment="1">
      <alignment horizontal="center" vertical="center"/>
    </xf>
    <xf numFmtId="0" fontId="25" fillId="2" borderId="0" xfId="0" applyFont="1" applyFill="1" applyAlignment="1">
      <alignment horizontal="center" vertical="center"/>
    </xf>
    <xf numFmtId="0" fontId="25" fillId="2" borderId="0" xfId="0" applyFont="1" applyFill="1" applyAlignment="1"/>
    <xf numFmtId="0" fontId="25" fillId="2" borderId="0" xfId="0" applyFont="1" applyFill="1" applyAlignment="1">
      <alignment horizontal="left"/>
    </xf>
    <xf numFmtId="0" fontId="25" fillId="2" borderId="0" xfId="0" applyFont="1" applyFill="1" applyAlignment="1">
      <alignment horizontal="center"/>
    </xf>
    <xf numFmtId="0" fontId="25" fillId="2" borderId="0" xfId="0" applyFont="1" applyFill="1"/>
    <xf numFmtId="164" fontId="7" fillId="2" borderId="0" xfId="0" applyNumberFormat="1" applyFont="1" applyFill="1"/>
    <xf numFmtId="4" fontId="14" fillId="2" borderId="0" xfId="0" applyNumberFormat="1" applyFont="1" applyFill="1"/>
    <xf numFmtId="0" fontId="7" fillId="2" borderId="0" xfId="0" applyFont="1" applyFill="1"/>
    <xf numFmtId="164" fontId="19" fillId="2" borderId="1" xfId="0" applyNumberFormat="1" applyFont="1" applyFill="1" applyBorder="1" applyAlignment="1">
      <alignment horizontal="right" vertical="center" wrapText="1"/>
    </xf>
    <xf numFmtId="164" fontId="14" fillId="2" borderId="1" xfId="0" applyNumberFormat="1" applyFont="1" applyFill="1" applyBorder="1" applyAlignment="1">
      <alignment horizontal="right" vertical="center" wrapText="1"/>
    </xf>
    <xf numFmtId="164" fontId="7" fillId="2" borderId="1" xfId="0" applyNumberFormat="1" applyFont="1" applyFill="1" applyBorder="1" applyAlignment="1">
      <alignment horizontal="right" vertical="center" wrapText="1"/>
    </xf>
    <xf numFmtId="164" fontId="15" fillId="2" borderId="1" xfId="0" applyNumberFormat="1" applyFont="1" applyFill="1" applyBorder="1" applyAlignment="1">
      <alignment horizontal="right" vertical="center" wrapText="1"/>
    </xf>
    <xf numFmtId="164" fontId="16" fillId="2" borderId="1" xfId="0" applyNumberFormat="1" applyFont="1" applyFill="1" applyBorder="1" applyAlignment="1">
      <alignment horizontal="right" vertical="center" wrapText="1"/>
    </xf>
    <xf numFmtId="164" fontId="18" fillId="2" borderId="1" xfId="0" applyNumberFormat="1" applyFont="1" applyFill="1" applyBorder="1" applyAlignment="1">
      <alignment horizontal="right" vertical="center" wrapText="1"/>
    </xf>
    <xf numFmtId="0" fontId="7" fillId="2" borderId="1" xfId="13" applyFont="1" applyFill="1" applyBorder="1" applyAlignment="1">
      <alignment horizontal="center" vertical="center" wrapText="1"/>
    </xf>
    <xf numFmtId="0" fontId="7" fillId="2" borderId="1" xfId="13" applyFont="1" applyFill="1" applyBorder="1" applyAlignment="1">
      <alignment horizontal="left" vertical="center" wrapText="1"/>
    </xf>
    <xf numFmtId="166" fontId="7" fillId="2" borderId="1" xfId="13" applyNumberFormat="1" applyFont="1" applyFill="1" applyBorder="1" applyAlignment="1">
      <alignment horizontal="center" vertical="center" wrapText="1"/>
    </xf>
    <xf numFmtId="49" fontId="7" fillId="2" borderId="1" xfId="13" applyNumberFormat="1" applyFont="1" applyFill="1" applyBorder="1" applyAlignment="1">
      <alignment horizontal="center" vertical="center"/>
    </xf>
    <xf numFmtId="3" fontId="7" fillId="2" borderId="1" xfId="13" applyNumberFormat="1" applyFont="1" applyFill="1" applyBorder="1" applyAlignment="1">
      <alignment horizontal="center" vertical="center" wrapText="1"/>
    </xf>
    <xf numFmtId="0" fontId="15" fillId="2" borderId="1" xfId="13" quotePrefix="1" applyFont="1" applyFill="1" applyBorder="1" applyAlignment="1">
      <alignment vertical="center" wrapText="1"/>
    </xf>
    <xf numFmtId="164" fontId="7" fillId="2" borderId="1" xfId="13" applyNumberFormat="1" applyFont="1" applyFill="1" applyBorder="1" applyAlignment="1">
      <alignment vertical="center" wrapText="1"/>
    </xf>
    <xf numFmtId="0" fontId="15" fillId="2" borderId="1" xfId="13" applyFont="1" applyFill="1" applyBorder="1" applyAlignment="1">
      <alignment horizontal="center" vertical="center" wrapText="1"/>
    </xf>
    <xf numFmtId="0" fontId="7" fillId="2" borderId="1" xfId="0" applyFont="1" applyFill="1" applyBorder="1" applyAlignment="1">
      <alignment horizontal="center" vertical="center" wrapText="1"/>
    </xf>
    <xf numFmtId="166" fontId="7" fillId="2" borderId="1" xfId="0" applyNumberFormat="1" applyFont="1" applyFill="1" applyBorder="1" applyAlignment="1">
      <alignment horizontal="center" vertical="center" wrapText="1"/>
    </xf>
    <xf numFmtId="0" fontId="15" fillId="2" borderId="1" xfId="0" applyFont="1" applyFill="1" applyBorder="1" applyAlignment="1">
      <alignment horizontal="center" vertical="center" wrapText="1"/>
    </xf>
    <xf numFmtId="49" fontId="15" fillId="2" borderId="1" xfId="0" applyNumberFormat="1" applyFont="1" applyFill="1" applyBorder="1" applyAlignment="1">
      <alignment horizontal="center" vertical="center" wrapText="1"/>
    </xf>
    <xf numFmtId="164" fontId="15" fillId="2" borderId="1" xfId="0" applyNumberFormat="1" applyFont="1" applyFill="1" applyBorder="1" applyAlignment="1">
      <alignment vertical="center" wrapText="1"/>
    </xf>
    <xf numFmtId="0" fontId="7" fillId="2" borderId="1" xfId="0" applyFont="1" applyFill="1" applyBorder="1" applyAlignment="1">
      <alignment vertical="center" wrapText="1"/>
    </xf>
    <xf numFmtId="3" fontId="7" fillId="2" borderId="1" xfId="0" applyNumberFormat="1" applyFont="1" applyFill="1" applyBorder="1" applyAlignment="1">
      <alignment vertical="center" wrapText="1"/>
    </xf>
    <xf numFmtId="166" fontId="7" fillId="2" borderId="1" xfId="0" applyNumberFormat="1" applyFont="1" applyFill="1" applyBorder="1" applyAlignment="1">
      <alignment vertical="center" wrapText="1"/>
    </xf>
    <xf numFmtId="0" fontId="15" fillId="2" borderId="1" xfId="0" quotePrefix="1" applyFont="1" applyFill="1" applyBorder="1" applyAlignment="1">
      <alignment horizontal="left" vertical="center" wrapText="1"/>
    </xf>
    <xf numFmtId="0" fontId="7" fillId="2" borderId="1" xfId="2" applyFont="1" applyFill="1" applyBorder="1" applyAlignment="1">
      <alignment horizontal="left" vertical="center" wrapText="1"/>
    </xf>
    <xf numFmtId="0" fontId="7" fillId="2" borderId="1" xfId="11" applyFont="1" applyFill="1" applyBorder="1" applyAlignment="1">
      <alignment wrapText="1"/>
    </xf>
    <xf numFmtId="0" fontId="15" fillId="0" borderId="1" xfId="0" applyFont="1" applyBorder="1" applyAlignment="1">
      <alignment vertical="center" wrapText="1"/>
    </xf>
    <xf numFmtId="0" fontId="15" fillId="2" borderId="1" xfId="0" applyFont="1" applyFill="1" applyBorder="1" applyAlignment="1">
      <alignment vertical="center" wrapText="1"/>
    </xf>
    <xf numFmtId="49" fontId="15" fillId="2" borderId="1" xfId="0" applyNumberFormat="1" applyFont="1" applyFill="1" applyBorder="1" applyAlignment="1">
      <alignment vertical="center" wrapText="1"/>
    </xf>
    <xf numFmtId="1" fontId="7" fillId="2" borderId="1" xfId="12" quotePrefix="1" applyNumberFormat="1" applyFont="1" applyFill="1" applyBorder="1" applyAlignment="1">
      <alignment horizontal="left" vertical="center" wrapText="1"/>
    </xf>
    <xf numFmtId="1" fontId="7" fillId="2" borderId="1" xfId="12" applyNumberFormat="1" applyFont="1" applyFill="1" applyBorder="1" applyAlignment="1">
      <alignment horizontal="left" vertical="center" wrapText="1"/>
    </xf>
    <xf numFmtId="0" fontId="14" fillId="2" borderId="0" xfId="0" applyFont="1" applyFill="1"/>
    <xf numFmtId="4" fontId="28" fillId="2" borderId="0" xfId="0" applyNumberFormat="1" applyFont="1" applyFill="1"/>
    <xf numFmtId="0" fontId="28" fillId="2" borderId="0" xfId="0" applyFont="1" applyFill="1"/>
    <xf numFmtId="49" fontId="19" fillId="2" borderId="1" xfId="0" applyNumberFormat="1" applyFont="1" applyFill="1" applyBorder="1" applyAlignment="1">
      <alignment horizontal="center" vertical="center"/>
    </xf>
    <xf numFmtId="0" fontId="18" fillId="2" borderId="1" xfId="0" applyFont="1" applyFill="1" applyBorder="1" applyAlignment="1">
      <alignment horizontal="center" vertical="center" wrapText="1"/>
    </xf>
    <xf numFmtId="0" fontId="18" fillId="2" borderId="1" xfId="0" quotePrefix="1" applyFont="1" applyFill="1" applyBorder="1" applyAlignment="1">
      <alignment vertical="center" wrapText="1"/>
    </xf>
    <xf numFmtId="0" fontId="19" fillId="2" borderId="1" xfId="0" applyFont="1" applyFill="1" applyBorder="1" applyAlignment="1">
      <alignment horizontal="left" vertical="center" wrapText="1"/>
    </xf>
    <xf numFmtId="0" fontId="19" fillId="2" borderId="0" xfId="0" applyFont="1" applyFill="1"/>
    <xf numFmtId="0" fontId="29" fillId="2" borderId="0" xfId="0" applyFont="1" applyFill="1"/>
    <xf numFmtId="0" fontId="7" fillId="3" borderId="0" xfId="0" applyFont="1" applyFill="1"/>
    <xf numFmtId="0" fontId="8" fillId="3" borderId="0" xfId="0" applyFont="1" applyFill="1" applyAlignment="1">
      <alignment horizontal="right"/>
    </xf>
    <xf numFmtId="0" fontId="8" fillId="3" borderId="1" xfId="0" applyFont="1" applyFill="1" applyBorder="1" applyAlignment="1">
      <alignment horizontal="center" vertical="center" wrapText="1"/>
    </xf>
    <xf numFmtId="49" fontId="7" fillId="3" borderId="1" xfId="0" applyNumberFormat="1" applyFont="1" applyFill="1" applyBorder="1" applyAlignment="1">
      <alignment horizontal="center" vertical="center" wrapText="1"/>
    </xf>
    <xf numFmtId="164" fontId="14" fillId="3" borderId="1" xfId="0" applyNumberFormat="1" applyFont="1" applyFill="1" applyBorder="1" applyAlignment="1">
      <alignment horizontal="right" vertical="center" wrapText="1"/>
    </xf>
    <xf numFmtId="164" fontId="7" fillId="3" borderId="1" xfId="0" applyNumberFormat="1" applyFont="1" applyFill="1" applyBorder="1" applyAlignment="1">
      <alignment horizontal="right" vertical="center" wrapText="1"/>
    </xf>
    <xf numFmtId="164" fontId="19" fillId="3" borderId="1" xfId="0" applyNumberFormat="1" applyFont="1" applyFill="1" applyBorder="1" applyAlignment="1">
      <alignment horizontal="right" vertical="center" wrapText="1"/>
    </xf>
    <xf numFmtId="164" fontId="7" fillId="3" borderId="1" xfId="13" applyNumberFormat="1" applyFont="1" applyFill="1" applyBorder="1" applyAlignment="1">
      <alignment vertical="center" wrapText="1"/>
    </xf>
    <xf numFmtId="164" fontId="16" fillId="3" borderId="1" xfId="0" applyNumberFormat="1" applyFont="1" applyFill="1" applyBorder="1" applyAlignment="1">
      <alignment horizontal="right" vertical="center" wrapText="1"/>
    </xf>
    <xf numFmtId="164" fontId="15" fillId="3" borderId="1" xfId="0" applyNumberFormat="1" applyFont="1" applyFill="1" applyBorder="1" applyAlignment="1">
      <alignment horizontal="right" vertical="center" wrapText="1"/>
    </xf>
    <xf numFmtId="164" fontId="18" fillId="3" borderId="1" xfId="0" applyNumberFormat="1" applyFont="1" applyFill="1" applyBorder="1" applyAlignment="1">
      <alignment horizontal="right" vertical="center" wrapText="1"/>
    </xf>
    <xf numFmtId="164" fontId="15" fillId="3" borderId="1" xfId="0" applyNumberFormat="1" applyFont="1" applyFill="1" applyBorder="1" applyAlignment="1">
      <alignment vertical="center" wrapText="1"/>
    </xf>
    <xf numFmtId="164" fontId="14" fillId="3" borderId="1" xfId="0" applyNumberFormat="1" applyFont="1" applyFill="1" applyBorder="1" applyAlignment="1">
      <alignment vertical="center"/>
    </xf>
    <xf numFmtId="4" fontId="7" fillId="3" borderId="0" xfId="0" applyNumberFormat="1" applyFont="1" applyFill="1" applyBorder="1" applyAlignment="1">
      <alignment horizontal="center"/>
    </xf>
    <xf numFmtId="4" fontId="7" fillId="3" borderId="0" xfId="0" applyNumberFormat="1" applyFont="1" applyFill="1"/>
    <xf numFmtId="164" fontId="7" fillId="3" borderId="0" xfId="0" applyNumberFormat="1" applyFont="1" applyFill="1"/>
    <xf numFmtId="4" fontId="14" fillId="3" borderId="0" xfId="0" applyNumberFormat="1" applyFont="1" applyFill="1"/>
    <xf numFmtId="164" fontId="7" fillId="3" borderId="0" xfId="0" applyNumberFormat="1" applyFont="1" applyFill="1" applyAlignment="1">
      <alignment horizontal="right"/>
    </xf>
    <xf numFmtId="0" fontId="14" fillId="2" borderId="3" xfId="11" applyFont="1" applyFill="1" applyBorder="1" applyAlignment="1">
      <alignment horizontal="center" wrapText="1"/>
    </xf>
    <xf numFmtId="0" fontId="14" fillId="2" borderId="4" xfId="11" applyFont="1" applyFill="1" applyBorder="1" applyAlignment="1">
      <alignment horizontal="center" wrapText="1"/>
    </xf>
    <xf numFmtId="0" fontId="15" fillId="2" borderId="3" xfId="0" quotePrefix="1" applyFont="1" applyFill="1" applyBorder="1" applyAlignment="1">
      <alignment horizontal="left" vertical="center" wrapText="1"/>
    </xf>
    <xf numFmtId="0" fontId="15" fillId="2" borderId="4" xfId="0" quotePrefix="1" applyFont="1" applyFill="1" applyBorder="1" applyAlignment="1">
      <alignment horizontal="left" vertical="center" wrapText="1"/>
    </xf>
    <xf numFmtId="0" fontId="8" fillId="2" borderId="3" xfId="0" applyFont="1" applyFill="1" applyBorder="1" applyAlignment="1">
      <alignment horizontal="left" vertical="center" wrapText="1"/>
    </xf>
    <xf numFmtId="0" fontId="8" fillId="2" borderId="4" xfId="0" applyFont="1" applyFill="1" applyBorder="1" applyAlignment="1">
      <alignment horizontal="left" vertical="center" wrapText="1"/>
    </xf>
    <xf numFmtId="1" fontId="19" fillId="2" borderId="3" xfId="12" applyNumberFormat="1" applyFont="1" applyFill="1" applyBorder="1" applyAlignment="1">
      <alignment horizontal="left" vertical="center" wrapText="1"/>
    </xf>
    <xf numFmtId="1" fontId="19" fillId="2" borderId="4" xfId="12" applyNumberFormat="1" applyFont="1" applyFill="1" applyBorder="1" applyAlignment="1">
      <alignment horizontal="left" vertical="center" wrapText="1"/>
    </xf>
    <xf numFmtId="0" fontId="14" fillId="2" borderId="1" xfId="11" applyFont="1" applyFill="1" applyBorder="1" applyAlignment="1">
      <alignment horizontal="center" vertical="center" wrapText="1"/>
    </xf>
    <xf numFmtId="0" fontId="14" fillId="2" borderId="1" xfId="11" quotePrefix="1" applyFont="1" applyFill="1" applyBorder="1" applyAlignment="1">
      <alignment horizontal="center" vertical="center" wrapText="1"/>
    </xf>
    <xf numFmtId="0" fontId="14" fillId="2" borderId="1" xfId="11" applyFont="1" applyFill="1" applyBorder="1" applyAlignment="1">
      <alignment horizontal="center" wrapText="1"/>
    </xf>
    <xf numFmtId="0" fontId="10" fillId="2" borderId="0" xfId="0" applyFont="1" applyFill="1" applyBorder="1" applyAlignment="1">
      <alignment horizontal="center"/>
    </xf>
    <xf numFmtId="0" fontId="8" fillId="2" borderId="0" xfId="0" applyFont="1" applyFill="1" applyBorder="1" applyAlignment="1">
      <alignment horizontal="center" wrapText="1"/>
    </xf>
    <xf numFmtId="0" fontId="11" fillId="2" borderId="0" xfId="0" applyFont="1" applyFill="1" applyAlignment="1">
      <alignment horizontal="center" vertical="center" wrapText="1"/>
    </xf>
    <xf numFmtId="0" fontId="8" fillId="2" borderId="2" xfId="0" applyNumberFormat="1" applyFont="1" applyFill="1" applyBorder="1" applyAlignment="1">
      <alignment horizontal="center" vertical="center" wrapText="1"/>
    </xf>
    <xf numFmtId="0" fontId="13" fillId="2" borderId="5" xfId="0" applyFont="1" applyFill="1" applyBorder="1" applyAlignment="1">
      <alignment horizontal="center" vertical="center"/>
    </xf>
    <xf numFmtId="0" fontId="8" fillId="2" borderId="2" xfId="0" applyFont="1" applyFill="1" applyBorder="1" applyAlignment="1">
      <alignment horizontal="center" vertical="center" wrapText="1"/>
    </xf>
    <xf numFmtId="0" fontId="8" fillId="2" borderId="5" xfId="0" applyFont="1" applyFill="1" applyBorder="1" applyAlignment="1">
      <alignment horizontal="center" vertical="center" wrapText="1"/>
    </xf>
  </cellXfs>
  <cellStyles count="17">
    <cellStyle name="Звичайний" xfId="0" builtinId="0"/>
    <cellStyle name="Обычный 10" xfId="10" xr:uid="{00000000-0005-0000-0000-000001000000}"/>
    <cellStyle name="Обычный 2" xfId="5" xr:uid="{00000000-0005-0000-0000-000002000000}"/>
    <cellStyle name="Обычный 2 2" xfId="13" xr:uid="{00000000-0005-0000-0000-000003000000}"/>
    <cellStyle name="Обычный 3" xfId="1" xr:uid="{00000000-0005-0000-0000-000004000000}"/>
    <cellStyle name="Обычный 3 2" xfId="15" xr:uid="{00000000-0005-0000-0000-000005000000}"/>
    <cellStyle name="Обычный 3 3" xfId="16" xr:uid="{00000000-0005-0000-0000-000006000000}"/>
    <cellStyle name="Обычный 4" xfId="6" xr:uid="{00000000-0005-0000-0000-000007000000}"/>
    <cellStyle name="Обычный 5" xfId="7" xr:uid="{00000000-0005-0000-0000-000008000000}"/>
    <cellStyle name="Обычный 6" xfId="8" xr:uid="{00000000-0005-0000-0000-000009000000}"/>
    <cellStyle name="Обычный 7" xfId="9" xr:uid="{00000000-0005-0000-0000-00000A000000}"/>
    <cellStyle name="Обычный 8" xfId="4" xr:uid="{00000000-0005-0000-0000-00000B000000}"/>
    <cellStyle name="Обычный 9" xfId="2" xr:uid="{00000000-0005-0000-0000-00000C000000}"/>
    <cellStyle name="Обычный_дод 3" xfId="11" xr:uid="{00000000-0005-0000-0000-00000D000000}"/>
    <cellStyle name="Обычный_Лист1" xfId="12" xr:uid="{00000000-0005-0000-0000-00000E000000}"/>
    <cellStyle name="Финансовый 2" xfId="3" xr:uid="{00000000-0005-0000-0000-00000F000000}"/>
    <cellStyle name="Финансовый 2 2" xfId="14" xr:uid="{00000000-0005-0000-0000-000010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M198"/>
  <sheetViews>
    <sheetView tabSelected="1" view="pageBreakPreview" topLeftCell="B1" zoomScale="71" zoomScaleNormal="71" zoomScaleSheetLayoutView="71" workbookViewId="0">
      <selection activeCell="H5" sqref="H5"/>
    </sheetView>
  </sheetViews>
  <sheetFormatPr defaultColWidth="9.109375" defaultRowHeight="18"/>
  <cols>
    <col min="1" max="1" width="17.109375" style="2" customWidth="1"/>
    <col min="2" max="2" width="13.44140625" style="2" customWidth="1"/>
    <col min="3" max="3" width="15.5546875" style="2" customWidth="1"/>
    <col min="4" max="4" width="40" style="3" customWidth="1"/>
    <col min="5" max="5" width="78.44140625" style="4" customWidth="1"/>
    <col min="6" max="6" width="13.5546875" style="4" customWidth="1"/>
    <col min="7" max="7" width="16.6640625" style="4" customWidth="1"/>
    <col min="8" max="8" width="18.6640625" style="3" customWidth="1"/>
    <col min="9" max="9" width="21.88671875" style="3" customWidth="1"/>
    <col min="10" max="10" width="22.44140625" style="117" customWidth="1"/>
    <col min="11" max="11" width="20.5546875" style="3" customWidth="1"/>
    <col min="12" max="12" width="18.44140625" style="3" bestFit="1" customWidth="1"/>
    <col min="13" max="13" width="18" style="3" bestFit="1" customWidth="1"/>
    <col min="14" max="14" width="15.5546875" style="3" bestFit="1" customWidth="1"/>
    <col min="15" max="16384" width="9.109375" style="3"/>
  </cols>
  <sheetData>
    <row r="1" spans="1:11">
      <c r="H1" s="5" t="s">
        <v>251</v>
      </c>
    </row>
    <row r="2" spans="1:11">
      <c r="H2" s="5" t="s">
        <v>246</v>
      </c>
    </row>
    <row r="3" spans="1:11">
      <c r="H3" s="5" t="s">
        <v>3</v>
      </c>
    </row>
    <row r="4" spans="1:11" s="77" customFormat="1">
      <c r="A4" s="2"/>
      <c r="B4" s="2"/>
      <c r="C4" s="2"/>
      <c r="E4" s="4"/>
      <c r="F4" s="4"/>
      <c r="G4" s="4"/>
      <c r="H4" s="5" t="s">
        <v>0</v>
      </c>
      <c r="J4" s="117"/>
    </row>
    <row r="5" spans="1:11">
      <c r="H5" s="5" t="s">
        <v>252</v>
      </c>
    </row>
    <row r="6" spans="1:11" s="77" customFormat="1">
      <c r="A6" s="2"/>
      <c r="B6" s="2"/>
      <c r="C6" s="2"/>
      <c r="E6" s="4"/>
      <c r="F6" s="4"/>
      <c r="G6" s="4"/>
      <c r="H6" s="5"/>
      <c r="J6" s="117"/>
    </row>
    <row r="7" spans="1:11">
      <c r="A7" s="1"/>
      <c r="H7" s="5" t="s">
        <v>177</v>
      </c>
    </row>
    <row r="8" spans="1:11">
      <c r="A8" s="6"/>
      <c r="H8" s="5" t="s">
        <v>2</v>
      </c>
    </row>
    <row r="9" spans="1:11">
      <c r="H9" s="5" t="s">
        <v>3</v>
      </c>
    </row>
    <row r="10" spans="1:11">
      <c r="H10" s="5" t="s">
        <v>0</v>
      </c>
    </row>
    <row r="11" spans="1:11">
      <c r="H11" s="5" t="s">
        <v>178</v>
      </c>
    </row>
    <row r="12" spans="1:11">
      <c r="A12" s="146">
        <v>15589000000</v>
      </c>
      <c r="B12" s="146"/>
      <c r="H12" s="5"/>
    </row>
    <row r="13" spans="1:11">
      <c r="A13" s="147" t="s">
        <v>1</v>
      </c>
      <c r="B13" s="147"/>
      <c r="D13" s="7"/>
      <c r="H13" s="8"/>
    </row>
    <row r="14" spans="1:11" s="9" customFormat="1" ht="21">
      <c r="A14" s="148" t="s">
        <v>4</v>
      </c>
      <c r="B14" s="148"/>
      <c r="C14" s="148"/>
      <c r="D14" s="148"/>
      <c r="E14" s="148"/>
      <c r="F14" s="148"/>
      <c r="G14" s="148"/>
      <c r="H14" s="148"/>
      <c r="I14" s="148"/>
      <c r="J14" s="148"/>
      <c r="K14" s="148"/>
    </row>
    <row r="15" spans="1:11" s="9" customFormat="1" ht="21">
      <c r="A15" s="10"/>
      <c r="B15" s="10"/>
      <c r="C15" s="10"/>
      <c r="D15" s="11"/>
      <c r="E15" s="12"/>
      <c r="F15" s="13"/>
      <c r="G15" s="13"/>
      <c r="H15" s="11"/>
      <c r="I15" s="11"/>
      <c r="J15" s="118" t="s">
        <v>5</v>
      </c>
      <c r="K15" s="11"/>
    </row>
    <row r="16" spans="1:11" s="14" customFormat="1" ht="15.6">
      <c r="A16" s="149" t="s">
        <v>6</v>
      </c>
      <c r="B16" s="149" t="s">
        <v>7</v>
      </c>
      <c r="C16" s="149" t="s">
        <v>8</v>
      </c>
      <c r="D16" s="151" t="s">
        <v>9</v>
      </c>
      <c r="E16" s="151" t="s">
        <v>10</v>
      </c>
      <c r="F16" s="151" t="s">
        <v>11</v>
      </c>
      <c r="G16" s="151" t="s">
        <v>12</v>
      </c>
      <c r="H16" s="151" t="s">
        <v>13</v>
      </c>
      <c r="I16" s="151" t="s">
        <v>14</v>
      </c>
      <c r="J16" s="119" t="s">
        <v>15</v>
      </c>
      <c r="K16" s="151" t="s">
        <v>16</v>
      </c>
    </row>
    <row r="17" spans="1:13" s="14" customFormat="1" ht="168" customHeight="1">
      <c r="A17" s="150"/>
      <c r="B17" s="150"/>
      <c r="C17" s="150"/>
      <c r="D17" s="152"/>
      <c r="E17" s="152"/>
      <c r="F17" s="152"/>
      <c r="G17" s="152"/>
      <c r="H17" s="152"/>
      <c r="I17" s="152"/>
      <c r="J17" s="119" t="s">
        <v>17</v>
      </c>
      <c r="K17" s="152"/>
    </row>
    <row r="18" spans="1:13">
      <c r="A18" s="15">
        <v>1</v>
      </c>
      <c r="B18" s="15">
        <v>2</v>
      </c>
      <c r="C18" s="15">
        <v>3</v>
      </c>
      <c r="D18" s="16">
        <v>4</v>
      </c>
      <c r="E18" s="16">
        <v>5</v>
      </c>
      <c r="F18" s="17">
        <v>6</v>
      </c>
      <c r="G18" s="17">
        <v>7</v>
      </c>
      <c r="H18" s="16">
        <v>8</v>
      </c>
      <c r="I18" s="16">
        <v>9</v>
      </c>
      <c r="J18" s="120" t="s">
        <v>18</v>
      </c>
      <c r="K18" s="16">
        <v>10</v>
      </c>
    </row>
    <row r="19" spans="1:13" ht="38.4" customHeight="1">
      <c r="A19" s="18" t="s">
        <v>19</v>
      </c>
      <c r="B19" s="18"/>
      <c r="C19" s="18"/>
      <c r="D19" s="143" t="s">
        <v>20</v>
      </c>
      <c r="E19" s="143"/>
      <c r="F19" s="16"/>
      <c r="G19" s="19"/>
      <c r="H19" s="20"/>
      <c r="I19" s="79">
        <f t="shared" ref="I19:J19" si="0">I20</f>
        <v>1382079.48</v>
      </c>
      <c r="J19" s="121">
        <f t="shared" si="0"/>
        <v>1382079.48</v>
      </c>
      <c r="K19" s="20"/>
      <c r="L19" s="21"/>
      <c r="M19" s="21"/>
    </row>
    <row r="20" spans="1:13" ht="38.4" customHeight="1">
      <c r="A20" s="18" t="s">
        <v>21</v>
      </c>
      <c r="B20" s="22"/>
      <c r="C20" s="22"/>
      <c r="D20" s="143" t="s">
        <v>20</v>
      </c>
      <c r="E20" s="143"/>
      <c r="F20" s="16"/>
      <c r="G20" s="19"/>
      <c r="H20" s="20"/>
      <c r="I20" s="79">
        <f>I21+I26+I27+I28</f>
        <v>1382079.48</v>
      </c>
      <c r="J20" s="79">
        <f>J21+J26+J27+J28</f>
        <v>1382079.48</v>
      </c>
      <c r="K20" s="20"/>
      <c r="L20" s="21"/>
    </row>
    <row r="21" spans="1:13" ht="126">
      <c r="A21" s="22" t="s">
        <v>22</v>
      </c>
      <c r="B21" s="22" t="s">
        <v>23</v>
      </c>
      <c r="C21" s="23" t="s">
        <v>24</v>
      </c>
      <c r="D21" s="24" t="s">
        <v>25</v>
      </c>
      <c r="E21" s="25" t="s">
        <v>49</v>
      </c>
      <c r="F21" s="16"/>
      <c r="G21" s="26"/>
      <c r="H21" s="20"/>
      <c r="I21" s="80">
        <f>I22+I23+I24+I25</f>
        <v>352959.48</v>
      </c>
      <c r="J21" s="122">
        <f>J22+J23+J24+J25</f>
        <v>352959.48</v>
      </c>
      <c r="K21" s="20"/>
    </row>
    <row r="22" spans="1:13" s="115" customFormat="1">
      <c r="A22" s="111"/>
      <c r="B22" s="111"/>
      <c r="C22" s="112"/>
      <c r="D22" s="113"/>
      <c r="E22" s="114" t="s">
        <v>222</v>
      </c>
      <c r="F22" s="32">
        <v>2022</v>
      </c>
      <c r="G22" s="33"/>
      <c r="H22" s="34"/>
      <c r="I22" s="78">
        <v>44159.48</v>
      </c>
      <c r="J22" s="123">
        <v>44159.48</v>
      </c>
      <c r="K22" s="34"/>
    </row>
    <row r="23" spans="1:13" s="115" customFormat="1" ht="54">
      <c r="A23" s="111"/>
      <c r="B23" s="111"/>
      <c r="C23" s="112"/>
      <c r="D23" s="113"/>
      <c r="E23" s="114" t="s">
        <v>250</v>
      </c>
      <c r="F23" s="32">
        <v>2022</v>
      </c>
      <c r="G23" s="33"/>
      <c r="H23" s="34"/>
      <c r="I23" s="78">
        <f>100000+50000+22800+28000</f>
        <v>200800</v>
      </c>
      <c r="J23" s="123">
        <f>100000+50000+22800+28000</f>
        <v>200800</v>
      </c>
      <c r="K23" s="34"/>
    </row>
    <row r="24" spans="1:13" s="115" customFormat="1" ht="36">
      <c r="A24" s="111"/>
      <c r="B24" s="111"/>
      <c r="C24" s="112"/>
      <c r="D24" s="113"/>
      <c r="E24" s="114" t="s">
        <v>223</v>
      </c>
      <c r="F24" s="32">
        <v>2022</v>
      </c>
      <c r="G24" s="33"/>
      <c r="H24" s="34"/>
      <c r="I24" s="78">
        <f>50000+4000</f>
        <v>54000</v>
      </c>
      <c r="J24" s="123">
        <f>50000+4000</f>
        <v>54000</v>
      </c>
      <c r="K24" s="34"/>
    </row>
    <row r="25" spans="1:13" s="115" customFormat="1" ht="36">
      <c r="A25" s="111"/>
      <c r="B25" s="111"/>
      <c r="C25" s="112"/>
      <c r="D25" s="113"/>
      <c r="E25" s="114" t="s">
        <v>237</v>
      </c>
      <c r="F25" s="32">
        <v>2022</v>
      </c>
      <c r="G25" s="33"/>
      <c r="H25" s="34"/>
      <c r="I25" s="78">
        <v>54000</v>
      </c>
      <c r="J25" s="123">
        <v>54000</v>
      </c>
      <c r="K25" s="34"/>
    </row>
    <row r="26" spans="1:13" s="77" customFormat="1" ht="36">
      <c r="A26" s="22" t="s">
        <v>241</v>
      </c>
      <c r="B26" s="22" t="s">
        <v>243</v>
      </c>
      <c r="C26" s="95" t="s">
        <v>244</v>
      </c>
      <c r="D26" s="24" t="s">
        <v>242</v>
      </c>
      <c r="E26" s="25" t="s">
        <v>245</v>
      </c>
      <c r="F26" s="92">
        <v>2022</v>
      </c>
      <c r="G26" s="26"/>
      <c r="H26" s="93"/>
      <c r="I26" s="80">
        <v>229120</v>
      </c>
      <c r="J26" s="122">
        <v>229120</v>
      </c>
      <c r="K26" s="93"/>
    </row>
    <row r="27" spans="1:13" ht="144">
      <c r="A27" s="22" t="s">
        <v>27</v>
      </c>
      <c r="B27" s="22">
        <v>8220</v>
      </c>
      <c r="C27" s="23" t="s">
        <v>28</v>
      </c>
      <c r="D27" s="24" t="s">
        <v>29</v>
      </c>
      <c r="E27" s="25" t="s">
        <v>185</v>
      </c>
      <c r="F27" s="16">
        <v>2022</v>
      </c>
      <c r="G27" s="26"/>
      <c r="H27" s="20"/>
      <c r="I27" s="80">
        <v>300000</v>
      </c>
      <c r="J27" s="122">
        <v>300000</v>
      </c>
      <c r="K27" s="20"/>
    </row>
    <row r="28" spans="1:13" s="77" customFormat="1" ht="82.5" customHeight="1">
      <c r="A28" s="87" t="s">
        <v>182</v>
      </c>
      <c r="B28" s="87" t="s">
        <v>183</v>
      </c>
      <c r="C28" s="91" t="s">
        <v>28</v>
      </c>
      <c r="D28" s="89" t="s">
        <v>184</v>
      </c>
      <c r="E28" s="85" t="s">
        <v>186</v>
      </c>
      <c r="F28" s="84">
        <v>2022</v>
      </c>
      <c r="G28" s="88"/>
      <c r="H28" s="86"/>
      <c r="I28" s="90">
        <v>500000</v>
      </c>
      <c r="J28" s="124">
        <v>500000</v>
      </c>
      <c r="K28" s="86"/>
    </row>
    <row r="29" spans="1:13" ht="38.4" customHeight="1">
      <c r="A29" s="18" t="s">
        <v>30</v>
      </c>
      <c r="B29" s="18"/>
      <c r="C29" s="18"/>
      <c r="D29" s="143" t="s">
        <v>31</v>
      </c>
      <c r="E29" s="143"/>
      <c r="F29" s="16"/>
      <c r="G29" s="19"/>
      <c r="H29" s="20"/>
      <c r="I29" s="79">
        <f t="shared" ref="I29:J29" si="1">I30</f>
        <v>3586018</v>
      </c>
      <c r="J29" s="121">
        <f t="shared" si="1"/>
        <v>3586018</v>
      </c>
      <c r="K29" s="20"/>
      <c r="L29" s="21"/>
      <c r="M29" s="21"/>
    </row>
    <row r="30" spans="1:13" ht="38.4" customHeight="1">
      <c r="A30" s="18" t="s">
        <v>32</v>
      </c>
      <c r="B30" s="22"/>
      <c r="C30" s="22"/>
      <c r="D30" s="143" t="s">
        <v>31</v>
      </c>
      <c r="E30" s="143"/>
      <c r="F30" s="16"/>
      <c r="G30" s="19"/>
      <c r="H30" s="20"/>
      <c r="I30" s="79">
        <f>I31+I34+I35+I36+I40</f>
        <v>3586018</v>
      </c>
      <c r="J30" s="121">
        <f>J31+J34+J35+J36+J40</f>
        <v>3586018</v>
      </c>
      <c r="K30" s="20"/>
      <c r="L30" s="21"/>
    </row>
    <row r="31" spans="1:13" ht="54">
      <c r="A31" s="22" t="s">
        <v>33</v>
      </c>
      <c r="B31" s="22" t="s">
        <v>34</v>
      </c>
      <c r="C31" s="23" t="s">
        <v>35</v>
      </c>
      <c r="D31" s="24" t="s">
        <v>36</v>
      </c>
      <c r="E31" s="25" t="s">
        <v>49</v>
      </c>
      <c r="F31" s="16"/>
      <c r="G31" s="26"/>
      <c r="H31" s="20"/>
      <c r="I31" s="80">
        <f>I32+I33</f>
        <v>1407400</v>
      </c>
      <c r="J31" s="122">
        <f>J32+J33</f>
        <v>1407400</v>
      </c>
      <c r="K31" s="20">
        <v>1</v>
      </c>
    </row>
    <row r="32" spans="1:13" s="77" customFormat="1" ht="90">
      <c r="A32" s="22"/>
      <c r="B32" s="22"/>
      <c r="C32" s="94"/>
      <c r="D32" s="24"/>
      <c r="E32" s="25" t="s">
        <v>37</v>
      </c>
      <c r="F32" s="92" t="s">
        <v>38</v>
      </c>
      <c r="G32" s="26">
        <f>115600+1200000</f>
        <v>1315600</v>
      </c>
      <c r="H32" s="93">
        <v>8.9499999999999996E-2</v>
      </c>
      <c r="I32" s="80">
        <v>1200000</v>
      </c>
      <c r="J32" s="122">
        <v>1200000</v>
      </c>
      <c r="K32" s="93">
        <v>1</v>
      </c>
    </row>
    <row r="33" spans="1:13" s="77" customFormat="1">
      <c r="A33" s="22"/>
      <c r="B33" s="22"/>
      <c r="C33" s="94"/>
      <c r="D33" s="24"/>
      <c r="E33" s="25" t="s">
        <v>216</v>
      </c>
      <c r="F33" s="92">
        <v>2022</v>
      </c>
      <c r="G33" s="26"/>
      <c r="H33" s="93"/>
      <c r="I33" s="80">
        <v>207400</v>
      </c>
      <c r="J33" s="122">
        <v>207400</v>
      </c>
      <c r="K33" s="93"/>
    </row>
    <row r="34" spans="1:13" s="77" customFormat="1" ht="36">
      <c r="A34" s="22" t="s">
        <v>224</v>
      </c>
      <c r="B34" s="22" t="s">
        <v>225</v>
      </c>
      <c r="C34" s="94">
        <v>990</v>
      </c>
      <c r="D34" s="24" t="s">
        <v>226</v>
      </c>
      <c r="E34" s="25" t="s">
        <v>216</v>
      </c>
      <c r="F34" s="92">
        <v>2022</v>
      </c>
      <c r="G34" s="26"/>
      <c r="H34" s="93"/>
      <c r="I34" s="80">
        <v>900000</v>
      </c>
      <c r="J34" s="122">
        <v>900000</v>
      </c>
      <c r="K34" s="93"/>
    </row>
    <row r="35" spans="1:13" ht="108">
      <c r="A35" s="22" t="s">
        <v>40</v>
      </c>
      <c r="B35" s="22" t="s">
        <v>41</v>
      </c>
      <c r="C35" s="23" t="s">
        <v>39</v>
      </c>
      <c r="D35" s="24" t="s">
        <v>42</v>
      </c>
      <c r="E35" s="25" t="s">
        <v>43</v>
      </c>
      <c r="F35" s="16">
        <v>2022</v>
      </c>
      <c r="G35" s="26">
        <v>6585257</v>
      </c>
      <c r="H35" s="20">
        <v>0</v>
      </c>
      <c r="I35" s="80">
        <v>660000</v>
      </c>
      <c r="J35" s="122">
        <v>660000</v>
      </c>
      <c r="K35" s="20">
        <v>0.1</v>
      </c>
    </row>
    <row r="36" spans="1:13" s="77" customFormat="1" ht="40.950000000000003" customHeight="1">
      <c r="A36" s="22" t="s">
        <v>199</v>
      </c>
      <c r="B36" s="22" t="s">
        <v>200</v>
      </c>
      <c r="C36" s="94" t="s">
        <v>39</v>
      </c>
      <c r="D36" s="137" t="s">
        <v>201</v>
      </c>
      <c r="E36" s="138"/>
      <c r="F36" s="92">
        <v>2022</v>
      </c>
      <c r="G36" s="26"/>
      <c r="H36" s="93"/>
      <c r="I36" s="80">
        <f>I38+I39</f>
        <v>108318</v>
      </c>
      <c r="J36" s="122">
        <f>J38+J39</f>
        <v>108318</v>
      </c>
      <c r="K36" s="93"/>
    </row>
    <row r="37" spans="1:13" s="77" customFormat="1">
      <c r="A37" s="22"/>
      <c r="B37" s="22"/>
      <c r="C37" s="94"/>
      <c r="D37" s="139" t="s">
        <v>179</v>
      </c>
      <c r="E37" s="140"/>
      <c r="F37" s="92"/>
      <c r="G37" s="26"/>
      <c r="H37" s="93"/>
      <c r="I37" s="80"/>
      <c r="J37" s="122"/>
      <c r="K37" s="93"/>
    </row>
    <row r="38" spans="1:13" s="77" customFormat="1" ht="82.2" customHeight="1">
      <c r="A38" s="22"/>
      <c r="B38" s="22"/>
      <c r="C38" s="94"/>
      <c r="D38" s="141" t="s">
        <v>180</v>
      </c>
      <c r="E38" s="142"/>
      <c r="F38" s="32">
        <v>2022</v>
      </c>
      <c r="G38" s="33"/>
      <c r="H38" s="34"/>
      <c r="I38" s="78">
        <f>16254-1380+7810</f>
        <v>22684</v>
      </c>
      <c r="J38" s="123">
        <f>16254-1380+7810</f>
        <v>22684</v>
      </c>
      <c r="K38" s="34"/>
    </row>
    <row r="39" spans="1:13" s="77" customFormat="1" ht="82.2" customHeight="1">
      <c r="A39" s="22"/>
      <c r="B39" s="22"/>
      <c r="C39" s="94"/>
      <c r="D39" s="141" t="s">
        <v>181</v>
      </c>
      <c r="E39" s="142"/>
      <c r="F39" s="32">
        <v>2022</v>
      </c>
      <c r="G39" s="33"/>
      <c r="H39" s="34"/>
      <c r="I39" s="78">
        <f>61404-5280+29510</f>
        <v>85634</v>
      </c>
      <c r="J39" s="123">
        <f>61404-5280+29510</f>
        <v>85634</v>
      </c>
      <c r="K39" s="34"/>
    </row>
    <row r="40" spans="1:13" s="77" customFormat="1" ht="82.2" customHeight="1">
      <c r="A40" s="22" t="s">
        <v>208</v>
      </c>
      <c r="B40" s="22" t="s">
        <v>196</v>
      </c>
      <c r="C40" s="95" t="s">
        <v>209</v>
      </c>
      <c r="D40" s="106" t="s">
        <v>195</v>
      </c>
      <c r="E40" s="107" t="s">
        <v>216</v>
      </c>
      <c r="F40" s="92">
        <v>2022</v>
      </c>
      <c r="G40" s="26"/>
      <c r="H40" s="93"/>
      <c r="I40" s="80">
        <v>510300</v>
      </c>
      <c r="J40" s="122">
        <v>510300</v>
      </c>
      <c r="K40" s="34"/>
    </row>
    <row r="41" spans="1:13" s="77" customFormat="1" ht="38.4" customHeight="1">
      <c r="A41" s="18" t="s">
        <v>210</v>
      </c>
      <c r="B41" s="18"/>
      <c r="C41" s="18"/>
      <c r="D41" s="143" t="s">
        <v>212</v>
      </c>
      <c r="E41" s="143"/>
      <c r="F41" s="92"/>
      <c r="G41" s="19"/>
      <c r="H41" s="93"/>
      <c r="I41" s="79">
        <f t="shared" ref="I41:J41" si="2">I42</f>
        <v>49000</v>
      </c>
      <c r="J41" s="121">
        <f t="shared" si="2"/>
        <v>49000</v>
      </c>
      <c r="K41" s="93"/>
      <c r="L41" s="21"/>
      <c r="M41" s="21"/>
    </row>
    <row r="42" spans="1:13" s="77" customFormat="1" ht="38.4" customHeight="1">
      <c r="A42" s="18" t="s">
        <v>211</v>
      </c>
      <c r="B42" s="22"/>
      <c r="C42" s="22"/>
      <c r="D42" s="143" t="s">
        <v>212</v>
      </c>
      <c r="E42" s="143"/>
      <c r="F42" s="92"/>
      <c r="G42" s="19"/>
      <c r="H42" s="93"/>
      <c r="I42" s="79">
        <f>I43</f>
        <v>49000</v>
      </c>
      <c r="J42" s="121">
        <f>J43</f>
        <v>49000</v>
      </c>
      <c r="K42" s="93"/>
      <c r="L42" s="21"/>
    </row>
    <row r="43" spans="1:13" s="77" customFormat="1" ht="54">
      <c r="A43" s="22" t="s">
        <v>213</v>
      </c>
      <c r="B43" s="22" t="s">
        <v>196</v>
      </c>
      <c r="C43" s="95" t="s">
        <v>209</v>
      </c>
      <c r="D43" s="106" t="s">
        <v>195</v>
      </c>
      <c r="E43" s="107" t="s">
        <v>217</v>
      </c>
      <c r="F43" s="92">
        <v>2022</v>
      </c>
      <c r="G43" s="26"/>
      <c r="H43" s="93"/>
      <c r="I43" s="80">
        <v>49000</v>
      </c>
      <c r="J43" s="122">
        <v>49000</v>
      </c>
      <c r="K43" s="34"/>
    </row>
    <row r="44" spans="1:13" s="77" customFormat="1" ht="38.4" customHeight="1">
      <c r="A44" s="18" t="s">
        <v>227</v>
      </c>
      <c r="B44" s="18"/>
      <c r="C44" s="18"/>
      <c r="D44" s="144" t="s">
        <v>229</v>
      </c>
      <c r="E44" s="143"/>
      <c r="F44" s="92"/>
      <c r="G44" s="19"/>
      <c r="H44" s="93"/>
      <c r="I44" s="79">
        <f t="shared" ref="I44:J44" si="3">I45</f>
        <v>27000</v>
      </c>
      <c r="J44" s="121">
        <f t="shared" si="3"/>
        <v>27000</v>
      </c>
      <c r="K44" s="93"/>
      <c r="L44" s="21"/>
      <c r="M44" s="21"/>
    </row>
    <row r="45" spans="1:13" s="77" customFormat="1" ht="38.4" customHeight="1">
      <c r="A45" s="18" t="s">
        <v>228</v>
      </c>
      <c r="B45" s="22"/>
      <c r="C45" s="22"/>
      <c r="D45" s="144" t="s">
        <v>229</v>
      </c>
      <c r="E45" s="143"/>
      <c r="F45" s="92"/>
      <c r="G45" s="19"/>
      <c r="H45" s="93"/>
      <c r="I45" s="79">
        <f>I46</f>
        <v>27000</v>
      </c>
      <c r="J45" s="121">
        <f>J46</f>
        <v>27000</v>
      </c>
      <c r="K45" s="93"/>
      <c r="L45" s="21"/>
    </row>
    <row r="46" spans="1:13" s="77" customFormat="1" ht="72">
      <c r="A46" s="22" t="s">
        <v>230</v>
      </c>
      <c r="B46" s="22" t="s">
        <v>231</v>
      </c>
      <c r="C46" s="95" t="s">
        <v>24</v>
      </c>
      <c r="D46" s="106" t="s">
        <v>232</v>
      </c>
      <c r="E46" s="107" t="s">
        <v>26</v>
      </c>
      <c r="F46" s="92">
        <v>2022</v>
      </c>
      <c r="G46" s="26"/>
      <c r="H46" s="93"/>
      <c r="I46" s="80">
        <v>27000</v>
      </c>
      <c r="J46" s="122">
        <v>27000</v>
      </c>
      <c r="K46" s="34"/>
    </row>
    <row r="47" spans="1:13" ht="38.4" customHeight="1">
      <c r="A47" s="18" t="s">
        <v>44</v>
      </c>
      <c r="B47" s="18"/>
      <c r="C47" s="18"/>
      <c r="D47" s="143" t="s">
        <v>45</v>
      </c>
      <c r="E47" s="143"/>
      <c r="F47" s="16"/>
      <c r="G47" s="19"/>
      <c r="H47" s="20"/>
      <c r="I47" s="79">
        <f t="shared" ref="I47:J47" si="4">I48</f>
        <v>14970701.699999999</v>
      </c>
      <c r="J47" s="121">
        <f t="shared" si="4"/>
        <v>10313879.5</v>
      </c>
      <c r="K47" s="20"/>
      <c r="L47" s="21"/>
      <c r="M47" s="21"/>
    </row>
    <row r="48" spans="1:13" ht="38.4" customHeight="1">
      <c r="A48" s="18" t="s">
        <v>46</v>
      </c>
      <c r="B48" s="22"/>
      <c r="C48" s="22"/>
      <c r="D48" s="143" t="s">
        <v>45</v>
      </c>
      <c r="E48" s="143"/>
      <c r="F48" s="16"/>
      <c r="G48" s="19"/>
      <c r="H48" s="20"/>
      <c r="I48" s="79">
        <f>I49+I62+I63+I66+I81+I82+I85+I86</f>
        <v>14970701.699999999</v>
      </c>
      <c r="J48" s="121">
        <f>J49+J62+J63+J66+J81+J82+J85+J86</f>
        <v>10313879.5</v>
      </c>
      <c r="K48" s="20"/>
      <c r="L48" s="21"/>
    </row>
    <row r="49" spans="1:11" ht="36">
      <c r="A49" s="22">
        <v>1216011</v>
      </c>
      <c r="B49" s="22">
        <v>6011</v>
      </c>
      <c r="C49" s="27" t="s">
        <v>47</v>
      </c>
      <c r="D49" s="24" t="s">
        <v>48</v>
      </c>
      <c r="E49" s="25" t="s">
        <v>49</v>
      </c>
      <c r="F49" s="16"/>
      <c r="G49" s="26"/>
      <c r="H49" s="20"/>
      <c r="I49" s="80">
        <f>SUM(I50:I54)</f>
        <v>2770266.17</v>
      </c>
      <c r="J49" s="122">
        <f>SUM(J50:J54)</f>
        <v>2770266.17</v>
      </c>
      <c r="K49" s="20"/>
    </row>
    <row r="50" spans="1:11" ht="36">
      <c r="A50" s="22"/>
      <c r="B50" s="22"/>
      <c r="C50" s="22"/>
      <c r="D50" s="25"/>
      <c r="E50" s="28" t="s">
        <v>50</v>
      </c>
      <c r="F50" s="16">
        <v>2022</v>
      </c>
      <c r="G50" s="26">
        <v>100000</v>
      </c>
      <c r="H50" s="20">
        <v>0</v>
      </c>
      <c r="I50" s="81">
        <v>100000</v>
      </c>
      <c r="J50" s="122">
        <v>100000</v>
      </c>
      <c r="K50" s="20">
        <v>1</v>
      </c>
    </row>
    <row r="51" spans="1:11" ht="54">
      <c r="A51" s="22"/>
      <c r="B51" s="22"/>
      <c r="C51" s="22"/>
      <c r="D51" s="25"/>
      <c r="E51" s="28" t="s">
        <v>51</v>
      </c>
      <c r="F51" s="16">
        <v>2022</v>
      </c>
      <c r="G51" s="26">
        <v>550000</v>
      </c>
      <c r="H51" s="20">
        <v>0</v>
      </c>
      <c r="I51" s="81">
        <v>550000</v>
      </c>
      <c r="J51" s="122">
        <v>550000</v>
      </c>
      <c r="K51" s="20">
        <v>1</v>
      </c>
    </row>
    <row r="52" spans="1:11" ht="36">
      <c r="A52" s="22"/>
      <c r="B52" s="22"/>
      <c r="C52" s="22"/>
      <c r="D52" s="25"/>
      <c r="E52" s="29" t="s">
        <v>52</v>
      </c>
      <c r="F52" s="16" t="s">
        <v>38</v>
      </c>
      <c r="G52" s="26">
        <v>150000</v>
      </c>
      <c r="H52" s="20">
        <v>6.1899999999999997E-2</v>
      </c>
      <c r="I52" s="81">
        <v>140707</v>
      </c>
      <c r="J52" s="122">
        <v>140707</v>
      </c>
      <c r="K52" s="20">
        <v>1</v>
      </c>
    </row>
    <row r="53" spans="1:11">
      <c r="A53" s="22"/>
      <c r="B53" s="22"/>
      <c r="C53" s="22"/>
      <c r="D53" s="25"/>
      <c r="E53" s="25" t="s">
        <v>53</v>
      </c>
      <c r="F53" s="16">
        <v>2022</v>
      </c>
      <c r="G53" s="26"/>
      <c r="H53" s="20"/>
      <c r="I53" s="81">
        <v>230600</v>
      </c>
      <c r="J53" s="122">
        <v>230600</v>
      </c>
      <c r="K53" s="20"/>
    </row>
    <row r="54" spans="1:11" ht="69.599999999999994">
      <c r="A54" s="22"/>
      <c r="B54" s="22"/>
      <c r="C54" s="22"/>
      <c r="D54" s="25"/>
      <c r="E54" s="30" t="s">
        <v>54</v>
      </c>
      <c r="F54" s="16"/>
      <c r="G54" s="26"/>
      <c r="H54" s="20"/>
      <c r="I54" s="82">
        <f>SUM(I55:I61)</f>
        <v>1748959.17</v>
      </c>
      <c r="J54" s="125">
        <f>SUM(J55:J61)</f>
        <v>1748959.17</v>
      </c>
      <c r="K54" s="20"/>
    </row>
    <row r="55" spans="1:11" ht="54">
      <c r="A55" s="22"/>
      <c r="B55" s="22"/>
      <c r="C55" s="22"/>
      <c r="D55" s="25"/>
      <c r="E55" s="31" t="s">
        <v>55</v>
      </c>
      <c r="F55" s="16" t="s">
        <v>38</v>
      </c>
      <c r="G55" s="26">
        <v>228220.81</v>
      </c>
      <c r="H55" s="20">
        <v>0.16200000000000001</v>
      </c>
      <c r="I55" s="83">
        <v>152934.75</v>
      </c>
      <c r="J55" s="122">
        <v>152934.75</v>
      </c>
      <c r="K55" s="20">
        <v>1</v>
      </c>
    </row>
    <row r="56" spans="1:11" ht="54">
      <c r="A56" s="22"/>
      <c r="B56" s="22"/>
      <c r="C56" s="22"/>
      <c r="D56" s="25"/>
      <c r="E56" s="31" t="s">
        <v>56</v>
      </c>
      <c r="F56" s="16" t="s">
        <v>38</v>
      </c>
      <c r="G56" s="26">
        <v>500000</v>
      </c>
      <c r="H56" s="20">
        <v>6.6000000000000003E-2</v>
      </c>
      <c r="I56" s="83">
        <v>373727.2</v>
      </c>
      <c r="J56" s="122">
        <v>373727.2</v>
      </c>
      <c r="K56" s="20">
        <v>1</v>
      </c>
    </row>
    <row r="57" spans="1:11" ht="72">
      <c r="A57" s="22"/>
      <c r="B57" s="22"/>
      <c r="C57" s="22"/>
      <c r="D57" s="25"/>
      <c r="E57" s="31" t="s">
        <v>57</v>
      </c>
      <c r="F57" s="16" t="s">
        <v>38</v>
      </c>
      <c r="G57" s="26">
        <v>50000</v>
      </c>
      <c r="H57" s="20">
        <v>0</v>
      </c>
      <c r="I57" s="83">
        <v>40000</v>
      </c>
      <c r="J57" s="122">
        <v>40000</v>
      </c>
      <c r="K57" s="20">
        <v>1</v>
      </c>
    </row>
    <row r="58" spans="1:11" ht="54">
      <c r="A58" s="22"/>
      <c r="B58" s="22"/>
      <c r="C58" s="22"/>
      <c r="D58" s="25"/>
      <c r="E58" s="31" t="s">
        <v>58</v>
      </c>
      <c r="F58" s="16" t="s">
        <v>38</v>
      </c>
      <c r="G58" s="26">
        <v>500000</v>
      </c>
      <c r="H58" s="20">
        <v>0</v>
      </c>
      <c r="I58" s="83">
        <v>400000</v>
      </c>
      <c r="J58" s="122">
        <v>400000</v>
      </c>
      <c r="K58" s="20">
        <v>1</v>
      </c>
    </row>
    <row r="59" spans="1:11" ht="54">
      <c r="A59" s="22"/>
      <c r="B59" s="22"/>
      <c r="C59" s="22"/>
      <c r="D59" s="25"/>
      <c r="E59" s="31" t="s">
        <v>59</v>
      </c>
      <c r="F59" s="16" t="s">
        <v>38</v>
      </c>
      <c r="G59" s="26">
        <v>269049.21000000002</v>
      </c>
      <c r="H59" s="20">
        <v>0.873</v>
      </c>
      <c r="I59" s="83">
        <v>27337.22</v>
      </c>
      <c r="J59" s="122">
        <v>27337.22</v>
      </c>
      <c r="K59" s="20">
        <v>1</v>
      </c>
    </row>
    <row r="60" spans="1:11" ht="54">
      <c r="A60" s="22"/>
      <c r="B60" s="22"/>
      <c r="C60" s="22"/>
      <c r="D60" s="25"/>
      <c r="E60" s="31" t="s">
        <v>60</v>
      </c>
      <c r="F60" s="16" t="s">
        <v>38</v>
      </c>
      <c r="G60" s="26">
        <v>500000</v>
      </c>
      <c r="H60" s="20">
        <v>5.0999999999999997E-2</v>
      </c>
      <c r="I60" s="83">
        <v>379444.8</v>
      </c>
      <c r="J60" s="122">
        <v>379444.8</v>
      </c>
      <c r="K60" s="20">
        <v>1</v>
      </c>
    </row>
    <row r="61" spans="1:11" ht="54">
      <c r="A61" s="22"/>
      <c r="B61" s="22"/>
      <c r="C61" s="22"/>
      <c r="D61" s="25"/>
      <c r="E61" s="31" t="s">
        <v>61</v>
      </c>
      <c r="F61" s="16" t="s">
        <v>38</v>
      </c>
      <c r="G61" s="26">
        <v>500000</v>
      </c>
      <c r="H61" s="20">
        <v>6.0999999999999999E-2</v>
      </c>
      <c r="I61" s="83">
        <v>375515.2</v>
      </c>
      <c r="J61" s="122">
        <v>375515.2</v>
      </c>
      <c r="K61" s="20">
        <v>1</v>
      </c>
    </row>
    <row r="62" spans="1:11" ht="90">
      <c r="A62" s="23">
        <v>1216013</v>
      </c>
      <c r="B62" s="23">
        <v>6013</v>
      </c>
      <c r="C62" s="23" t="s">
        <v>62</v>
      </c>
      <c r="D62" s="24" t="s">
        <v>63</v>
      </c>
      <c r="E62" s="28" t="s">
        <v>64</v>
      </c>
      <c r="F62" s="16">
        <v>2022</v>
      </c>
      <c r="G62" s="26">
        <v>299261</v>
      </c>
      <c r="H62" s="20">
        <v>0</v>
      </c>
      <c r="I62" s="80">
        <v>299261</v>
      </c>
      <c r="J62" s="122">
        <v>299261</v>
      </c>
      <c r="K62" s="20">
        <v>1</v>
      </c>
    </row>
    <row r="63" spans="1:11" ht="69.599999999999994">
      <c r="A63" s="23" t="s">
        <v>65</v>
      </c>
      <c r="B63" s="23" t="s">
        <v>66</v>
      </c>
      <c r="C63" s="23" t="s">
        <v>62</v>
      </c>
      <c r="D63" s="24" t="s">
        <v>67</v>
      </c>
      <c r="E63" s="30" t="s">
        <v>54</v>
      </c>
      <c r="F63" s="16"/>
      <c r="G63" s="26"/>
      <c r="H63" s="20"/>
      <c r="I63" s="79">
        <f>I64+I65</f>
        <v>760685.48</v>
      </c>
      <c r="J63" s="121">
        <f>J64+J65</f>
        <v>760685.48</v>
      </c>
      <c r="K63" s="20"/>
    </row>
    <row r="64" spans="1:11" ht="54">
      <c r="A64" s="22"/>
      <c r="B64" s="22"/>
      <c r="C64" s="22"/>
      <c r="D64" s="25"/>
      <c r="E64" s="31" t="s">
        <v>68</v>
      </c>
      <c r="F64" s="32" t="s">
        <v>38</v>
      </c>
      <c r="G64" s="33">
        <v>500000</v>
      </c>
      <c r="H64" s="34">
        <v>4.2999999999999997E-2</v>
      </c>
      <c r="I64" s="78">
        <v>382905.94</v>
      </c>
      <c r="J64" s="123">
        <v>382905.94</v>
      </c>
      <c r="K64" s="34">
        <v>1</v>
      </c>
    </row>
    <row r="65" spans="1:11" ht="54">
      <c r="A65" s="22"/>
      <c r="B65" s="22"/>
      <c r="C65" s="22"/>
      <c r="D65" s="25"/>
      <c r="E65" s="31" t="s">
        <v>69</v>
      </c>
      <c r="F65" s="32" t="s">
        <v>38</v>
      </c>
      <c r="G65" s="33">
        <v>500000</v>
      </c>
      <c r="H65" s="34">
        <v>5.6000000000000001E-2</v>
      </c>
      <c r="I65" s="78">
        <v>377779.54</v>
      </c>
      <c r="J65" s="123">
        <v>377779.54</v>
      </c>
      <c r="K65" s="34">
        <v>1</v>
      </c>
    </row>
    <row r="66" spans="1:11" ht="36">
      <c r="A66" s="23" t="s">
        <v>70</v>
      </c>
      <c r="B66" s="23" t="s">
        <v>71</v>
      </c>
      <c r="C66" s="23" t="s">
        <v>62</v>
      </c>
      <c r="D66" s="24" t="s">
        <v>72</v>
      </c>
      <c r="E66" s="28" t="s">
        <v>49</v>
      </c>
      <c r="F66" s="16"/>
      <c r="G66" s="26"/>
      <c r="H66" s="20"/>
      <c r="I66" s="80">
        <f>SUM(I67:I78)</f>
        <v>7455312.4299999997</v>
      </c>
      <c r="J66" s="80">
        <f>SUM(J67:J78)</f>
        <v>2798490.23</v>
      </c>
      <c r="K66" s="20"/>
    </row>
    <row r="67" spans="1:11" ht="54">
      <c r="A67" s="23"/>
      <c r="B67" s="23"/>
      <c r="C67" s="23"/>
      <c r="D67" s="24"/>
      <c r="E67" s="25" t="s">
        <v>73</v>
      </c>
      <c r="F67" s="17">
        <v>2022</v>
      </c>
      <c r="G67" s="35">
        <v>4200000</v>
      </c>
      <c r="H67" s="20">
        <v>0</v>
      </c>
      <c r="I67" s="80">
        <v>4200000</v>
      </c>
      <c r="J67" s="122">
        <v>0</v>
      </c>
      <c r="K67" s="20">
        <v>1</v>
      </c>
    </row>
    <row r="68" spans="1:11" ht="48" customHeight="1">
      <c r="A68" s="22"/>
      <c r="B68" s="22"/>
      <c r="C68" s="22"/>
      <c r="D68" s="25"/>
      <c r="E68" s="36" t="s">
        <v>74</v>
      </c>
      <c r="F68" s="16" t="s">
        <v>38</v>
      </c>
      <c r="G68" s="26"/>
      <c r="H68" s="20"/>
      <c r="I68" s="81">
        <v>839499.08</v>
      </c>
      <c r="J68" s="126">
        <v>839499.08</v>
      </c>
      <c r="K68" s="20"/>
    </row>
    <row r="69" spans="1:11" ht="54">
      <c r="A69" s="22"/>
      <c r="B69" s="22"/>
      <c r="C69" s="22"/>
      <c r="D69" s="25"/>
      <c r="E69" s="37" t="s">
        <v>75</v>
      </c>
      <c r="F69" s="16" t="s">
        <v>38</v>
      </c>
      <c r="G69" s="26">
        <v>300000</v>
      </c>
      <c r="H69" s="20">
        <v>6.3E-2</v>
      </c>
      <c r="I69" s="81">
        <v>281025</v>
      </c>
      <c r="J69" s="126">
        <v>281025</v>
      </c>
      <c r="K69" s="20">
        <v>1</v>
      </c>
    </row>
    <row r="70" spans="1:11" ht="54">
      <c r="A70" s="22"/>
      <c r="B70" s="22"/>
      <c r="C70" s="22"/>
      <c r="D70" s="25"/>
      <c r="E70" s="29" t="s">
        <v>76</v>
      </c>
      <c r="F70" s="16" t="s">
        <v>38</v>
      </c>
      <c r="G70" s="26">
        <v>180000</v>
      </c>
      <c r="H70" s="20">
        <v>7.1999999999999995E-2</v>
      </c>
      <c r="I70" s="81">
        <v>167027.29999999999</v>
      </c>
      <c r="J70" s="126">
        <v>167027.29999999999</v>
      </c>
      <c r="K70" s="20">
        <v>1</v>
      </c>
    </row>
    <row r="71" spans="1:11" ht="54">
      <c r="A71" s="22"/>
      <c r="B71" s="22"/>
      <c r="C71" s="22"/>
      <c r="D71" s="25"/>
      <c r="E71" s="36" t="s">
        <v>77</v>
      </c>
      <c r="F71" s="16">
        <v>2022</v>
      </c>
      <c r="G71" s="26">
        <v>210000</v>
      </c>
      <c r="H71" s="20">
        <v>0</v>
      </c>
      <c r="I71" s="81">
        <v>210000</v>
      </c>
      <c r="J71" s="126">
        <v>210000</v>
      </c>
      <c r="K71" s="20">
        <v>1</v>
      </c>
    </row>
    <row r="72" spans="1:11" ht="54">
      <c r="A72" s="22"/>
      <c r="B72" s="22"/>
      <c r="C72" s="22"/>
      <c r="D72" s="25"/>
      <c r="E72" s="38" t="s">
        <v>78</v>
      </c>
      <c r="F72" s="16" t="s">
        <v>38</v>
      </c>
      <c r="G72" s="26">
        <v>150000</v>
      </c>
      <c r="H72" s="20">
        <v>8.4000000000000005E-2</v>
      </c>
      <c r="I72" s="81">
        <v>137414.54</v>
      </c>
      <c r="J72" s="126">
        <v>137414.54</v>
      </c>
      <c r="K72" s="20">
        <v>1</v>
      </c>
    </row>
    <row r="73" spans="1:11" ht="72">
      <c r="A73" s="22"/>
      <c r="B73" s="22"/>
      <c r="C73" s="22"/>
      <c r="D73" s="25"/>
      <c r="E73" s="39" t="s">
        <v>79</v>
      </c>
      <c r="F73" s="16">
        <v>2022</v>
      </c>
      <c r="G73" s="26">
        <v>220000</v>
      </c>
      <c r="H73" s="20">
        <v>0</v>
      </c>
      <c r="I73" s="81">
        <v>220000</v>
      </c>
      <c r="J73" s="126">
        <v>220000</v>
      </c>
      <c r="K73" s="20">
        <v>1</v>
      </c>
    </row>
    <row r="74" spans="1:11" ht="54">
      <c r="A74" s="22"/>
      <c r="B74" s="22"/>
      <c r="C74" s="22"/>
      <c r="D74" s="25"/>
      <c r="E74" s="39" t="s">
        <v>80</v>
      </c>
      <c r="F74" s="16">
        <v>2022</v>
      </c>
      <c r="G74" s="26">
        <v>50000</v>
      </c>
      <c r="H74" s="20">
        <v>0</v>
      </c>
      <c r="I74" s="81">
        <v>50000</v>
      </c>
      <c r="J74" s="126">
        <v>50000</v>
      </c>
      <c r="K74" s="20">
        <v>1</v>
      </c>
    </row>
    <row r="75" spans="1:11" ht="36">
      <c r="A75" s="22"/>
      <c r="B75" s="22"/>
      <c r="C75" s="22"/>
      <c r="D75" s="25"/>
      <c r="E75" s="36" t="s">
        <v>238</v>
      </c>
      <c r="F75" s="16">
        <v>2022</v>
      </c>
      <c r="G75" s="26"/>
      <c r="H75" s="20"/>
      <c r="I75" s="81">
        <v>439800</v>
      </c>
      <c r="J75" s="126">
        <v>439800</v>
      </c>
      <c r="K75" s="20"/>
    </row>
    <row r="76" spans="1:11" s="77" customFormat="1">
      <c r="A76" s="22"/>
      <c r="B76" s="22"/>
      <c r="C76" s="22"/>
      <c r="D76" s="25"/>
      <c r="E76" s="36" t="s">
        <v>249</v>
      </c>
      <c r="F76" s="92">
        <v>2022</v>
      </c>
      <c r="G76" s="26"/>
      <c r="H76" s="93"/>
      <c r="I76" s="81">
        <v>230000</v>
      </c>
      <c r="J76" s="126">
        <v>230000</v>
      </c>
      <c r="K76" s="93"/>
    </row>
    <row r="77" spans="1:11" ht="72">
      <c r="A77" s="22"/>
      <c r="B77" s="22"/>
      <c r="C77" s="22"/>
      <c r="D77" s="25"/>
      <c r="E77" s="40" t="s">
        <v>81</v>
      </c>
      <c r="F77" s="16">
        <v>2022</v>
      </c>
      <c r="G77" s="26">
        <v>456822.2</v>
      </c>
      <c r="H77" s="20">
        <v>0</v>
      </c>
      <c r="I77" s="81">
        <v>456822.2</v>
      </c>
      <c r="J77" s="126"/>
      <c r="K77" s="20">
        <v>1</v>
      </c>
    </row>
    <row r="78" spans="1:11" ht="69.599999999999994">
      <c r="A78" s="22"/>
      <c r="B78" s="22"/>
      <c r="C78" s="22"/>
      <c r="D78" s="25"/>
      <c r="E78" s="30" t="s">
        <v>54</v>
      </c>
      <c r="F78" s="41"/>
      <c r="G78" s="42"/>
      <c r="H78" s="43"/>
      <c r="I78" s="79">
        <f>I79+I80</f>
        <v>223724.31</v>
      </c>
      <c r="J78" s="121">
        <f>J79+J80</f>
        <v>223724.31</v>
      </c>
      <c r="K78" s="43"/>
    </row>
    <row r="79" spans="1:11" ht="54">
      <c r="A79" s="22"/>
      <c r="B79" s="22"/>
      <c r="C79" s="22"/>
      <c r="D79" s="25"/>
      <c r="E79" s="31" t="s">
        <v>82</v>
      </c>
      <c r="F79" s="16" t="s">
        <v>38</v>
      </c>
      <c r="G79" s="26">
        <v>49364.62</v>
      </c>
      <c r="H79" s="20">
        <v>0</v>
      </c>
      <c r="I79" s="83">
        <v>34555.230000000003</v>
      </c>
      <c r="J79" s="127">
        <v>34555.230000000003</v>
      </c>
      <c r="K79" s="20">
        <v>1</v>
      </c>
    </row>
    <row r="80" spans="1:11" ht="54">
      <c r="A80" s="22"/>
      <c r="B80" s="22"/>
      <c r="C80" s="22"/>
      <c r="D80" s="25"/>
      <c r="E80" s="31" t="s">
        <v>83</v>
      </c>
      <c r="F80" s="16" t="s">
        <v>38</v>
      </c>
      <c r="G80" s="26">
        <v>270241.53999999998</v>
      </c>
      <c r="H80" s="20">
        <v>0</v>
      </c>
      <c r="I80" s="83">
        <v>189169.08</v>
      </c>
      <c r="J80" s="127">
        <v>189169.08</v>
      </c>
      <c r="K80" s="20">
        <v>1</v>
      </c>
    </row>
    <row r="81" spans="1:12" ht="54">
      <c r="A81" s="27">
        <v>1217370</v>
      </c>
      <c r="B81" s="27">
        <v>7370</v>
      </c>
      <c r="C81" s="27" t="s">
        <v>84</v>
      </c>
      <c r="D81" s="24" t="s">
        <v>85</v>
      </c>
      <c r="E81" s="44" t="s">
        <v>86</v>
      </c>
      <c r="F81" s="16">
        <v>2022</v>
      </c>
      <c r="G81" s="26">
        <v>489000</v>
      </c>
      <c r="H81" s="20">
        <v>0</v>
      </c>
      <c r="I81" s="80">
        <v>489000</v>
      </c>
      <c r="J81" s="122">
        <v>489000</v>
      </c>
      <c r="K81" s="20">
        <v>1</v>
      </c>
    </row>
    <row r="82" spans="1:12" ht="36" customHeight="1">
      <c r="A82" s="23">
        <v>1217640</v>
      </c>
      <c r="B82" s="23">
        <v>7640</v>
      </c>
      <c r="C82" s="27" t="s">
        <v>87</v>
      </c>
      <c r="D82" s="24" t="s">
        <v>88</v>
      </c>
      <c r="E82" s="25" t="s">
        <v>49</v>
      </c>
      <c r="F82" s="16"/>
      <c r="G82" s="26"/>
      <c r="H82" s="20"/>
      <c r="I82" s="80">
        <f>SUM(I83:I83)</f>
        <v>24079.62</v>
      </c>
      <c r="J82" s="122">
        <f>SUM(J83:J83)</f>
        <v>24079.62</v>
      </c>
      <c r="K82" s="20"/>
    </row>
    <row r="83" spans="1:12" ht="69.599999999999994">
      <c r="A83" s="22"/>
      <c r="B83" s="22"/>
      <c r="C83" s="22"/>
      <c r="D83" s="25"/>
      <c r="E83" s="30" t="s">
        <v>54</v>
      </c>
      <c r="F83" s="16"/>
      <c r="G83" s="26"/>
      <c r="H83" s="20"/>
      <c r="I83" s="79">
        <f>I84</f>
        <v>24079.62</v>
      </c>
      <c r="J83" s="121">
        <f>J84</f>
        <v>24079.62</v>
      </c>
      <c r="K83" s="20"/>
    </row>
    <row r="84" spans="1:12" ht="54">
      <c r="A84" s="22"/>
      <c r="B84" s="22"/>
      <c r="C84" s="22"/>
      <c r="D84" s="25"/>
      <c r="E84" s="31" t="s">
        <v>89</v>
      </c>
      <c r="F84" s="16" t="s">
        <v>38</v>
      </c>
      <c r="G84" s="26">
        <v>299962.25</v>
      </c>
      <c r="H84" s="20">
        <v>0.9</v>
      </c>
      <c r="I84" s="83">
        <v>24079.62</v>
      </c>
      <c r="J84" s="122">
        <v>24079.62</v>
      </c>
      <c r="K84" s="20">
        <v>1</v>
      </c>
    </row>
    <row r="85" spans="1:12" s="77" customFormat="1" ht="54">
      <c r="A85" s="22" t="s">
        <v>236</v>
      </c>
      <c r="B85" s="22" t="s">
        <v>196</v>
      </c>
      <c r="C85" s="95" t="s">
        <v>209</v>
      </c>
      <c r="D85" s="24" t="s">
        <v>195</v>
      </c>
      <c r="E85" s="25" t="s">
        <v>205</v>
      </c>
      <c r="F85" s="92">
        <v>2022</v>
      </c>
      <c r="G85" s="26"/>
      <c r="H85" s="93"/>
      <c r="I85" s="81">
        <f>600000+41400+950000+1069120+100400</f>
        <v>2760920</v>
      </c>
      <c r="J85" s="126">
        <f>600000+41400+950000+1069120+100400</f>
        <v>2760920</v>
      </c>
      <c r="K85" s="93"/>
      <c r="L85" s="108"/>
    </row>
    <row r="86" spans="1:12" s="77" customFormat="1" ht="54">
      <c r="A86" s="22" t="s">
        <v>218</v>
      </c>
      <c r="B86" s="22" t="s">
        <v>219</v>
      </c>
      <c r="C86" s="95" t="s">
        <v>172</v>
      </c>
      <c r="D86" s="24" t="s">
        <v>220</v>
      </c>
      <c r="E86" s="25" t="s">
        <v>221</v>
      </c>
      <c r="F86" s="92">
        <v>2022</v>
      </c>
      <c r="G86" s="26"/>
      <c r="H86" s="93"/>
      <c r="I86" s="81">
        <v>411177</v>
      </c>
      <c r="J86" s="122">
        <v>411177</v>
      </c>
      <c r="K86" s="93"/>
      <c r="L86" s="108"/>
    </row>
    <row r="87" spans="1:12" ht="39.75" customHeight="1">
      <c r="A87" s="18" t="s">
        <v>90</v>
      </c>
      <c r="B87" s="18"/>
      <c r="C87" s="18"/>
      <c r="D87" s="145" t="s">
        <v>91</v>
      </c>
      <c r="E87" s="145"/>
      <c r="F87" s="16"/>
      <c r="G87" s="26"/>
      <c r="H87" s="20"/>
      <c r="I87" s="79">
        <f>I88</f>
        <v>57201197.520000003</v>
      </c>
      <c r="J87" s="121">
        <f>J88</f>
        <v>49606681.829999998</v>
      </c>
      <c r="K87" s="20"/>
    </row>
    <row r="88" spans="1:12" ht="39.75" customHeight="1">
      <c r="A88" s="18" t="s">
        <v>92</v>
      </c>
      <c r="B88" s="22"/>
      <c r="C88" s="22"/>
      <c r="D88" s="145" t="s">
        <v>91</v>
      </c>
      <c r="E88" s="145"/>
      <c r="F88" s="16"/>
      <c r="G88" s="26"/>
      <c r="H88" s="20"/>
      <c r="I88" s="79">
        <f>I89+I90+I93+I131+I132+I135+I147+I148+I149+I155+I160+I166+I172</f>
        <v>57201197.520000003</v>
      </c>
      <c r="J88" s="121">
        <f>J89+J90+J93+J131+J132+J135+J147+J148+J149+J155+J160+J166+J172</f>
        <v>49606681.829999998</v>
      </c>
      <c r="K88" s="20"/>
    </row>
    <row r="89" spans="1:12" ht="126">
      <c r="A89" s="22" t="s">
        <v>93</v>
      </c>
      <c r="B89" s="22" t="s">
        <v>23</v>
      </c>
      <c r="C89" s="22" t="s">
        <v>24</v>
      </c>
      <c r="D89" s="45" t="s">
        <v>25</v>
      </c>
      <c r="E89" s="25" t="s">
        <v>94</v>
      </c>
      <c r="F89" s="16" t="s">
        <v>38</v>
      </c>
      <c r="G89" s="26">
        <f>540861+892400</f>
        <v>1433261</v>
      </c>
      <c r="H89" s="20">
        <v>0.623</v>
      </c>
      <c r="I89" s="80">
        <f>9368.42+540861</f>
        <v>550229.42000000004</v>
      </c>
      <c r="J89" s="122">
        <f>9368.42+540861</f>
        <v>550229.42000000004</v>
      </c>
      <c r="K89" s="20">
        <v>1</v>
      </c>
    </row>
    <row r="90" spans="1:12" ht="36">
      <c r="A90" s="23">
        <v>1512010</v>
      </c>
      <c r="B90" s="23">
        <v>2010</v>
      </c>
      <c r="C90" s="27" t="s">
        <v>95</v>
      </c>
      <c r="D90" s="24" t="s">
        <v>96</v>
      </c>
      <c r="E90" s="25" t="s">
        <v>49</v>
      </c>
      <c r="F90" s="16"/>
      <c r="G90" s="26"/>
      <c r="H90" s="20"/>
      <c r="I90" s="80">
        <f>I91+I92</f>
        <v>9641134.9100000001</v>
      </c>
      <c r="J90" s="122">
        <f>J91+J92</f>
        <v>4041134.91</v>
      </c>
      <c r="K90" s="20"/>
    </row>
    <row r="91" spans="1:12" ht="120.75" customHeight="1">
      <c r="A91" s="22"/>
      <c r="B91" s="22"/>
      <c r="C91" s="22"/>
      <c r="D91" s="25"/>
      <c r="E91" s="46" t="s">
        <v>97</v>
      </c>
      <c r="F91" s="16" t="s">
        <v>38</v>
      </c>
      <c r="G91" s="26">
        <f>11283357+49350.84</f>
        <v>11332707.84</v>
      </c>
      <c r="H91" s="20">
        <v>4.0000000000000001E-3</v>
      </c>
      <c r="I91" s="80">
        <f>5600000+834321.16</f>
        <v>6434321.1600000001</v>
      </c>
      <c r="J91" s="122">
        <v>834321.16</v>
      </c>
      <c r="K91" s="20">
        <v>0.57199999999999995</v>
      </c>
    </row>
    <row r="92" spans="1:12" ht="82.5" customHeight="1">
      <c r="A92" s="22"/>
      <c r="B92" s="22"/>
      <c r="C92" s="22"/>
      <c r="D92" s="25"/>
      <c r="E92" s="47" t="s">
        <v>98</v>
      </c>
      <c r="F92" s="16">
        <v>2022</v>
      </c>
      <c r="G92" s="26">
        <v>3206813.75</v>
      </c>
      <c r="H92" s="20">
        <v>0</v>
      </c>
      <c r="I92" s="80">
        <f>2400000+806813.75</f>
        <v>3206813.75</v>
      </c>
      <c r="J92" s="122">
        <f>2400000+806813.75</f>
        <v>3206813.75</v>
      </c>
      <c r="K92" s="20">
        <v>1</v>
      </c>
    </row>
    <row r="93" spans="1:12" ht="36">
      <c r="A93" s="22" t="s">
        <v>99</v>
      </c>
      <c r="B93" s="22">
        <v>6011</v>
      </c>
      <c r="C93" s="27" t="s">
        <v>47</v>
      </c>
      <c r="D93" s="24" t="s">
        <v>48</v>
      </c>
      <c r="E93" s="25" t="s">
        <v>49</v>
      </c>
      <c r="F93" s="16"/>
      <c r="G93" s="26"/>
      <c r="H93" s="20"/>
      <c r="I93" s="80">
        <f>SUM(I94:I130)</f>
        <v>8450377.8000000007</v>
      </c>
      <c r="J93" s="122">
        <f>SUM(J94:J130)</f>
        <v>8450377.8000000007</v>
      </c>
      <c r="K93" s="20"/>
    </row>
    <row r="94" spans="1:12" ht="36">
      <c r="A94" s="22"/>
      <c r="B94" s="22"/>
      <c r="C94" s="22"/>
      <c r="D94" s="25"/>
      <c r="E94" s="37" t="s">
        <v>100</v>
      </c>
      <c r="F94" s="16" t="s">
        <v>38</v>
      </c>
      <c r="G94" s="26">
        <v>150000</v>
      </c>
      <c r="H94" s="20">
        <v>7.5999999999999998E-2</v>
      </c>
      <c r="I94" s="81">
        <v>138596</v>
      </c>
      <c r="J94" s="122">
        <v>138596</v>
      </c>
      <c r="K94" s="20">
        <v>1</v>
      </c>
    </row>
    <row r="95" spans="1:12" ht="36">
      <c r="A95" s="22"/>
      <c r="B95" s="22"/>
      <c r="C95" s="22"/>
      <c r="D95" s="25"/>
      <c r="E95" s="37" t="s">
        <v>101</v>
      </c>
      <c r="F95" s="16" t="s">
        <v>38</v>
      </c>
      <c r="G95" s="26">
        <v>150000</v>
      </c>
      <c r="H95" s="20">
        <v>7.5999999999999998E-2</v>
      </c>
      <c r="I95" s="81">
        <v>138596</v>
      </c>
      <c r="J95" s="122">
        <v>138596</v>
      </c>
      <c r="K95" s="20">
        <v>1</v>
      </c>
    </row>
    <row r="96" spans="1:12" ht="36">
      <c r="A96" s="22"/>
      <c r="B96" s="22"/>
      <c r="C96" s="22"/>
      <c r="D96" s="25"/>
      <c r="E96" s="37" t="s">
        <v>102</v>
      </c>
      <c r="F96" s="16">
        <v>2022</v>
      </c>
      <c r="G96" s="26">
        <v>150000</v>
      </c>
      <c r="H96" s="20">
        <v>0</v>
      </c>
      <c r="I96" s="81">
        <v>150000</v>
      </c>
      <c r="J96" s="122">
        <v>150000</v>
      </c>
      <c r="K96" s="20">
        <v>1</v>
      </c>
    </row>
    <row r="97" spans="1:11" ht="36">
      <c r="A97" s="22"/>
      <c r="B97" s="22"/>
      <c r="C97" s="22"/>
      <c r="D97" s="25"/>
      <c r="E97" s="37" t="s">
        <v>103</v>
      </c>
      <c r="F97" s="16" t="s">
        <v>38</v>
      </c>
      <c r="G97" s="26">
        <v>100000</v>
      </c>
      <c r="H97" s="20">
        <v>7.9600000000000004E-2</v>
      </c>
      <c r="I97" s="81">
        <v>92033</v>
      </c>
      <c r="J97" s="122">
        <v>92033</v>
      </c>
      <c r="K97" s="20">
        <v>1</v>
      </c>
    </row>
    <row r="98" spans="1:11" ht="54">
      <c r="A98" s="22"/>
      <c r="B98" s="22"/>
      <c r="C98" s="22"/>
      <c r="D98" s="25"/>
      <c r="E98" s="40" t="s">
        <v>104</v>
      </c>
      <c r="F98" s="16">
        <v>2022</v>
      </c>
      <c r="G98" s="26">
        <v>100000</v>
      </c>
      <c r="H98" s="20">
        <v>0</v>
      </c>
      <c r="I98" s="81">
        <v>100000</v>
      </c>
      <c r="J98" s="122">
        <v>100000</v>
      </c>
      <c r="K98" s="20">
        <v>1</v>
      </c>
    </row>
    <row r="99" spans="1:11" ht="36">
      <c r="A99" s="22"/>
      <c r="B99" s="22"/>
      <c r="C99" s="22"/>
      <c r="D99" s="25"/>
      <c r="E99" s="40" t="s">
        <v>105</v>
      </c>
      <c r="F99" s="16">
        <v>2022</v>
      </c>
      <c r="G99" s="26">
        <v>120000</v>
      </c>
      <c r="H99" s="20">
        <v>0</v>
      </c>
      <c r="I99" s="81">
        <v>120000</v>
      </c>
      <c r="J99" s="122">
        <v>120000</v>
      </c>
      <c r="K99" s="20">
        <v>1</v>
      </c>
    </row>
    <row r="100" spans="1:11" ht="54">
      <c r="A100" s="22"/>
      <c r="B100" s="22"/>
      <c r="C100" s="22"/>
      <c r="D100" s="25"/>
      <c r="E100" s="40" t="s">
        <v>106</v>
      </c>
      <c r="F100" s="16">
        <v>2022</v>
      </c>
      <c r="G100" s="26">
        <v>230000</v>
      </c>
      <c r="H100" s="20">
        <v>0</v>
      </c>
      <c r="I100" s="81">
        <v>230000</v>
      </c>
      <c r="J100" s="122">
        <v>230000</v>
      </c>
      <c r="K100" s="20">
        <v>1</v>
      </c>
    </row>
    <row r="101" spans="1:11" ht="36">
      <c r="A101" s="22"/>
      <c r="B101" s="22"/>
      <c r="C101" s="22"/>
      <c r="D101" s="25"/>
      <c r="E101" s="48" t="s">
        <v>107</v>
      </c>
      <c r="F101" s="16">
        <v>2022</v>
      </c>
      <c r="G101" s="26">
        <v>1521966.3</v>
      </c>
      <c r="H101" s="20">
        <v>0</v>
      </c>
      <c r="I101" s="81">
        <f>121966.3+1400000</f>
        <v>1521966.3</v>
      </c>
      <c r="J101" s="126">
        <f>121966.3+1400000</f>
        <v>1521966.3</v>
      </c>
      <c r="K101" s="20">
        <v>1</v>
      </c>
    </row>
    <row r="102" spans="1:11" ht="54">
      <c r="A102" s="22"/>
      <c r="B102" s="22"/>
      <c r="C102" s="22"/>
      <c r="D102" s="25"/>
      <c r="E102" s="48" t="s">
        <v>108</v>
      </c>
      <c r="F102" s="16" t="s">
        <v>38</v>
      </c>
      <c r="G102" s="26">
        <v>286414.98</v>
      </c>
      <c r="H102" s="20">
        <v>0.307</v>
      </c>
      <c r="I102" s="81">
        <v>198361.46</v>
      </c>
      <c r="J102" s="126">
        <v>198361.46</v>
      </c>
      <c r="K102" s="20">
        <v>1</v>
      </c>
    </row>
    <row r="103" spans="1:11" ht="34.5" customHeight="1">
      <c r="A103" s="22"/>
      <c r="B103" s="22"/>
      <c r="C103" s="22"/>
      <c r="D103" s="25"/>
      <c r="E103" s="29" t="s">
        <v>109</v>
      </c>
      <c r="F103" s="16" t="s">
        <v>38</v>
      </c>
      <c r="G103" s="26">
        <v>100000</v>
      </c>
      <c r="H103" s="20">
        <v>0.10059999999999999</v>
      </c>
      <c r="I103" s="81">
        <v>89932</v>
      </c>
      <c r="J103" s="122">
        <v>89932</v>
      </c>
      <c r="K103" s="20">
        <v>1</v>
      </c>
    </row>
    <row r="104" spans="1:11" ht="36">
      <c r="A104" s="22"/>
      <c r="B104" s="22"/>
      <c r="C104" s="22"/>
      <c r="D104" s="25"/>
      <c r="E104" s="49" t="s">
        <v>110</v>
      </c>
      <c r="F104" s="16">
        <v>2022</v>
      </c>
      <c r="G104" s="26">
        <v>212796.55</v>
      </c>
      <c r="H104" s="20">
        <v>0</v>
      </c>
      <c r="I104" s="81">
        <v>212796.55</v>
      </c>
      <c r="J104" s="126">
        <v>212796.55</v>
      </c>
      <c r="K104" s="20">
        <v>1</v>
      </c>
    </row>
    <row r="105" spans="1:11" ht="36">
      <c r="A105" s="22"/>
      <c r="B105" s="22"/>
      <c r="C105" s="22"/>
      <c r="D105" s="25"/>
      <c r="E105" s="29" t="s">
        <v>111</v>
      </c>
      <c r="F105" s="16">
        <v>2022</v>
      </c>
      <c r="G105" s="26">
        <v>50000</v>
      </c>
      <c r="H105" s="20">
        <v>0</v>
      </c>
      <c r="I105" s="81">
        <v>50000</v>
      </c>
      <c r="J105" s="122">
        <v>50000</v>
      </c>
      <c r="K105" s="20">
        <v>1</v>
      </c>
    </row>
    <row r="106" spans="1:11" ht="36">
      <c r="A106" s="22"/>
      <c r="B106" s="22"/>
      <c r="C106" s="22"/>
      <c r="D106" s="25"/>
      <c r="E106" s="29" t="s">
        <v>112</v>
      </c>
      <c r="F106" s="16" t="s">
        <v>38</v>
      </c>
      <c r="G106" s="26">
        <v>150000</v>
      </c>
      <c r="H106" s="20">
        <v>7.8700000000000006E-2</v>
      </c>
      <c r="I106" s="81">
        <v>138190</v>
      </c>
      <c r="J106" s="122">
        <v>138190</v>
      </c>
      <c r="K106" s="20">
        <v>1</v>
      </c>
    </row>
    <row r="107" spans="1:11" ht="36">
      <c r="A107" s="22"/>
      <c r="B107" s="22"/>
      <c r="C107" s="22"/>
      <c r="D107" s="25"/>
      <c r="E107" s="49" t="s">
        <v>113</v>
      </c>
      <c r="F107" s="16">
        <v>2022</v>
      </c>
      <c r="G107" s="26">
        <v>903751.49</v>
      </c>
      <c r="H107" s="20">
        <v>0</v>
      </c>
      <c r="I107" s="81">
        <v>903751.49</v>
      </c>
      <c r="J107" s="126">
        <v>903751.49</v>
      </c>
      <c r="K107" s="20">
        <v>1</v>
      </c>
    </row>
    <row r="108" spans="1:11" ht="54">
      <c r="A108" s="22"/>
      <c r="B108" s="22"/>
      <c r="C108" s="22"/>
      <c r="D108" s="25"/>
      <c r="E108" s="40" t="s">
        <v>114</v>
      </c>
      <c r="F108" s="16" t="s">
        <v>38</v>
      </c>
      <c r="G108" s="26">
        <v>140000</v>
      </c>
      <c r="H108" s="20">
        <v>8.1500000000000003E-2</v>
      </c>
      <c r="I108" s="81">
        <v>128577</v>
      </c>
      <c r="J108" s="122">
        <v>128577</v>
      </c>
      <c r="K108" s="20">
        <v>1</v>
      </c>
    </row>
    <row r="109" spans="1:11" ht="36">
      <c r="A109" s="22"/>
      <c r="B109" s="22"/>
      <c r="C109" s="22"/>
      <c r="D109" s="25"/>
      <c r="E109" s="29" t="s">
        <v>115</v>
      </c>
      <c r="F109" s="16" t="s">
        <v>38</v>
      </c>
      <c r="G109" s="26">
        <v>400000</v>
      </c>
      <c r="H109" s="20">
        <v>7.1999999999999995E-2</v>
      </c>
      <c r="I109" s="81">
        <v>371069</v>
      </c>
      <c r="J109" s="122">
        <v>371069</v>
      </c>
      <c r="K109" s="20">
        <v>1</v>
      </c>
    </row>
    <row r="110" spans="1:11" ht="36">
      <c r="A110" s="22"/>
      <c r="B110" s="22"/>
      <c r="C110" s="22"/>
      <c r="D110" s="25"/>
      <c r="E110" s="40" t="s">
        <v>116</v>
      </c>
      <c r="F110" s="16">
        <v>2022</v>
      </c>
      <c r="G110" s="26">
        <v>50000</v>
      </c>
      <c r="H110" s="20">
        <v>0</v>
      </c>
      <c r="I110" s="81">
        <v>50000</v>
      </c>
      <c r="J110" s="122">
        <v>50000</v>
      </c>
      <c r="K110" s="20">
        <v>1</v>
      </c>
    </row>
    <row r="111" spans="1:11" ht="54">
      <c r="A111" s="22"/>
      <c r="B111" s="22"/>
      <c r="C111" s="22"/>
      <c r="D111" s="25"/>
      <c r="E111" s="40" t="s">
        <v>117</v>
      </c>
      <c r="F111" s="16" t="s">
        <v>38</v>
      </c>
      <c r="G111" s="26">
        <v>300000</v>
      </c>
      <c r="H111" s="20">
        <v>4.19E-2</v>
      </c>
      <c r="I111" s="81">
        <v>287415</v>
      </c>
      <c r="J111" s="122">
        <v>287415</v>
      </c>
      <c r="K111" s="20">
        <v>1</v>
      </c>
    </row>
    <row r="112" spans="1:11" ht="54">
      <c r="A112" s="22"/>
      <c r="B112" s="22"/>
      <c r="C112" s="22"/>
      <c r="D112" s="25"/>
      <c r="E112" s="49" t="s">
        <v>118</v>
      </c>
      <c r="F112" s="16">
        <v>2022</v>
      </c>
      <c r="G112" s="26">
        <v>250000</v>
      </c>
      <c r="H112" s="20">
        <v>0</v>
      </c>
      <c r="I112" s="81">
        <v>250000</v>
      </c>
      <c r="J112" s="126">
        <v>250000</v>
      </c>
      <c r="K112" s="20">
        <v>1</v>
      </c>
    </row>
    <row r="113" spans="1:11" ht="39" customHeight="1">
      <c r="A113" s="22"/>
      <c r="B113" s="22"/>
      <c r="C113" s="22"/>
      <c r="D113" s="25"/>
      <c r="E113" s="40" t="s">
        <v>119</v>
      </c>
      <c r="F113" s="16">
        <v>2022</v>
      </c>
      <c r="G113" s="26">
        <v>50000</v>
      </c>
      <c r="H113" s="20">
        <v>0</v>
      </c>
      <c r="I113" s="81">
        <v>50000</v>
      </c>
      <c r="J113" s="122">
        <v>50000</v>
      </c>
      <c r="K113" s="20">
        <v>1</v>
      </c>
    </row>
    <row r="114" spans="1:11" ht="36">
      <c r="A114" s="22"/>
      <c r="B114" s="22"/>
      <c r="C114" s="22"/>
      <c r="D114" s="25"/>
      <c r="E114" s="37" t="s">
        <v>120</v>
      </c>
      <c r="F114" s="16">
        <v>2022</v>
      </c>
      <c r="G114" s="26">
        <v>60000</v>
      </c>
      <c r="H114" s="20">
        <v>0</v>
      </c>
      <c r="I114" s="81">
        <v>60000</v>
      </c>
      <c r="J114" s="122">
        <v>60000</v>
      </c>
      <c r="K114" s="20">
        <v>1</v>
      </c>
    </row>
    <row r="115" spans="1:11" ht="54">
      <c r="A115" s="22"/>
      <c r="B115" s="22"/>
      <c r="C115" s="22"/>
      <c r="D115" s="25"/>
      <c r="E115" s="29" t="s">
        <v>121</v>
      </c>
      <c r="F115" s="16">
        <v>2022</v>
      </c>
      <c r="G115" s="26">
        <v>150000</v>
      </c>
      <c r="H115" s="20">
        <v>0</v>
      </c>
      <c r="I115" s="81">
        <v>150000</v>
      </c>
      <c r="J115" s="122">
        <v>150000</v>
      </c>
      <c r="K115" s="20">
        <v>1</v>
      </c>
    </row>
    <row r="116" spans="1:11" ht="36">
      <c r="A116" s="22"/>
      <c r="B116" s="22"/>
      <c r="C116" s="22"/>
      <c r="D116" s="25"/>
      <c r="E116" s="29" t="s">
        <v>122</v>
      </c>
      <c r="F116" s="16">
        <v>2022</v>
      </c>
      <c r="G116" s="26">
        <v>175000</v>
      </c>
      <c r="H116" s="20">
        <v>0</v>
      </c>
      <c r="I116" s="81">
        <v>175000</v>
      </c>
      <c r="J116" s="122">
        <v>175000</v>
      </c>
      <c r="K116" s="20">
        <v>1</v>
      </c>
    </row>
    <row r="117" spans="1:11" ht="36">
      <c r="A117" s="22"/>
      <c r="B117" s="22"/>
      <c r="C117" s="22"/>
      <c r="D117" s="25"/>
      <c r="E117" s="29" t="s">
        <v>123</v>
      </c>
      <c r="F117" s="16">
        <v>2022</v>
      </c>
      <c r="G117" s="26">
        <v>300000</v>
      </c>
      <c r="H117" s="20">
        <v>0</v>
      </c>
      <c r="I117" s="81">
        <v>300000</v>
      </c>
      <c r="J117" s="122">
        <v>300000</v>
      </c>
      <c r="K117" s="20">
        <v>1</v>
      </c>
    </row>
    <row r="118" spans="1:11" ht="36">
      <c r="A118" s="22"/>
      <c r="B118" s="22"/>
      <c r="C118" s="22"/>
      <c r="D118" s="25"/>
      <c r="E118" s="29" t="s">
        <v>124</v>
      </c>
      <c r="F118" s="16" t="s">
        <v>38</v>
      </c>
      <c r="G118" s="26">
        <v>200000</v>
      </c>
      <c r="H118" s="20">
        <v>7.5499999999999998E-2</v>
      </c>
      <c r="I118" s="81">
        <v>184898</v>
      </c>
      <c r="J118" s="122">
        <v>184898</v>
      </c>
      <c r="K118" s="20">
        <v>1</v>
      </c>
    </row>
    <row r="119" spans="1:11" ht="54">
      <c r="A119" s="22"/>
      <c r="B119" s="22"/>
      <c r="C119" s="22"/>
      <c r="D119" s="25"/>
      <c r="E119" s="40" t="s">
        <v>125</v>
      </c>
      <c r="F119" s="16">
        <v>2022</v>
      </c>
      <c r="G119" s="26">
        <v>50000</v>
      </c>
      <c r="H119" s="20">
        <v>0</v>
      </c>
      <c r="I119" s="81">
        <v>50000</v>
      </c>
      <c r="J119" s="122">
        <v>50000</v>
      </c>
      <c r="K119" s="20">
        <v>1</v>
      </c>
    </row>
    <row r="120" spans="1:11" ht="36">
      <c r="A120" s="22"/>
      <c r="B120" s="22"/>
      <c r="C120" s="22"/>
      <c r="D120" s="25"/>
      <c r="E120" s="40" t="s">
        <v>126</v>
      </c>
      <c r="F120" s="16" t="s">
        <v>38</v>
      </c>
      <c r="G120" s="26">
        <v>100000</v>
      </c>
      <c r="H120" s="20">
        <v>7.9600000000000004E-2</v>
      </c>
      <c r="I120" s="81">
        <v>92033</v>
      </c>
      <c r="J120" s="122">
        <v>92033</v>
      </c>
      <c r="K120" s="20">
        <v>1</v>
      </c>
    </row>
    <row r="121" spans="1:11" ht="54">
      <c r="A121" s="22"/>
      <c r="B121" s="22"/>
      <c r="C121" s="22"/>
      <c r="D121" s="25"/>
      <c r="E121" s="40" t="s">
        <v>127</v>
      </c>
      <c r="F121" s="16">
        <v>2022</v>
      </c>
      <c r="G121" s="26">
        <v>100000</v>
      </c>
      <c r="H121" s="20">
        <v>0</v>
      </c>
      <c r="I121" s="81">
        <v>100000</v>
      </c>
      <c r="J121" s="122">
        <v>100000</v>
      </c>
      <c r="K121" s="20">
        <v>1</v>
      </c>
    </row>
    <row r="122" spans="1:11" ht="36">
      <c r="A122" s="22"/>
      <c r="B122" s="22"/>
      <c r="C122" s="22"/>
      <c r="D122" s="25"/>
      <c r="E122" s="40" t="s">
        <v>128</v>
      </c>
      <c r="F122" s="16" t="s">
        <v>38</v>
      </c>
      <c r="G122" s="26">
        <v>100000</v>
      </c>
      <c r="H122" s="20">
        <v>0.10059999999999999</v>
      </c>
      <c r="I122" s="81">
        <v>89932</v>
      </c>
      <c r="J122" s="122">
        <v>89932</v>
      </c>
      <c r="K122" s="20">
        <v>1</v>
      </c>
    </row>
    <row r="123" spans="1:11" ht="54">
      <c r="A123" s="22"/>
      <c r="B123" s="22"/>
      <c r="C123" s="22"/>
      <c r="D123" s="25"/>
      <c r="E123" s="29" t="s">
        <v>129</v>
      </c>
      <c r="F123" s="16" t="s">
        <v>38</v>
      </c>
      <c r="G123" s="26">
        <v>250000</v>
      </c>
      <c r="H123" s="20">
        <v>4.7199999999999999E-2</v>
      </c>
      <c r="I123" s="81">
        <v>238190</v>
      </c>
      <c r="J123" s="122">
        <v>238190</v>
      </c>
      <c r="K123" s="20">
        <v>1</v>
      </c>
    </row>
    <row r="124" spans="1:11" ht="54">
      <c r="A124" s="22"/>
      <c r="B124" s="22"/>
      <c r="C124" s="22"/>
      <c r="D124" s="25"/>
      <c r="E124" s="37" t="s">
        <v>130</v>
      </c>
      <c r="F124" s="16" t="s">
        <v>38</v>
      </c>
      <c r="G124" s="26">
        <v>717746</v>
      </c>
      <c r="H124" s="20">
        <v>4.2999999999999997E-2</v>
      </c>
      <c r="I124" s="81">
        <v>319069</v>
      </c>
      <c r="J124" s="122">
        <v>319069</v>
      </c>
      <c r="K124" s="20">
        <v>0.48759999999999998</v>
      </c>
    </row>
    <row r="125" spans="1:11" ht="36">
      <c r="A125" s="22"/>
      <c r="B125" s="22"/>
      <c r="C125" s="22"/>
      <c r="D125" s="25"/>
      <c r="E125" s="40" t="s">
        <v>131</v>
      </c>
      <c r="F125" s="16" t="s">
        <v>38</v>
      </c>
      <c r="G125" s="26">
        <v>140000</v>
      </c>
      <c r="H125" s="20">
        <v>8.6999999999999994E-2</v>
      </c>
      <c r="I125" s="81">
        <v>127802</v>
      </c>
      <c r="J125" s="122">
        <v>127802</v>
      </c>
      <c r="K125" s="20">
        <v>1</v>
      </c>
    </row>
    <row r="126" spans="1:11" ht="54">
      <c r="A126" s="22"/>
      <c r="B126" s="22"/>
      <c r="C126" s="22"/>
      <c r="D126" s="25"/>
      <c r="E126" s="40" t="s">
        <v>132</v>
      </c>
      <c r="F126" s="16">
        <v>2022</v>
      </c>
      <c r="G126" s="26">
        <v>375100</v>
      </c>
      <c r="H126" s="20">
        <v>0</v>
      </c>
      <c r="I126" s="81">
        <v>375100</v>
      </c>
      <c r="J126" s="122">
        <v>375100</v>
      </c>
      <c r="K126" s="20">
        <v>1</v>
      </c>
    </row>
    <row r="127" spans="1:11" ht="36">
      <c r="A127" s="22"/>
      <c r="B127" s="22"/>
      <c r="C127" s="22"/>
      <c r="D127" s="25"/>
      <c r="E127" s="29" t="s">
        <v>133</v>
      </c>
      <c r="F127" s="16" t="s">
        <v>38</v>
      </c>
      <c r="G127" s="26">
        <v>150000</v>
      </c>
      <c r="H127" s="20">
        <v>7.22E-2</v>
      </c>
      <c r="I127" s="81">
        <v>139158</v>
      </c>
      <c r="J127" s="122">
        <v>139158</v>
      </c>
      <c r="K127" s="20">
        <v>1</v>
      </c>
    </row>
    <row r="128" spans="1:11" ht="40.950000000000003" customHeight="1">
      <c r="A128" s="22"/>
      <c r="B128" s="22"/>
      <c r="C128" s="22"/>
      <c r="D128" s="25"/>
      <c r="E128" s="40" t="s">
        <v>134</v>
      </c>
      <c r="F128" s="16" t="s">
        <v>38</v>
      </c>
      <c r="G128" s="26">
        <v>403724</v>
      </c>
      <c r="H128" s="20">
        <v>5.5599999999999997E-2</v>
      </c>
      <c r="I128" s="81">
        <v>403724</v>
      </c>
      <c r="J128" s="122">
        <v>403724</v>
      </c>
      <c r="K128" s="20">
        <v>1</v>
      </c>
    </row>
    <row r="129" spans="1:11" ht="36">
      <c r="A129" s="22"/>
      <c r="B129" s="22"/>
      <c r="C129" s="22"/>
      <c r="D129" s="25"/>
      <c r="E129" s="29" t="s">
        <v>135</v>
      </c>
      <c r="F129" s="16" t="s">
        <v>38</v>
      </c>
      <c r="G129" s="26">
        <v>202069.68</v>
      </c>
      <c r="H129" s="20">
        <v>7.6600000000000001E-2</v>
      </c>
      <c r="I129" s="81">
        <v>186580</v>
      </c>
      <c r="J129" s="122">
        <v>186580</v>
      </c>
      <c r="K129" s="20">
        <v>1</v>
      </c>
    </row>
    <row r="130" spans="1:11" ht="54">
      <c r="A130" s="22"/>
      <c r="B130" s="22"/>
      <c r="C130" s="22"/>
      <c r="D130" s="25"/>
      <c r="E130" s="29" t="s">
        <v>136</v>
      </c>
      <c r="F130" s="16" t="s">
        <v>38</v>
      </c>
      <c r="G130" s="26">
        <v>250000</v>
      </c>
      <c r="H130" s="20">
        <v>4.9500000000000002E-2</v>
      </c>
      <c r="I130" s="81">
        <v>237608</v>
      </c>
      <c r="J130" s="122">
        <v>237608</v>
      </c>
      <c r="K130" s="20">
        <v>1</v>
      </c>
    </row>
    <row r="131" spans="1:11" ht="54">
      <c r="A131" s="23">
        <v>1516013</v>
      </c>
      <c r="B131" s="23">
        <v>6013</v>
      </c>
      <c r="C131" s="27" t="s">
        <v>62</v>
      </c>
      <c r="D131" s="24" t="s">
        <v>63</v>
      </c>
      <c r="E131" s="25" t="s">
        <v>137</v>
      </c>
      <c r="F131" s="16">
        <v>2022</v>
      </c>
      <c r="G131" s="26">
        <v>1652458</v>
      </c>
      <c r="H131" s="20">
        <v>0</v>
      </c>
      <c r="I131" s="80">
        <v>50000</v>
      </c>
      <c r="J131" s="122">
        <v>50000</v>
      </c>
      <c r="K131" s="20">
        <v>0.03</v>
      </c>
    </row>
    <row r="132" spans="1:11" ht="36">
      <c r="A132" s="23">
        <v>1516015</v>
      </c>
      <c r="B132" s="23" t="s">
        <v>66</v>
      </c>
      <c r="C132" s="23" t="s">
        <v>62</v>
      </c>
      <c r="D132" s="24" t="s">
        <v>67</v>
      </c>
      <c r="E132" s="25" t="s">
        <v>49</v>
      </c>
      <c r="F132" s="16"/>
      <c r="G132" s="26"/>
      <c r="H132" s="20"/>
      <c r="I132" s="80">
        <f>I133+I134</f>
        <v>2200038.56</v>
      </c>
      <c r="J132" s="122">
        <f>J133+J134</f>
        <v>2200038.56</v>
      </c>
      <c r="K132" s="20"/>
    </row>
    <row r="133" spans="1:11" ht="36">
      <c r="A133" s="22"/>
      <c r="B133" s="22"/>
      <c r="C133" s="22"/>
      <c r="D133" s="25"/>
      <c r="E133" s="46" t="s">
        <v>138</v>
      </c>
      <c r="F133" s="16" t="s">
        <v>38</v>
      </c>
      <c r="G133" s="26">
        <v>1150000</v>
      </c>
      <c r="H133" s="20">
        <v>4.2999999999999997E-2</v>
      </c>
      <c r="I133" s="80">
        <v>1100019.28</v>
      </c>
      <c r="J133" s="122">
        <v>1100019.28</v>
      </c>
      <c r="K133" s="20">
        <v>1</v>
      </c>
    </row>
    <row r="134" spans="1:11" ht="36">
      <c r="A134" s="22"/>
      <c r="B134" s="22"/>
      <c r="C134" s="22"/>
      <c r="D134" s="25"/>
      <c r="E134" s="46" t="s">
        <v>139</v>
      </c>
      <c r="F134" s="16" t="s">
        <v>38</v>
      </c>
      <c r="G134" s="26">
        <v>1150000</v>
      </c>
      <c r="H134" s="20">
        <v>4.2999999999999997E-2</v>
      </c>
      <c r="I134" s="80">
        <v>1100019.28</v>
      </c>
      <c r="J134" s="122">
        <v>1100019.28</v>
      </c>
      <c r="K134" s="20">
        <v>1</v>
      </c>
    </row>
    <row r="135" spans="1:11" ht="36">
      <c r="A135" s="23">
        <v>1516030</v>
      </c>
      <c r="B135" s="23">
        <v>6030</v>
      </c>
      <c r="C135" s="23" t="s">
        <v>62</v>
      </c>
      <c r="D135" s="24" t="s">
        <v>72</v>
      </c>
      <c r="E135" s="25" t="s">
        <v>49</v>
      </c>
      <c r="F135" s="16"/>
      <c r="G135" s="26"/>
      <c r="H135" s="20"/>
      <c r="I135" s="80">
        <f>SUM(I136:I146)</f>
        <v>6061951.1600000001</v>
      </c>
      <c r="J135" s="122">
        <f>SUM(J136:J146)</f>
        <v>6061951.1600000001</v>
      </c>
      <c r="K135" s="20"/>
    </row>
    <row r="136" spans="1:11" ht="54">
      <c r="A136" s="22"/>
      <c r="B136" s="22"/>
      <c r="C136" s="22"/>
      <c r="D136" s="25"/>
      <c r="E136" s="46" t="s">
        <v>140</v>
      </c>
      <c r="F136" s="16" t="s">
        <v>38</v>
      </c>
      <c r="G136" s="26">
        <f>3130168.22+48900</f>
        <v>3179068.22</v>
      </c>
      <c r="H136" s="20">
        <v>1.4999999999999999E-2</v>
      </c>
      <c r="I136" s="80">
        <v>3130168.22</v>
      </c>
      <c r="J136" s="122">
        <v>3130168.22</v>
      </c>
      <c r="K136" s="20">
        <v>1</v>
      </c>
    </row>
    <row r="137" spans="1:11" ht="90">
      <c r="A137" s="22"/>
      <c r="B137" s="22"/>
      <c r="C137" s="22"/>
      <c r="D137" s="25"/>
      <c r="E137" s="46" t="s">
        <v>141</v>
      </c>
      <c r="F137" s="16">
        <v>2022</v>
      </c>
      <c r="G137" s="26">
        <v>350000</v>
      </c>
      <c r="H137" s="20">
        <v>0</v>
      </c>
      <c r="I137" s="80">
        <v>350000</v>
      </c>
      <c r="J137" s="122">
        <v>350000</v>
      </c>
      <c r="K137" s="20">
        <v>1</v>
      </c>
    </row>
    <row r="138" spans="1:11" ht="72">
      <c r="A138" s="22"/>
      <c r="B138" s="22"/>
      <c r="C138" s="22"/>
      <c r="D138" s="25"/>
      <c r="E138" s="25" t="s">
        <v>142</v>
      </c>
      <c r="F138" s="16" t="s">
        <v>38</v>
      </c>
      <c r="G138" s="26">
        <f>1015720+49500</f>
        <v>1065220</v>
      </c>
      <c r="H138" s="20">
        <v>4.5999999999999999E-2</v>
      </c>
      <c r="I138" s="80">
        <v>1015720</v>
      </c>
      <c r="J138" s="122">
        <v>1015720</v>
      </c>
      <c r="K138" s="20">
        <v>0.93899999999999995</v>
      </c>
    </row>
    <row r="139" spans="1:11" ht="54">
      <c r="A139" s="22"/>
      <c r="B139" s="22"/>
      <c r="C139" s="22"/>
      <c r="D139" s="25"/>
      <c r="E139" s="37" t="s">
        <v>143</v>
      </c>
      <c r="F139" s="16">
        <v>2022</v>
      </c>
      <c r="G139" s="26">
        <v>105735.81</v>
      </c>
      <c r="H139" s="20">
        <v>0</v>
      </c>
      <c r="I139" s="81">
        <v>105735.81</v>
      </c>
      <c r="J139" s="126">
        <v>105735.81</v>
      </c>
      <c r="K139" s="20">
        <v>1</v>
      </c>
    </row>
    <row r="140" spans="1:11" ht="54">
      <c r="A140" s="22"/>
      <c r="B140" s="22"/>
      <c r="C140" s="22"/>
      <c r="D140" s="25"/>
      <c r="E140" s="38" t="s">
        <v>144</v>
      </c>
      <c r="F140" s="16" t="s">
        <v>38</v>
      </c>
      <c r="G140" s="26">
        <v>100000</v>
      </c>
      <c r="H140" s="20">
        <v>8.8999999999999996E-2</v>
      </c>
      <c r="I140" s="81">
        <v>91093.37</v>
      </c>
      <c r="J140" s="126">
        <v>91093.37</v>
      </c>
      <c r="K140" s="20">
        <v>1</v>
      </c>
    </row>
    <row r="141" spans="1:11" ht="54">
      <c r="A141" s="22"/>
      <c r="B141" s="22"/>
      <c r="C141" s="22"/>
      <c r="D141" s="25"/>
      <c r="E141" s="38" t="s">
        <v>145</v>
      </c>
      <c r="F141" s="16" t="s">
        <v>38</v>
      </c>
      <c r="G141" s="26">
        <v>160000</v>
      </c>
      <c r="H141" s="20">
        <v>7.0999999999999994E-2</v>
      </c>
      <c r="I141" s="81">
        <v>148644</v>
      </c>
      <c r="J141" s="126">
        <v>148644</v>
      </c>
      <c r="K141" s="20">
        <v>1</v>
      </c>
    </row>
    <row r="142" spans="1:11" ht="54">
      <c r="A142" s="22"/>
      <c r="B142" s="22"/>
      <c r="C142" s="22"/>
      <c r="D142" s="25"/>
      <c r="E142" s="38" t="s">
        <v>146</v>
      </c>
      <c r="F142" s="16" t="s">
        <v>38</v>
      </c>
      <c r="G142" s="26">
        <v>350000</v>
      </c>
      <c r="H142" s="20">
        <v>5.8999999999999997E-2</v>
      </c>
      <c r="I142" s="81">
        <v>329491.84000000003</v>
      </c>
      <c r="J142" s="126">
        <v>329491.84000000003</v>
      </c>
      <c r="K142" s="20">
        <v>1</v>
      </c>
    </row>
    <row r="143" spans="1:11" ht="36">
      <c r="A143" s="22"/>
      <c r="B143" s="22"/>
      <c r="C143" s="22"/>
      <c r="D143" s="25"/>
      <c r="E143" s="38" t="s">
        <v>147</v>
      </c>
      <c r="F143" s="16" t="s">
        <v>38</v>
      </c>
      <c r="G143" s="26">
        <v>200000</v>
      </c>
      <c r="H143" s="20">
        <v>6.7000000000000004E-2</v>
      </c>
      <c r="I143" s="81">
        <v>186640.05</v>
      </c>
      <c r="J143" s="126">
        <v>186640.05</v>
      </c>
      <c r="K143" s="20">
        <v>1</v>
      </c>
    </row>
    <row r="144" spans="1:11" ht="54">
      <c r="A144" s="22"/>
      <c r="B144" s="22"/>
      <c r="C144" s="22"/>
      <c r="D144" s="25"/>
      <c r="E144" s="38" t="s">
        <v>148</v>
      </c>
      <c r="F144" s="16" t="s">
        <v>38</v>
      </c>
      <c r="G144" s="26">
        <v>60000</v>
      </c>
      <c r="H144" s="20">
        <v>4.5999999999999999E-2</v>
      </c>
      <c r="I144" s="81">
        <v>57260</v>
      </c>
      <c r="J144" s="126">
        <v>57260</v>
      </c>
      <c r="K144" s="20">
        <v>1</v>
      </c>
    </row>
    <row r="145" spans="1:11" ht="54">
      <c r="A145" s="22"/>
      <c r="B145" s="22"/>
      <c r="C145" s="22"/>
      <c r="D145" s="25"/>
      <c r="E145" s="40" t="s">
        <v>149</v>
      </c>
      <c r="F145" s="16" t="s">
        <v>38</v>
      </c>
      <c r="G145" s="26">
        <v>977461</v>
      </c>
      <c r="H145" s="20">
        <v>4.2999999999999997E-2</v>
      </c>
      <c r="I145" s="81">
        <v>458427.97</v>
      </c>
      <c r="J145" s="126">
        <v>458427.97</v>
      </c>
      <c r="K145" s="20">
        <v>0.51200000000000001</v>
      </c>
    </row>
    <row r="146" spans="1:11" ht="54">
      <c r="A146" s="22"/>
      <c r="B146" s="22"/>
      <c r="C146" s="22"/>
      <c r="D146" s="25"/>
      <c r="E146" s="40" t="s">
        <v>150</v>
      </c>
      <c r="F146" s="16" t="s">
        <v>38</v>
      </c>
      <c r="G146" s="26">
        <v>200000</v>
      </c>
      <c r="H146" s="20">
        <v>5.6000000000000001E-2</v>
      </c>
      <c r="I146" s="81">
        <v>188769.9</v>
      </c>
      <c r="J146" s="126">
        <v>188769.9</v>
      </c>
      <c r="K146" s="20">
        <v>1</v>
      </c>
    </row>
    <row r="147" spans="1:11" ht="54">
      <c r="A147" s="23">
        <v>1517310</v>
      </c>
      <c r="B147" s="23">
        <v>7310</v>
      </c>
      <c r="C147" s="27" t="s">
        <v>151</v>
      </c>
      <c r="D147" s="24" t="s">
        <v>152</v>
      </c>
      <c r="E147" s="25" t="s">
        <v>153</v>
      </c>
      <c r="F147" s="16">
        <v>2022</v>
      </c>
      <c r="G147" s="26">
        <v>350000</v>
      </c>
      <c r="H147" s="20">
        <v>0</v>
      </c>
      <c r="I147" s="80">
        <v>350000</v>
      </c>
      <c r="J147" s="122">
        <v>350000</v>
      </c>
      <c r="K147" s="20">
        <v>1</v>
      </c>
    </row>
    <row r="148" spans="1:11" ht="144">
      <c r="A148" s="23">
        <v>1517330</v>
      </c>
      <c r="B148" s="23">
        <v>7330</v>
      </c>
      <c r="C148" s="27" t="s">
        <v>151</v>
      </c>
      <c r="D148" s="24" t="s">
        <v>154</v>
      </c>
      <c r="E148" s="25" t="s">
        <v>155</v>
      </c>
      <c r="F148" s="16" t="s">
        <v>38</v>
      </c>
      <c r="G148" s="26">
        <f>4326443+49955.07</f>
        <v>4376398.07</v>
      </c>
      <c r="H148" s="20">
        <v>1.0999999999999999E-2</v>
      </c>
      <c r="I148" s="80">
        <v>2310376.9300000002</v>
      </c>
      <c r="J148" s="122">
        <v>2310376.9300000002</v>
      </c>
      <c r="K148" s="20">
        <v>0.52800000000000002</v>
      </c>
    </row>
    <row r="149" spans="1:11" ht="54">
      <c r="A149" s="23">
        <v>1517370</v>
      </c>
      <c r="B149" s="23">
        <v>7370</v>
      </c>
      <c r="C149" s="27" t="s">
        <v>84</v>
      </c>
      <c r="D149" s="24" t="s">
        <v>85</v>
      </c>
      <c r="E149" s="25" t="s">
        <v>49</v>
      </c>
      <c r="F149" s="16"/>
      <c r="G149" s="26"/>
      <c r="H149" s="20"/>
      <c r="I149" s="80">
        <f>I150+I151+I152+I153+I154</f>
        <v>6249377.8799999999</v>
      </c>
      <c r="J149" s="122">
        <f>J150+J151+J152+J153+J154</f>
        <v>6249377.8799999999</v>
      </c>
      <c r="K149" s="20"/>
    </row>
    <row r="150" spans="1:11" ht="36">
      <c r="A150" s="22"/>
      <c r="B150" s="22"/>
      <c r="C150" s="22"/>
      <c r="D150" s="25"/>
      <c r="E150" s="48" t="s">
        <v>156</v>
      </c>
      <c r="F150" s="16">
        <v>2022</v>
      </c>
      <c r="G150" s="26">
        <v>7950254.8499999996</v>
      </c>
      <c r="H150" s="20">
        <v>0</v>
      </c>
      <c r="I150" s="81">
        <v>5730254.8499999996</v>
      </c>
      <c r="J150" s="126">
        <v>5730254.8499999996</v>
      </c>
      <c r="K150" s="20">
        <v>1</v>
      </c>
    </row>
    <row r="151" spans="1:11" ht="36">
      <c r="A151" s="22"/>
      <c r="B151" s="22"/>
      <c r="C151" s="22"/>
      <c r="D151" s="25"/>
      <c r="E151" s="50" t="s">
        <v>157</v>
      </c>
      <c r="F151" s="16" t="s">
        <v>38</v>
      </c>
      <c r="G151" s="26">
        <v>365000</v>
      </c>
      <c r="H151" s="20">
        <v>0.89800000000000002</v>
      </c>
      <c r="I151" s="81">
        <v>37107</v>
      </c>
      <c r="J151" s="126">
        <v>37107</v>
      </c>
      <c r="K151" s="20">
        <v>1</v>
      </c>
    </row>
    <row r="152" spans="1:11" ht="72">
      <c r="A152" s="22"/>
      <c r="B152" s="22"/>
      <c r="C152" s="22"/>
      <c r="D152" s="25"/>
      <c r="E152" s="47" t="s">
        <v>158</v>
      </c>
      <c r="F152" s="16" t="s">
        <v>38</v>
      </c>
      <c r="G152" s="26">
        <f>5190045.92+810000</f>
        <v>6000045.9199999999</v>
      </c>
      <c r="H152" s="20">
        <v>0.13500000000000001</v>
      </c>
      <c r="I152" s="81">
        <f>190045.92-165000</f>
        <v>25045.920000000013</v>
      </c>
      <c r="J152" s="126">
        <f>190045.92-165000</f>
        <v>25045.920000000013</v>
      </c>
      <c r="K152" s="20">
        <v>0.16700000000000001</v>
      </c>
    </row>
    <row r="153" spans="1:11" ht="36">
      <c r="A153" s="22"/>
      <c r="B153" s="22"/>
      <c r="C153" s="22"/>
      <c r="D153" s="25"/>
      <c r="E153" s="46" t="s">
        <v>159</v>
      </c>
      <c r="F153" s="16" t="s">
        <v>38</v>
      </c>
      <c r="G153" s="26"/>
      <c r="H153" s="20"/>
      <c r="I153" s="81">
        <v>156970.10999999999</v>
      </c>
      <c r="J153" s="126">
        <v>156970.10999999999</v>
      </c>
      <c r="K153" s="20"/>
    </row>
    <row r="154" spans="1:11" ht="54">
      <c r="A154" s="22"/>
      <c r="B154" s="22"/>
      <c r="C154" s="22"/>
      <c r="D154" s="25"/>
      <c r="E154" s="25" t="s">
        <v>160</v>
      </c>
      <c r="F154" s="16" t="s">
        <v>38</v>
      </c>
      <c r="G154" s="26">
        <f>300000+255000</f>
        <v>555000</v>
      </c>
      <c r="H154" s="20">
        <v>0.45900000000000002</v>
      </c>
      <c r="I154" s="80">
        <v>300000</v>
      </c>
      <c r="J154" s="122">
        <v>300000</v>
      </c>
      <c r="K154" s="20">
        <v>1</v>
      </c>
    </row>
    <row r="155" spans="1:11" s="77" customFormat="1" ht="72">
      <c r="A155" s="94">
        <v>1517461</v>
      </c>
      <c r="B155" s="94" t="s">
        <v>187</v>
      </c>
      <c r="C155" s="95" t="s">
        <v>188</v>
      </c>
      <c r="D155" s="100" t="s">
        <v>189</v>
      </c>
      <c r="E155" s="101" t="s">
        <v>49</v>
      </c>
      <c r="F155" s="97"/>
      <c r="G155" s="98"/>
      <c r="H155" s="99"/>
      <c r="I155" s="96">
        <v>165000</v>
      </c>
      <c r="J155" s="128">
        <v>165000</v>
      </c>
      <c r="K155" s="99"/>
    </row>
    <row r="156" spans="1:11" s="77" customFormat="1" ht="36">
      <c r="A156" s="94"/>
      <c r="B156" s="94"/>
      <c r="C156" s="95"/>
      <c r="D156" s="100"/>
      <c r="E156" s="101" t="s">
        <v>190</v>
      </c>
      <c r="F156" s="92">
        <v>2022</v>
      </c>
      <c r="G156" s="98">
        <v>3000000</v>
      </c>
      <c r="H156" s="93">
        <v>0</v>
      </c>
      <c r="I156" s="96">
        <v>50000</v>
      </c>
      <c r="J156" s="128">
        <v>50000</v>
      </c>
      <c r="K156" s="99"/>
    </row>
    <row r="157" spans="1:11" s="77" customFormat="1" ht="54">
      <c r="A157" s="94"/>
      <c r="B157" s="94"/>
      <c r="C157" s="95"/>
      <c r="D157" s="100"/>
      <c r="E157" s="101" t="s">
        <v>191</v>
      </c>
      <c r="F157" s="92">
        <v>2022</v>
      </c>
      <c r="G157" s="98">
        <v>17000000</v>
      </c>
      <c r="H157" s="93">
        <v>0</v>
      </c>
      <c r="I157" s="96">
        <v>15000</v>
      </c>
      <c r="J157" s="128">
        <v>50000</v>
      </c>
      <c r="K157" s="99"/>
    </row>
    <row r="158" spans="1:11" s="77" customFormat="1" ht="36">
      <c r="A158" s="94"/>
      <c r="B158" s="94"/>
      <c r="C158" s="95"/>
      <c r="D158" s="100"/>
      <c r="E158" s="101" t="s">
        <v>192</v>
      </c>
      <c r="F158" s="92">
        <v>2022</v>
      </c>
      <c r="G158" s="98">
        <v>4620000</v>
      </c>
      <c r="H158" s="93">
        <v>0</v>
      </c>
      <c r="I158" s="96">
        <v>50000</v>
      </c>
      <c r="J158" s="128">
        <v>15000</v>
      </c>
      <c r="K158" s="99"/>
    </row>
    <row r="159" spans="1:11" s="77" customFormat="1" ht="36">
      <c r="A159" s="94"/>
      <c r="B159" s="94"/>
      <c r="C159" s="95"/>
      <c r="D159" s="100"/>
      <c r="E159" s="101" t="s">
        <v>193</v>
      </c>
      <c r="F159" s="92">
        <v>2022</v>
      </c>
      <c r="G159" s="98">
        <v>10000000</v>
      </c>
      <c r="H159" s="93">
        <v>0</v>
      </c>
      <c r="I159" s="96">
        <v>50000</v>
      </c>
      <c r="J159" s="128">
        <v>50000</v>
      </c>
      <c r="K159" s="99"/>
    </row>
    <row r="160" spans="1:11">
      <c r="A160" s="23">
        <v>1517640</v>
      </c>
      <c r="B160" s="23">
        <v>7640</v>
      </c>
      <c r="C160" s="27" t="s">
        <v>87</v>
      </c>
      <c r="D160" s="24" t="s">
        <v>88</v>
      </c>
      <c r="E160" s="25" t="s">
        <v>161</v>
      </c>
      <c r="F160" s="16"/>
      <c r="G160" s="26"/>
      <c r="H160" s="20"/>
      <c r="I160" s="80">
        <f>SUM(I161:I165)</f>
        <v>1892984.8599999999</v>
      </c>
      <c r="J160" s="122">
        <f>SUM(J161:J165)</f>
        <v>1892984.8599999999</v>
      </c>
      <c r="K160" s="20">
        <v>0.33500000000000002</v>
      </c>
    </row>
    <row r="161" spans="1:12" ht="36">
      <c r="A161" s="23"/>
      <c r="B161" s="23"/>
      <c r="C161" s="27"/>
      <c r="D161" s="24"/>
      <c r="E161" s="25" t="s">
        <v>162</v>
      </c>
      <c r="F161" s="16" t="s">
        <v>38</v>
      </c>
      <c r="G161" s="26">
        <f>1470000+22484.21</f>
        <v>1492484.21</v>
      </c>
      <c r="H161" s="20">
        <v>1.4999999999999999E-2</v>
      </c>
      <c r="I161" s="80">
        <v>477515.88</v>
      </c>
      <c r="J161" s="122">
        <v>477515.88</v>
      </c>
      <c r="K161" s="20">
        <v>0.33500000000000002</v>
      </c>
    </row>
    <row r="162" spans="1:12" ht="36">
      <c r="A162" s="22"/>
      <c r="B162" s="22"/>
      <c r="C162" s="22"/>
      <c r="D162" s="25"/>
      <c r="E162" s="37" t="s">
        <v>163</v>
      </c>
      <c r="F162" s="16" t="s">
        <v>38</v>
      </c>
      <c r="G162" s="26">
        <v>390000</v>
      </c>
      <c r="H162" s="20">
        <v>8.5999999999999993E-2</v>
      </c>
      <c r="I162" s="81">
        <v>356325</v>
      </c>
      <c r="J162" s="126">
        <v>356325</v>
      </c>
      <c r="K162" s="20">
        <v>1</v>
      </c>
    </row>
    <row r="163" spans="1:12" ht="36">
      <c r="A163" s="22"/>
      <c r="B163" s="22"/>
      <c r="C163" s="22"/>
      <c r="D163" s="25"/>
      <c r="E163" s="29" t="s">
        <v>164</v>
      </c>
      <c r="F163" s="16" t="s">
        <v>38</v>
      </c>
      <c r="G163" s="26">
        <v>700000</v>
      </c>
      <c r="H163" s="20">
        <v>3.5000000000000003E-2</v>
      </c>
      <c r="I163" s="81">
        <v>675427</v>
      </c>
      <c r="J163" s="126">
        <v>675427</v>
      </c>
      <c r="K163" s="20">
        <v>1</v>
      </c>
    </row>
    <row r="164" spans="1:12" ht="36">
      <c r="A164" s="22"/>
      <c r="B164" s="22"/>
      <c r="C164" s="22"/>
      <c r="D164" s="25"/>
      <c r="E164" s="38" t="s">
        <v>165</v>
      </c>
      <c r="F164" s="16" t="s">
        <v>38</v>
      </c>
      <c r="G164" s="26">
        <v>110000</v>
      </c>
      <c r="H164" s="20">
        <v>9.7000000000000003E-2</v>
      </c>
      <c r="I164" s="81">
        <v>99306.77</v>
      </c>
      <c r="J164" s="126">
        <v>99306.77</v>
      </c>
      <c r="K164" s="20">
        <v>1</v>
      </c>
    </row>
    <row r="165" spans="1:12" ht="39.6" customHeight="1">
      <c r="A165" s="22"/>
      <c r="B165" s="22"/>
      <c r="C165" s="22"/>
      <c r="D165" s="25"/>
      <c r="E165" s="38" t="s">
        <v>166</v>
      </c>
      <c r="F165" s="16" t="s">
        <v>38</v>
      </c>
      <c r="G165" s="26">
        <v>299900</v>
      </c>
      <c r="H165" s="20">
        <v>5.1999999999999998E-2</v>
      </c>
      <c r="I165" s="81">
        <v>284410.21000000002</v>
      </c>
      <c r="J165" s="126">
        <v>284410.21000000002</v>
      </c>
      <c r="K165" s="20">
        <v>1</v>
      </c>
    </row>
    <row r="166" spans="1:12" s="77" customFormat="1" ht="54">
      <c r="A166" s="22" t="s">
        <v>197</v>
      </c>
      <c r="B166" s="22" t="s">
        <v>196</v>
      </c>
      <c r="C166" s="95" t="s">
        <v>209</v>
      </c>
      <c r="D166" s="24" t="s">
        <v>195</v>
      </c>
      <c r="E166" s="25" t="s">
        <v>161</v>
      </c>
      <c r="F166" s="92"/>
      <c r="G166" s="26"/>
      <c r="H166" s="93"/>
      <c r="I166" s="80">
        <f>I167+I168+I169+I170+I171</f>
        <v>19184726</v>
      </c>
      <c r="J166" s="80">
        <f>J167+J168+J169+J170+J171</f>
        <v>17190210.310000002</v>
      </c>
      <c r="K166" s="93"/>
    </row>
    <row r="167" spans="1:12" s="77" customFormat="1" ht="54">
      <c r="A167" s="22"/>
      <c r="B167" s="22"/>
      <c r="C167" s="94"/>
      <c r="D167" s="24"/>
      <c r="E167" s="25" t="s">
        <v>198</v>
      </c>
      <c r="F167" s="92">
        <v>2022</v>
      </c>
      <c r="G167" s="26">
        <v>3550000</v>
      </c>
      <c r="H167" s="93">
        <v>0</v>
      </c>
      <c r="I167" s="80">
        <f>1000000-650000+3200000</f>
        <v>3550000</v>
      </c>
      <c r="J167" s="122">
        <f>1000000-650000+3200000</f>
        <v>3550000</v>
      </c>
      <c r="K167" s="93">
        <v>1</v>
      </c>
    </row>
    <row r="168" spans="1:12" s="77" customFormat="1" ht="36">
      <c r="A168" s="22"/>
      <c r="B168" s="22"/>
      <c r="C168" s="94"/>
      <c r="D168" s="24"/>
      <c r="E168" s="25" t="s">
        <v>233</v>
      </c>
      <c r="F168" s="17"/>
      <c r="G168" s="35"/>
      <c r="H168" s="93"/>
      <c r="I168" s="80">
        <v>950000</v>
      </c>
      <c r="J168" s="122">
        <v>950000</v>
      </c>
      <c r="K168" s="93"/>
    </row>
    <row r="169" spans="1:12" s="77" customFormat="1" ht="90">
      <c r="A169" s="22"/>
      <c r="B169" s="22"/>
      <c r="C169" s="94"/>
      <c r="D169" s="24"/>
      <c r="E169" s="25" t="s">
        <v>215</v>
      </c>
      <c r="F169" s="17"/>
      <c r="G169" s="35"/>
      <c r="H169" s="93"/>
      <c r="I169" s="80">
        <f>300000+1169000+2020195</f>
        <v>3489195</v>
      </c>
      <c r="J169" s="122">
        <f>300000+1169000+2020195-1994515.69</f>
        <v>1494679.31</v>
      </c>
      <c r="K169" s="93"/>
      <c r="L169" s="116" t="s">
        <v>214</v>
      </c>
    </row>
    <row r="170" spans="1:12" s="77" customFormat="1" ht="126">
      <c r="A170" s="22"/>
      <c r="B170" s="22"/>
      <c r="C170" s="94"/>
      <c r="D170" s="24"/>
      <c r="E170" s="25" t="s">
        <v>239</v>
      </c>
      <c r="F170" s="17"/>
      <c r="G170" s="35"/>
      <c r="H170" s="93"/>
      <c r="I170" s="80">
        <f>5257958-1169000+6052473</f>
        <v>10141431</v>
      </c>
      <c r="J170" s="122">
        <f>5257958-1169000+6052473</f>
        <v>10141431</v>
      </c>
      <c r="K170" s="93"/>
    </row>
    <row r="171" spans="1:12" s="77" customFormat="1" ht="126">
      <c r="A171" s="22"/>
      <c r="B171" s="22"/>
      <c r="C171" s="94"/>
      <c r="D171" s="24"/>
      <c r="E171" s="25" t="s">
        <v>240</v>
      </c>
      <c r="F171" s="17"/>
      <c r="G171" s="35"/>
      <c r="H171" s="93"/>
      <c r="I171" s="80">
        <f>957500+96600</f>
        <v>1054100</v>
      </c>
      <c r="J171" s="80">
        <f>957500+96600</f>
        <v>1054100</v>
      </c>
      <c r="K171" s="93"/>
    </row>
    <row r="172" spans="1:12" s="77" customFormat="1" ht="54">
      <c r="A172" s="22" t="s">
        <v>234</v>
      </c>
      <c r="B172" s="22" t="s">
        <v>219</v>
      </c>
      <c r="C172" s="95" t="s">
        <v>172</v>
      </c>
      <c r="D172" s="24" t="s">
        <v>220</v>
      </c>
      <c r="E172" s="25" t="s">
        <v>235</v>
      </c>
      <c r="F172" s="17"/>
      <c r="G172" s="35"/>
      <c r="H172" s="93"/>
      <c r="I172" s="80">
        <v>95000</v>
      </c>
      <c r="J172" s="122">
        <v>95000</v>
      </c>
      <c r="K172" s="93"/>
    </row>
    <row r="173" spans="1:12" ht="22.2" customHeight="1">
      <c r="A173" s="51" t="s">
        <v>167</v>
      </c>
      <c r="B173" s="51"/>
      <c r="C173" s="51"/>
      <c r="D173" s="135" t="s">
        <v>168</v>
      </c>
      <c r="E173" s="136"/>
      <c r="F173" s="17"/>
      <c r="G173" s="52"/>
      <c r="H173" s="20"/>
      <c r="I173" s="79">
        <f t="shared" ref="I173:J173" si="5">I174</f>
        <v>4721358</v>
      </c>
      <c r="J173" s="121">
        <f t="shared" si="5"/>
        <v>4721358</v>
      </c>
      <c r="K173" s="20"/>
    </row>
    <row r="174" spans="1:12" ht="22.2" customHeight="1">
      <c r="A174" s="51" t="s">
        <v>169</v>
      </c>
      <c r="B174" s="53"/>
      <c r="C174" s="53"/>
      <c r="D174" s="135" t="s">
        <v>168</v>
      </c>
      <c r="E174" s="136"/>
      <c r="F174" s="17"/>
      <c r="G174" s="52"/>
      <c r="H174" s="20"/>
      <c r="I174" s="79">
        <f>I175+I176</f>
        <v>4721358</v>
      </c>
      <c r="J174" s="121">
        <f>J175+J176</f>
        <v>4721358</v>
      </c>
      <c r="K174" s="20"/>
    </row>
    <row r="175" spans="1:12" ht="37.200000000000003" hidden="1" customHeight="1">
      <c r="A175" s="22" t="s">
        <v>170</v>
      </c>
      <c r="B175" s="22" t="s">
        <v>171</v>
      </c>
      <c r="C175" s="22" t="s">
        <v>172</v>
      </c>
      <c r="D175" s="25" t="s">
        <v>173</v>
      </c>
      <c r="E175" s="25" t="s">
        <v>205</v>
      </c>
      <c r="F175" s="17"/>
      <c r="G175" s="52"/>
      <c r="H175" s="20"/>
      <c r="I175" s="80">
        <f>1400000+594515.69-1994515.69</f>
        <v>0</v>
      </c>
      <c r="J175" s="122"/>
      <c r="K175" s="20"/>
    </row>
    <row r="176" spans="1:12" s="77" customFormat="1" ht="82.95" customHeight="1">
      <c r="A176" s="94">
        <v>3719800</v>
      </c>
      <c r="B176" s="94">
        <v>9800</v>
      </c>
      <c r="C176" s="95" t="s">
        <v>171</v>
      </c>
      <c r="D176" s="24" t="s">
        <v>194</v>
      </c>
      <c r="E176" s="25" t="s">
        <v>49</v>
      </c>
      <c r="F176" s="54"/>
      <c r="G176" s="55"/>
      <c r="H176" s="34"/>
      <c r="I176" s="80">
        <f>I177+I178</f>
        <v>4721358</v>
      </c>
      <c r="J176" s="122">
        <f>J177+J178</f>
        <v>4721358</v>
      </c>
      <c r="K176" s="34"/>
    </row>
    <row r="177" spans="1:13" s="77" customFormat="1" ht="36">
      <c r="A177" s="104"/>
      <c r="B177" s="104"/>
      <c r="C177" s="105"/>
      <c r="D177" s="24"/>
      <c r="E177" s="102" t="s">
        <v>206</v>
      </c>
      <c r="F177" s="17">
        <v>2022</v>
      </c>
      <c r="G177" s="55"/>
      <c r="H177" s="34"/>
      <c r="I177" s="80">
        <f>228000+2208000</f>
        <v>2436000</v>
      </c>
      <c r="J177" s="122">
        <f>228000+2208000</f>
        <v>2436000</v>
      </c>
      <c r="K177" s="93">
        <v>1</v>
      </c>
    </row>
    <row r="178" spans="1:13" s="77" customFormat="1" ht="54">
      <c r="A178" s="104"/>
      <c r="B178" s="104"/>
      <c r="C178" s="105"/>
      <c r="D178" s="24"/>
      <c r="E178" s="103" t="s">
        <v>207</v>
      </c>
      <c r="F178" s="17">
        <v>2022</v>
      </c>
      <c r="G178" s="55"/>
      <c r="H178" s="34"/>
      <c r="I178" s="80">
        <f>1312679+250000+722679</f>
        <v>2285358</v>
      </c>
      <c r="J178" s="122">
        <f>1312679+250000+722679</f>
        <v>2285358</v>
      </c>
      <c r="K178" s="93"/>
    </row>
    <row r="179" spans="1:13">
      <c r="A179" s="56"/>
      <c r="B179" s="22"/>
      <c r="C179" s="22"/>
      <c r="D179" s="57"/>
      <c r="E179" s="58" t="s">
        <v>174</v>
      </c>
      <c r="F179" s="16"/>
      <c r="G179" s="19"/>
      <c r="H179" s="59"/>
      <c r="I179" s="60">
        <f>I19+I29+I41+I44+I47+I87+I173</f>
        <v>81937354.700000003</v>
      </c>
      <c r="J179" s="129">
        <f>J19+J29+J41+J44+J47+J87+J173</f>
        <v>69686016.810000002</v>
      </c>
      <c r="K179" s="59"/>
    </row>
    <row r="180" spans="1:13">
      <c r="A180" s="61"/>
      <c r="B180" s="62"/>
      <c r="C180" s="62"/>
      <c r="D180" s="63"/>
      <c r="E180" s="64"/>
      <c r="F180" s="65"/>
      <c r="G180" s="65"/>
      <c r="H180" s="66"/>
      <c r="I180" s="67"/>
      <c r="J180" s="130"/>
      <c r="K180" s="66"/>
    </row>
    <row r="181" spans="1:13" s="74" customFormat="1">
      <c r="A181" s="68"/>
      <c r="B181" s="69"/>
      <c r="C181" s="70"/>
      <c r="D181" s="71" t="s">
        <v>247</v>
      </c>
      <c r="E181" s="71"/>
      <c r="F181" s="72" t="s">
        <v>248</v>
      </c>
      <c r="G181" s="73"/>
      <c r="H181" s="72"/>
      <c r="J181" s="117"/>
    </row>
    <row r="182" spans="1:13">
      <c r="A182" s="69"/>
      <c r="I182" s="21"/>
      <c r="J182" s="131"/>
    </row>
    <row r="183" spans="1:13">
      <c r="H183" s="21" t="s">
        <v>175</v>
      </c>
      <c r="I183" s="21">
        <v>13063298.75</v>
      </c>
      <c r="J183" s="131">
        <f>I183</f>
        <v>13063298.75</v>
      </c>
    </row>
    <row r="184" spans="1:13">
      <c r="I184" s="75">
        <f>I179+I183</f>
        <v>95000653.450000003</v>
      </c>
      <c r="J184" s="132">
        <f>J179+J183</f>
        <v>82749315.560000002</v>
      </c>
    </row>
    <row r="185" spans="1:13">
      <c r="H185" s="21"/>
      <c r="I185" s="21"/>
      <c r="J185" s="131"/>
    </row>
    <row r="186" spans="1:13">
      <c r="H186" s="21" t="s">
        <v>176</v>
      </c>
      <c r="I186" s="21">
        <v>95000653.450000003</v>
      </c>
      <c r="J186" s="131"/>
      <c r="K186" s="21"/>
    </row>
    <row r="187" spans="1:13">
      <c r="I187" s="76">
        <f>I184-I186</f>
        <v>0</v>
      </c>
      <c r="J187" s="133"/>
    </row>
    <row r="188" spans="1:13">
      <c r="H188" s="21"/>
      <c r="J188" s="131"/>
    </row>
    <row r="189" spans="1:13">
      <c r="H189" s="21"/>
      <c r="I189" s="21"/>
      <c r="J189" s="134"/>
      <c r="K189" s="109" t="s">
        <v>202</v>
      </c>
      <c r="L189" s="110"/>
      <c r="M189" s="110"/>
    </row>
    <row r="190" spans="1:13">
      <c r="J190" s="134"/>
      <c r="K190" s="110" t="s">
        <v>203</v>
      </c>
      <c r="L190" s="110"/>
      <c r="M190" s="110"/>
    </row>
    <row r="191" spans="1:13">
      <c r="J191" s="134"/>
      <c r="K191" s="110" t="s">
        <v>204</v>
      </c>
      <c r="L191" s="110"/>
      <c r="M191" s="110"/>
    </row>
    <row r="193" spans="10:10">
      <c r="J193" s="132"/>
    </row>
    <row r="194" spans="10:10">
      <c r="J194" s="132"/>
    </row>
    <row r="196" spans="10:10">
      <c r="J196" s="131"/>
    </row>
    <row r="198" spans="10:10">
      <c r="J198" s="132"/>
    </row>
  </sheetData>
  <mergeCells count="31">
    <mergeCell ref="D29:E29"/>
    <mergeCell ref="A12:B12"/>
    <mergeCell ref="A13:B13"/>
    <mergeCell ref="A14:K14"/>
    <mergeCell ref="A16:A17"/>
    <mergeCell ref="B16:B17"/>
    <mergeCell ref="C16:C17"/>
    <mergeCell ref="D16:D17"/>
    <mergeCell ref="E16:E17"/>
    <mergeCell ref="F16:F17"/>
    <mergeCell ref="G16:G17"/>
    <mergeCell ref="H16:H17"/>
    <mergeCell ref="I16:I17"/>
    <mergeCell ref="K16:K17"/>
    <mergeCell ref="D19:E19"/>
    <mergeCell ref="D20:E20"/>
    <mergeCell ref="D30:E30"/>
    <mergeCell ref="D47:E47"/>
    <mergeCell ref="D48:E48"/>
    <mergeCell ref="D87:E87"/>
    <mergeCell ref="D88:E88"/>
    <mergeCell ref="D174:E174"/>
    <mergeCell ref="D36:E36"/>
    <mergeCell ref="D37:E37"/>
    <mergeCell ref="D38:E38"/>
    <mergeCell ref="D39:E39"/>
    <mergeCell ref="D173:E173"/>
    <mergeCell ref="D41:E41"/>
    <mergeCell ref="D42:E42"/>
    <mergeCell ref="D44:E44"/>
    <mergeCell ref="D45:E45"/>
  </mergeCells>
  <pageMargins left="0.19685039370078741" right="0.19685039370078741" top="0.43307086614173229" bottom="0.35433070866141736" header="0.31496062992125984" footer="0.15748031496062992"/>
  <pageSetup paperSize="9" scale="51" fitToHeight="11" orientation="landscape" r:id="rId1"/>
  <rowBreaks count="1" manualBreakCount="1">
    <brk id="160" max="1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1</vt:i4>
      </vt:variant>
      <vt:variant>
        <vt:lpstr>Іменовані діапазони</vt:lpstr>
      </vt:variant>
      <vt:variant>
        <vt:i4>2</vt:i4>
      </vt:variant>
    </vt:vector>
  </HeadingPairs>
  <TitlesOfParts>
    <vt:vector size="3" baseType="lpstr">
      <vt:lpstr>із змінами грудень</vt:lpstr>
      <vt:lpstr>'із змінами грудень'!Заголовки_для_друку</vt:lpstr>
      <vt:lpstr>'із змінами грудень'!Область_друку</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220FU6</dc:creator>
  <cp:lastModifiedBy>ilya</cp:lastModifiedBy>
  <cp:lastPrinted>2022-11-10T09:56:43Z</cp:lastPrinted>
  <dcterms:created xsi:type="dcterms:W3CDTF">2021-05-14T07:29:19Z</dcterms:created>
  <dcterms:modified xsi:type="dcterms:W3CDTF">2022-12-02T06:42:13Z</dcterms:modified>
</cp:coreProperties>
</file>