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664A7277-1031-4AF3-8FC5-ED626C611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1" l="1"/>
  <c r="D69" i="1"/>
  <c r="D63" i="1"/>
  <c r="D62" i="1"/>
  <c r="D60" i="1"/>
  <c r="D57" i="1"/>
  <c r="D54" i="1"/>
  <c r="D52" i="1"/>
  <c r="D46" i="1"/>
  <c r="D45" i="1"/>
  <c r="D20" i="1"/>
  <c r="D18" i="1"/>
  <c r="D56" i="1" l="1"/>
  <c r="D44" i="1"/>
  <c r="D27" i="1"/>
  <c r="D97" i="1"/>
  <c r="D90" i="1"/>
  <c r="D88" i="1"/>
  <c r="D39" i="1"/>
  <c r="D47" i="1"/>
  <c r="D55" i="1"/>
  <c r="D67" i="1"/>
  <c r="D86" i="1" l="1"/>
  <c r="D96" i="1" l="1"/>
  <c r="D94" i="1"/>
  <c r="D37" i="1" l="1"/>
  <c r="D41" i="1" l="1"/>
  <c r="D61" i="1" l="1"/>
  <c r="C87" i="1" l="1"/>
  <c r="E70" i="1" l="1"/>
  <c r="E93" i="1" l="1"/>
  <c r="F93" i="1"/>
  <c r="C94" i="1"/>
  <c r="C92" i="1" l="1"/>
  <c r="C91" i="1" s="1"/>
  <c r="D91" i="1"/>
  <c r="D25" i="1" l="1"/>
  <c r="D30" i="1"/>
  <c r="C95" i="1" l="1"/>
  <c r="D89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<sst xmlns="http://schemas.openxmlformats.org/spreadsheetml/2006/main" count="157" uniqueCount="155">
  <si>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</si>
  <si>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</si>
  <si>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</si>
  <si>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</si>
  <si>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</si>
  <si>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</si>
  <si>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</si>
  <si>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</si>
  <si>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</si>
  <si>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</si>
  <si>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</si>
  <si>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</si>
  <si>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</si>
  <si>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</si>
  <si>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</si>
  <si>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</si>
  <si>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</si>
  <si>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</si>
  <si>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</si>
  <si>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</si>
  <si>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</si>
  <si>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</si>
  <si>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</si>
  <si>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</si>
  <si>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</si>
  <si>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</si>
  <si>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</si>
  <si>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</si>
  <si>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</si>
  <si>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</si>
  <si>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</si>
  <si>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</si>
  <si>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</si>
  <si>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</si>
  <si>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</si>
  <si>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</si>
  <si>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</si>
  <si>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</si>
  <si>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</si>
  <si>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</si>
  <si>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</si>
  <si>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</si>
  <si>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</si>
  <si>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</si>
  <si>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</si>
  <si>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</si>
  <si>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</si>
  <si>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</si>
  <si>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</si>
  <si>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</si>
  <si>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</si>
  <si>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</si>
  <si>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</si>
  <si>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</si>
  <si>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</si>
  <si>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</si>
  <si>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</si>
  <si>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</si>
  <si>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</si>
  <si>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</si>
  <si>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</si>
  <si>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</si>
  <si>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</si>
  <si>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</si>
  <si>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</si>
  <si>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</si>
  <si>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</si>
  <si>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</si>
  <si>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</si>
  <si>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</si>
  <si>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</si>
  <si>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</si>
  <si>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</si>
  <si>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</si>
  <si>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</si>
  <si>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</si>
  <si>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</si>
  <si>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</si>
  <si>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</si>
  <si>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</si>
  <si>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</si>
  <si>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</si>
  <si>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</si>
  <si>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</si>
  <si>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</si>
  <si>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</si>
  <si>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</si>
  <si>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</si>
  <si>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</si>
  <si>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</si>
  <si>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</si>
  <si>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</si>
  <si>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</si>
  <si>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</si>
  <si>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</si>
  <si>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</si>
  <si>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</si>
  <si>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</si>
  <si>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</si>
  <si>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</si>
  <si>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</si>
  <si>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</si>
  <si>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</si>
  <si>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</si>
  <si>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</si>
  <si>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</si>
  <si>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</si>
  <si>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</si>
  <si>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</si>
  <si>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</si>
  <si>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</si>
  <si>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</si>
  <si>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</si>
  <si>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</si>
  <si>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</si>
  <si>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</si>
  <si>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</si>
  <si>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</si>
  <si>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</si>
  <si>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</si>
  <si>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</si>
  <si>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</si>
  <si>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</si>
  <si>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</si>
  <si>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</si>
  <si>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</si>
  <si>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</si>
  <si>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</si>
  <si>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</si>
  <si>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</si>
  <si>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</si>
  <si>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</si>
  <si>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</si>
  <si>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</si>
  <si>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</si>
  <si>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</si>
  <si>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</si>
  <si>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</si>
  <si>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</si>
  <si>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</si>
  <si>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</si>
  <si>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</si>
  <si>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</si>
  <si>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</si>
  <si>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</si>
  <si>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</si>
  <si>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</si>
  <si>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</si>
  <si>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</si>
  <si>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</si>
  <si>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</si>
  <si>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</si>
  <si>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</si>
  <si>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на придбання засобів навчання та обладнання, комп`ютерного та іншого обладнання, програмного забезпечення, задоволення інших потреб у забезпеченні безпечного освітнього середовища</t>
  </si>
  <si>
    <t>від 14.10.2026  №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</si>
</sst>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Normal="100" zoomScaleSheetLayoutView="100" workbookViewId="0">
      <pane xSplit="2" ySplit="15" topLeftCell="C96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154</v>
      </c>
      <c r="E3" s="33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138</v>
      </c>
    </row>
    <row r="9" spans="1:6" ht="27.75" customHeight="1" x14ac:dyDescent="0.25">
      <c r="A9" s="41" t="s">
        <v>126</v>
      </c>
      <c r="B9" s="42"/>
      <c r="C9" s="42"/>
      <c r="D9" s="42"/>
      <c r="E9" s="42"/>
      <c r="F9" s="42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3" t="s">
        <v>3</v>
      </c>
      <c r="B12" s="43" t="s">
        <v>4</v>
      </c>
      <c r="C12" s="43" t="s">
        <v>5</v>
      </c>
      <c r="D12" s="43" t="s">
        <v>6</v>
      </c>
      <c r="E12" s="43" t="s">
        <v>7</v>
      </c>
      <c r="F12" s="43"/>
    </row>
    <row r="13" spans="1:6" ht="30" customHeight="1" x14ac:dyDescent="0.25">
      <c r="A13" s="43"/>
      <c r="B13" s="43"/>
      <c r="C13" s="43"/>
      <c r="D13" s="43"/>
      <c r="E13" s="43" t="s">
        <v>8</v>
      </c>
      <c r="F13" s="43" t="s">
        <v>9</v>
      </c>
    </row>
    <row r="14" spans="1:6" ht="0.75" customHeight="1" x14ac:dyDescent="0.25">
      <c r="A14" s="43"/>
      <c r="B14" s="43"/>
      <c r="C14" s="43"/>
      <c r="D14" s="43"/>
      <c r="E14" s="43"/>
      <c r="F14" s="43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1226646577</v>
      </c>
      <c r="D16" s="11">
        <f>D17+D21+D23+D31+D48</f>
        <v>1226146577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765815577</v>
      </c>
      <c r="D17" s="11">
        <f>D18+D19</f>
        <v>765815577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764815577</v>
      </c>
      <c r="D18" s="15">
        <f>750000000-20000+20000+1172377+7300000+15000+1130000+3752800+1445400</f>
        <v>764815577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1000000</v>
      </c>
      <c r="D19" s="11">
        <f>D20</f>
        <v>1000000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1000000</v>
      </c>
      <c r="D20" s="12">
        <f>2000000-500000-500000</f>
        <v>1000000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375150000</v>
      </c>
      <c r="D31" s="11">
        <f>D32+D46+D47</f>
        <v>375150000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258935000</v>
      </c>
      <c r="D32" s="11">
        <f>D33+D38+D43</f>
        <v>258935000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440000</v>
      </c>
      <c r="D43" s="11">
        <f>SUM(D44:D45)</f>
        <v>440000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215000</v>
      </c>
      <c r="D45" s="12">
        <f>250000-35000</f>
        <v>215000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535000</v>
      </c>
      <c r="D46" s="11">
        <f>750000-215000</f>
        <v>535000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42535899</v>
      </c>
      <c r="D50" s="11">
        <f>D51+D58+D66+D71</f>
        <v>19481642</v>
      </c>
      <c r="E50" s="11">
        <f>E51+E58+E66+E71</f>
        <v>23054257</v>
      </c>
      <c r="F50" s="11">
        <f>F51+F58+F66+F71</f>
        <v>10304257</v>
      </c>
    </row>
    <row r="51" spans="1:6" ht="15" customHeight="1" x14ac:dyDescent="0.25">
      <c r="A51" s="5" t="s">
        <v>73</v>
      </c>
      <c r="B51" s="6" t="s">
        <v>74</v>
      </c>
      <c r="C51" s="11">
        <f>D51 + E51</f>
        <v>1348542</v>
      </c>
      <c r="D51" s="11">
        <f>SUM(D52:D57)</f>
        <v>1348542</v>
      </c>
      <c r="E51" s="11">
        <f>SUM(E53:E57)</f>
        <v>0</v>
      </c>
      <c r="F51" s="11">
        <f>SUM(F53:F57)</f>
        <v>0</v>
      </c>
    </row>
    <row r="52" spans="1:6" ht="63" hidden="1" x14ac:dyDescent="0.25">
      <c r="A52" s="4">
        <v>21080900</v>
      </c>
      <c r="B52" s="7" t="s">
        <v>129</v>
      </c>
      <c r="C52" s="12">
        <f t="shared" si="14"/>
        <v>0</v>
      </c>
      <c r="D52" s="14">
        <f>5000-5000</f>
        <v>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480000</v>
      </c>
      <c r="D54" s="14">
        <f>420000-15000+7000+68000</f>
        <v>480000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7.25" x14ac:dyDescent="0.25">
      <c r="A56" s="4">
        <v>21081800</v>
      </c>
      <c r="B56" s="7" t="s">
        <v>145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45100</v>
      </c>
      <c r="D57" s="12">
        <f>20100+10000+15000</f>
        <v>45100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12004500</v>
      </c>
      <c r="D58" s="11">
        <f>D59+D64+D65</f>
        <v>12004500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6839000</v>
      </c>
      <c r="D59" s="11">
        <f>SUM(D60:D63)</f>
        <v>6839000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120000</v>
      </c>
      <c r="D60" s="12">
        <f>144000-6000-15000-3000</f>
        <v>120000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500000</v>
      </c>
      <c r="D62" s="12">
        <f>400000+100000</f>
        <v>500000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19000</v>
      </c>
      <c r="D63" s="12">
        <f>10000+6000+3000</f>
        <v>19000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16682857</v>
      </c>
      <c r="D66" s="11">
        <f>SUM(D67:D70)</f>
        <v>6128600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2.6" customHeight="1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hidden="1" x14ac:dyDescent="0.25">
      <c r="A69" s="4">
        <v>24062200</v>
      </c>
      <c r="B69" s="7" t="s">
        <v>121</v>
      </c>
      <c r="C69" s="12">
        <f t="shared" si="20"/>
        <v>0</v>
      </c>
      <c r="D69" s="12">
        <f>873400-873400</f>
        <v>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141</v>
      </c>
      <c r="C77" s="19">
        <f>C78</f>
        <v>335938.13</v>
      </c>
      <c r="D77" s="11">
        <f t="shared" ref="D77:F77" si="23">D78</f>
        <v>0</v>
      </c>
      <c r="E77" s="19">
        <f t="shared" si="23"/>
        <v>335938.13</v>
      </c>
      <c r="F77" s="11">
        <f t="shared" si="23"/>
        <v>0</v>
      </c>
    </row>
    <row r="78" spans="1:6" ht="47.25" x14ac:dyDescent="0.25">
      <c r="A78" s="4">
        <v>50110000</v>
      </c>
      <c r="B78" s="7" t="s">
        <v>142</v>
      </c>
      <c r="C78" s="20">
        <f t="shared" si="22"/>
        <v>335938.13</v>
      </c>
      <c r="D78" s="12"/>
      <c r="E78" s="20">
        <f>19937.71+217615-19937.71-9676.87+65000+63000</f>
        <v>335938.13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1270517852.1300001</v>
      </c>
      <c r="D79" s="27">
        <f>D16+D50+D72+D77</f>
        <v>1245628219</v>
      </c>
      <c r="E79" s="26">
        <f t="shared" ref="E79:F79" si="24">E16+E50+E72+E77</f>
        <v>24889633.129999999</v>
      </c>
      <c r="F79" s="27">
        <f t="shared" si="24"/>
        <v>11303695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63" x14ac:dyDescent="0.25">
      <c r="A87" s="38">
        <v>41034900</v>
      </c>
      <c r="B87" s="22" t="s">
        <v>153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25">
      <c r="A88" s="4">
        <v>41035400</v>
      </c>
      <c r="B88" s="22" t="s">
        <v>143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25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25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25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25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25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25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25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5" x14ac:dyDescent="0.25">
      <c r="A96" s="4">
        <v>41051000</v>
      </c>
      <c r="B96" s="7" t="s">
        <v>139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25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.75" x14ac:dyDescent="0.25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25">
      <c r="A99" s="9" t="s">
        <v>116</v>
      </c>
      <c r="B99" s="10" t="s">
        <v>115</v>
      </c>
      <c r="C99" s="21">
        <f>D99 + E99</f>
        <v>1654011191.1300001</v>
      </c>
      <c r="D99" s="13">
        <f>D79+D80</f>
        <v>1628031014</v>
      </c>
      <c r="E99" s="21">
        <f>E79+E80</f>
        <v>25980177.129999999</v>
      </c>
      <c r="F99" s="13">
        <f>F79+F80</f>
        <v>11303695</v>
      </c>
    </row>
    <row r="101" spans="1:6" ht="33.6" customHeight="1" x14ac:dyDescent="0.25">
      <c r="A101" s="39" t="s">
        <v>152</v>
      </c>
      <c r="B101" s="40"/>
      <c r="C101" s="40"/>
      <c r="D101" s="40"/>
      <c r="E101" s="40"/>
      <c r="F101" s="40"/>
    </row>
    <row r="102" spans="1:6" x14ac:dyDescent="0.25">
      <c r="B102" s="3"/>
      <c r="C102" s="8"/>
      <c r="D102" s="8"/>
      <c r="E102" s="8"/>
      <c r="F102" s="8"/>
    </row>
    <row r="103" spans="1:6" ht="21.75" customHeight="1" x14ac:dyDescent="0.25">
      <c r="B103" s="28"/>
      <c r="C103" s="29"/>
      <c r="D103" s="30"/>
      <c r="E103" s="30"/>
      <c r="F103" s="30"/>
    </row>
    <row r="104" spans="1:6" ht="30" customHeight="1" x14ac:dyDescent="0.25">
      <c r="B104" s="36"/>
      <c r="C104" s="37"/>
      <c r="D104" s="37"/>
      <c r="E104" s="37"/>
      <c r="F104" s="37"/>
    </row>
    <row r="105" spans="1:6" x14ac:dyDescent="0.25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Lilya-PC</cp:lastModifiedBy>
  <cp:lastPrinted>2026-09-28T15:15:15Z</cp:lastPrinted>
  <dcterms:created xsi:type="dcterms:W3CDTF">2023-12-17T10:55:25Z</dcterms:created>
  <dcterms:modified xsi:type="dcterms:W3CDTF">2026-10-14T05:52:25Z</dcterms:modified>
</cp:coreProperties>
</file>