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HARE\0-Старые данные\SHARE\Бюджет 2022\ПРОГРАМА ПОЛІЦІЯ\6.грудень\"/>
    </mc:Choice>
  </mc:AlternateContent>
  <bookViews>
    <workbookView xWindow="-120" yWindow="-120" windowWidth="29040" windowHeight="15990"/>
  </bookViews>
  <sheets>
    <sheet name="Кошторис" sheetId="1" r:id="rId1"/>
    <sheet name="порівняння" sheetId="2" r:id="rId2"/>
  </sheets>
  <definedNames>
    <definedName name="_xlnm.Print_Titles" localSheetId="0">Кошторис!$11:$13</definedName>
    <definedName name="_xlnm.Print_Titles" localSheetId="1">порівняння!$5:$8</definedName>
    <definedName name="_xlnm.Print_Titles">Кошторис!$11:$13</definedName>
    <definedName name="_xlnm.Print_Area" localSheetId="0">Кошторис!$A$1:$K$60</definedName>
    <definedName name="_xlnm.Print_Area" localSheetId="1">порівняння!$A$2:$K$15</definedName>
    <definedName name="_xlnm.Print_Area">Кошторис!$A$3:$K$56</definedName>
    <definedName name="Ф1">порівняння!$2:$2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2" i="2" l="1"/>
  <c r="J10" i="2"/>
  <c r="H12" i="2"/>
  <c r="H10" i="2"/>
  <c r="J19" i="1"/>
  <c r="J30" i="1" l="1"/>
  <c r="E16" i="1" l="1"/>
  <c r="K19" i="1" l="1"/>
  <c r="J22" i="1" l="1"/>
  <c r="K31" i="1" l="1"/>
  <c r="I30" i="1"/>
  <c r="J25" i="1" l="1"/>
  <c r="H25" i="1"/>
  <c r="G24" i="1" l="1"/>
  <c r="K23" i="1"/>
  <c r="E24" i="1"/>
  <c r="E20" i="1"/>
  <c r="E19" i="1"/>
  <c r="E23" i="1" s="1"/>
  <c r="E17" i="1"/>
  <c r="K24" i="1" l="1"/>
  <c r="I42" i="1"/>
  <c r="H44" i="1"/>
  <c r="I44" i="1"/>
  <c r="G44" i="1"/>
  <c r="H22" i="1"/>
  <c r="H18" i="1"/>
  <c r="I18" i="1"/>
  <c r="J18" i="1"/>
  <c r="G18" i="1"/>
  <c r="H14" i="1"/>
  <c r="I14" i="1"/>
  <c r="J14" i="1"/>
  <c r="K26" i="1"/>
  <c r="K37" i="1"/>
  <c r="K32" i="1"/>
  <c r="K21" i="1"/>
  <c r="K42" i="1" l="1"/>
  <c r="I22" i="1"/>
  <c r="K18" i="1"/>
  <c r="G14" i="1"/>
  <c r="G55" i="1"/>
  <c r="G27" i="1"/>
  <c r="G25" i="1"/>
  <c r="K14" i="1" l="1"/>
  <c r="K33" i="1"/>
  <c r="K30" i="1"/>
  <c r="G29" i="1"/>
  <c r="G22" i="1" s="1"/>
  <c r="K27" i="1"/>
  <c r="K17" i="1" l="1"/>
  <c r="K54" i="1"/>
  <c r="K49" i="1"/>
  <c r="K47" i="1"/>
  <c r="K36" i="1"/>
  <c r="K20" i="1"/>
  <c r="K39" i="1"/>
  <c r="K38" i="1"/>
  <c r="K35" i="1"/>
  <c r="K34" i="1"/>
  <c r="G50" i="1"/>
  <c r="G53" i="1"/>
  <c r="K43" i="1"/>
  <c r="K41" i="1"/>
  <c r="K29" i="1"/>
  <c r="G56" i="1" l="1"/>
  <c r="K22" i="1"/>
  <c r="E51" i="1"/>
  <c r="E52" i="1" s="1"/>
  <c r="E54" i="1" s="1"/>
  <c r="J54" i="1"/>
  <c r="J53" i="1" s="1"/>
  <c r="J49" i="1"/>
  <c r="K15" i="1"/>
  <c r="K52" i="1"/>
  <c r="K51" i="1"/>
  <c r="K48" i="1"/>
  <c r="K45" i="1"/>
  <c r="K40" i="1"/>
  <c r="K16" i="1"/>
  <c r="I53" i="1"/>
  <c r="H53" i="1"/>
  <c r="I50" i="1"/>
  <c r="I56" i="1" s="1"/>
  <c r="H50" i="1"/>
  <c r="H56" i="1" l="1"/>
  <c r="K46" i="1"/>
  <c r="K44" i="1" s="1"/>
  <c r="J44" i="1"/>
  <c r="J56" i="1" s="1"/>
  <c r="E49" i="1"/>
  <c r="E21" i="1"/>
  <c r="K53" i="1"/>
  <c r="K50" i="1"/>
  <c r="K56" i="1" l="1"/>
</calcChain>
</file>

<file path=xl/sharedStrings.xml><?xml version="1.0" encoding="utf-8"?>
<sst xmlns="http://schemas.openxmlformats.org/spreadsheetml/2006/main" count="187" uniqueCount="118">
  <si>
    <t>№
з/п</t>
  </si>
  <si>
    <t>Зміст  заходу</t>
  </si>
  <si>
    <t>Види  видатків  на
забезпечення  заходу</t>
  </si>
  <si>
    <t>Джерела
фінан-
сування</t>
  </si>
  <si>
    <t>Головний розпорядник коштів; виконавець програми</t>
  </si>
  <si>
    <t>КЕКВ</t>
  </si>
  <si>
    <t>Рекомендована  сума  витрат
по  рокам,  тис.грн.</t>
  </si>
  <si>
    <t>Всього
тис.грн.</t>
  </si>
  <si>
    <t>1.1</t>
  </si>
  <si>
    <t>2210</t>
  </si>
  <si>
    <t>1.2</t>
  </si>
  <si>
    <t>1.3</t>
  </si>
  <si>
    <t>Розроблення  та  видання  інформаційно-просвітницьких  матеріалів (буклетів,  плакатів,  пам'яток,  посібників)  щодо  формування  у дітей  і  молоді  негативного  ставлення  до  вживання  наркотичних  засобів  та  психотропних  речовин,  а  також  розроблення  зовнішньої  реклами  та  її  розміщення  в  громадських  місцях,  засобах  масової  інформації  та  на  транспорті</t>
  </si>
  <si>
    <t>Придбання  та
виготовлення  бланків,
журналів,  схем,
плакатів</t>
  </si>
  <si>
    <t>Сприяння  висвітленню  в  засобах  масової  інформації  питань щодо  протидії  поширенню  наркоманії,  боротьби  з незаконним  обігом  наркотичних  засобів,  психотропних  речовин  та  прекурсорів</t>
  </si>
  <si>
    <t>ІІ.  Операція  "Розшук"</t>
  </si>
  <si>
    <t>2.1</t>
  </si>
  <si>
    <t>Придбання  паливно-мастильних  матеріалів  та  автозапчастин</t>
  </si>
  <si>
    <t>2.2</t>
  </si>
  <si>
    <t>Проведення  семінарів  в  учбових  закладах  щодо  поведінки  в  умовах  непередбаченого  спілкування  з  вищевказаними  особами</t>
  </si>
  <si>
    <t>ІІІ.  "Безпечне  місто"</t>
  </si>
  <si>
    <t>3.1</t>
  </si>
  <si>
    <t>Придбання  спецлітератури  та  канцтоварів</t>
  </si>
  <si>
    <t>3.2</t>
  </si>
  <si>
    <t>2240</t>
  </si>
  <si>
    <t>2273</t>
  </si>
  <si>
    <t>3.3</t>
  </si>
  <si>
    <t>2271</t>
  </si>
  <si>
    <t>2272</t>
  </si>
  <si>
    <t>3.4</t>
  </si>
  <si>
    <t>3.5</t>
  </si>
  <si>
    <t>Придбання  паливно-мастильних матеріалів  та автозапчастин</t>
  </si>
  <si>
    <t>ІV.  "Курорт"</t>
  </si>
  <si>
    <t>4.1</t>
  </si>
  <si>
    <t>Оплата послуг по техобслуговуванню оргтехніки та картриджів</t>
  </si>
  <si>
    <t>4.2</t>
  </si>
  <si>
    <t>4.3</t>
  </si>
  <si>
    <t>Оплата послуг по техобслуговуванню оргтехніки та картриджів.  Придбання паливно-мастильних матеріалів та автозапчастин</t>
  </si>
  <si>
    <t>4.4</t>
  </si>
  <si>
    <t>V.  "Протидія  торгівлі  людьми"</t>
  </si>
  <si>
    <t>5.1</t>
  </si>
  <si>
    <t>Висвітлення  в  ЗМІ  матеріалів  про  незаконне  переміщення  людей  та  вантажів,  а  також робота  міліції  в  цьому  напрямку</t>
  </si>
  <si>
    <t>5.2</t>
  </si>
  <si>
    <t>Проведення  в  навчально-виховних  закладах  освіти  профілактичних  бесід  з  молоддю  з метою  запобігання  випадків  втягування  дітей  до  сексуального  рабства</t>
  </si>
  <si>
    <t>Придбання канцтоварів  та виготовлення бланків, журналів, схем, плакатів</t>
  </si>
  <si>
    <t>VI.  "Святкові  дні"</t>
  </si>
  <si>
    <t>6.1</t>
  </si>
  <si>
    <t>Придбання  паливно-мастильних  
матеріалів</t>
  </si>
  <si>
    <t>ВСЬОГО</t>
  </si>
  <si>
    <t>3132</t>
  </si>
  <si>
    <t>Організація  спільної роботи з  громадськістю   по  виявленню  антисоціальних  елементів  під  час  проведення  спільних  рейдів  та  перевірка  їх  на  причетність  до  правопорушень  і  злочинів</t>
  </si>
  <si>
    <t>Організація  спільної  роботи  з  органами  виконавчої  влади  та  громадськістю   по  виявленню  та документуванню  протиправної діяльності  осіб,  причетних  до  виготовлення,  збуту  і  розповсюдження  порнографічних  предметів  та  творів,  що  пропагують  культ  насильства  і  жорстокості  на  ринках  та  інших  торгівельних  об'єктах</t>
  </si>
  <si>
    <t>Організація  та  консолідація  роботи  громадськості   спільно  з  зацікавленими  службами   та  населенням  щодо  профілактики  дитячої  безпритульності,  бездоглядності,  збереження  індивідуального  майна  громадян  на  міському  пляжі  та  інших  місцях  відпочинку,  виявлення  шахраїв,  зброї,  вибухівки  та  скупчення  автотранспорту   під  час  курортного  сезону</t>
  </si>
  <si>
    <t>Організація  додаткового  патрулювання  та  чергування  громадськості   в  місцях проведення  заходів  міського  значення  та  їх  координація</t>
  </si>
  <si>
    <t>Організація  і  проведення  спільно  з  громадськістю  профілактичних  заходів  щодо  попередження  насильства  в  сім'ї,  виховання  (проведення  лекцій,  семінарів  в  школах  та  інших  учбових  закладах)  неповнолітніх  та  молоді</t>
  </si>
  <si>
    <t xml:space="preserve">Охорона  громадського  порядку  шляхом  застосування  системи відеоспостереження  "Безпечне  місто"  та  координація   її діяльності </t>
  </si>
  <si>
    <t>Організація  роботи  громадськості  щодо  проведення  з  населенням  з  використанням  ЗМІ  заходів  по  виявленню  нелегальних  мігрантів,  порушників  паспортно-візового          напрямку,  в  місцях  масового  відпочинку  громадян,  туристичних  базах,  розважальних  закладах</t>
  </si>
  <si>
    <t>3110</t>
  </si>
  <si>
    <t>Проведення  прямого
ефіру, придбання канцтоварів</t>
  </si>
  <si>
    <t>Координація  та  організація  взаємодії  громадськості  з поліцією  та  органами  місцевого  самоврядування  з  метою  належного  правопорядку  в  місті.  Проведення  спільного  патрулювання по  охороні  громадського  порядку  в  місті  громадськістю   (добровільно-народної  дружини) та поліцією</t>
  </si>
  <si>
    <t>3.6</t>
  </si>
  <si>
    <t xml:space="preserve">Придбання меблів </t>
  </si>
  <si>
    <t>0,0</t>
  </si>
  <si>
    <t>Висвітлення  в  засобах масової інформації  питань  громадського  порядку  під  час  масового  відпочинку  туристів  та  запровадження  "Гарячої  лінії"  з  цього  питання</t>
  </si>
  <si>
    <t>Проведення  спільних  рейдів  з  громадськістю,  іншими  зацікавленими  службами   під  час  курортного  сезону</t>
  </si>
  <si>
    <t xml:space="preserve">Придбання  паливно-мастильних  матеріалів </t>
  </si>
  <si>
    <t xml:space="preserve">Придбання  паливно-мастильних матеріалів </t>
  </si>
  <si>
    <t>Придбання  паливно-мастильних матеріалів</t>
  </si>
  <si>
    <t>2275</t>
  </si>
  <si>
    <t>Придбання канцтоварів, у тому числі поштових марок та конвертів</t>
  </si>
  <si>
    <t>Придбання комп'ютерного обладнання та оргтехніки.</t>
  </si>
  <si>
    <t>Оплата за комунальні послуги та енергоносії поліцейської дільниці</t>
  </si>
  <si>
    <t>Кошти, що віднесені до резерву</t>
  </si>
  <si>
    <t>Капітальний ремонт службових приміщень адмінбудівлі  та поліцейських станцій: ТИР, приміщення чергової частини, коридор, службові бокси, кімната зберігання речових доказів Чорноморського відділення поліції Овідіопольського відділу поліції ГУНП в Одеській області</t>
  </si>
  <si>
    <t>Придбання обладнання і предметів довгострокового користування  (газоаналізатор, мобільний термопринтер)</t>
  </si>
  <si>
    <t xml:space="preserve">Додаток  </t>
  </si>
  <si>
    <t>2.3</t>
  </si>
  <si>
    <t>Проведення інформаційно - просвітницької роботи щодо розшуку злочинців</t>
  </si>
  <si>
    <t>Виготовлення та встановлення стендів «Розшукує поліція» на поліцейські станції</t>
  </si>
  <si>
    <r>
      <t xml:space="preserve">І.  Попередження розповсюдження наркоманії та алкоголізму, </t>
    </r>
    <r>
      <rPr>
        <b/>
        <sz val="14"/>
        <rFont val="Times New Roman"/>
        <family val="1"/>
        <charset val="204"/>
      </rPr>
      <t xml:space="preserve"> в місті Чорноморську, селищі Олександрівка, селах Малодолинське та Бурлача Балка</t>
    </r>
  </si>
  <si>
    <t>Придбання  паливно-мастильних  матеріалів</t>
  </si>
  <si>
    <t>Розміщення телекомунікаційного обладнання у приміщенні ПАТ "Укртелеком". Послуги Інтернет провайдера</t>
  </si>
  <si>
    <t xml:space="preserve">Створення Cloud-платформи збору, аналітичної обробки та накопичення відеоданих міста Чорноморськ Одеської області </t>
  </si>
  <si>
    <t xml:space="preserve"> Придбання інтегрованої системи відеоспостереження та відеоаналітики міста Чорноморськ Одеської області</t>
  </si>
  <si>
    <t>Придбання канцтоварів  та виготовлення бланків, журналів, схем, плакатів, іншої друкованої продукції. Придбання паливно-мастильних матеріалів та автозапчастин</t>
  </si>
  <si>
    <t>Техобслуговування,  ремонт камер, системи   відеонагляду. Послуги з  передачі даних.  Обслуговування оптоволоконного кабелю та інтернету. Послуги з передачі даних. Оплата за  оренду приміщення для обладнання системи відеонагляду</t>
  </si>
  <si>
    <t xml:space="preserve">Придбання канцтоварів (у тому числі папір, журнали та ін.). Виготовлення та встановлення лайт боксів на поліцейські станції,  інформаційни стенди Придбання фонарів, прожектрів,  меблів, засобів зв'язку, боді-камер, планшетів, обладнання для відеофіксації, тощо </t>
  </si>
  <si>
    <t>Оплата послуг з обслуговування компю'терної та оргтехніки, заправка, відновлення картриджів</t>
  </si>
  <si>
    <t>Створення якісних умов роботи поліції з громадкістью, забезпечення якісного облуговування  жителів Чорноморської міської територіальної громади працівниками правоохоронних органів, формування у мешканців Чорноморської територіальної громади позитивного іміджу правоохоронних органів</t>
  </si>
  <si>
    <t>Бюджет Чорноморської міської територіальної громади, залучені кошти</t>
  </si>
  <si>
    <t>Організація  рейдів  з  громадськістю  щодо  виявлення  фактів  незаконного  обігу  наркотиків  та  реалізації  алкогольних  напоїв  і  тютюнових  виробів  неповнолітнім,  висвітлення  результатів  в  засобах  масової  інформації   та  на  сторінках  в  мережі  Інтернет</t>
  </si>
  <si>
    <t>Виконавчий комітет Чорноморської міської ради Одеського району Одеської області, КУ "Муніципальна варта" ЧМР</t>
  </si>
  <si>
    <t>Оплата послуг зі створення комплексної системи захисту інформації Інтегрованої системи відеоспостереження та відеоаналітики міста Чорноморська</t>
  </si>
  <si>
    <t>Оплата послуг з обслуговування Інтегрованої системи відеоспостереження та відеоаналітики міста Чорноморська</t>
  </si>
  <si>
    <t>Придбання автозапчастин</t>
  </si>
  <si>
    <t>Рекомендована  сума  витрат по  рокам,  тис.грн.</t>
  </si>
  <si>
    <t>діюча редакція</t>
  </si>
  <si>
    <t>проєкт</t>
  </si>
  <si>
    <t>Ольга ЯКОВЕНКО</t>
  </si>
  <si>
    <t>КОШТОРИС</t>
  </si>
  <si>
    <t xml:space="preserve"> фінансування заходів, визначених Міською програмою протидії злочинності та посилення громадської безпеки на  території  Чорноморської міської ради Одеського району Одеської області на  2019 — 2022  роки (у новій редакції)</t>
  </si>
  <si>
    <t>Порівняльна таблиця</t>
  </si>
  <si>
    <t>до кошторису фінансування заходів, визначених Міською програмою протидії злочинності та посилення громадської безпеки на на  території  Чорноморської міської ради Одеського району Одеської області на  2019 — 2022  роки (у новій редакції)</t>
  </si>
  <si>
    <t>. . .</t>
  </si>
  <si>
    <t>Начальник фінансового управління</t>
  </si>
  <si>
    <t>Всього, тис.грн.</t>
  </si>
  <si>
    <t xml:space="preserve">Організація  та  проведення  спільних  рейдів  з громадськістю  та  іншими  організаціями   щодо  попередження  та  розкриття  злочинів  на  вулицях  та  інших  громадських місцях,  розважальних  закладах,  виявлення "гастролерів",  бомжів,  жебраків,  повій </t>
  </si>
  <si>
    <t xml:space="preserve">Фінансове управління міської ради;  ГУНП в Одеській області, Відділ поліції № 1 Одеського районного управління поліції № 2 ГУНП в Одеській області </t>
  </si>
  <si>
    <t>Ремонт службових автомобілів*</t>
  </si>
  <si>
    <t xml:space="preserve">в тому числі за рахунок залишку невикористаних  коштів на рахунках виконавців програми на початок року  </t>
  </si>
  <si>
    <t xml:space="preserve">Відхилення </t>
  </si>
  <si>
    <t>Примітка: на 2022 рік в пункті 3.3 кошторису Програми, по виду видатків "Ремонт службових автомобілів" сумма витрат 144,7 грн. за рахунок невикористаного залишку коштів субвенції на рахунку виконавця програми станом на 01.01.2022 року</t>
  </si>
  <si>
    <t>до   рішення Чорноморської  міської  ради</t>
  </si>
  <si>
    <t>Одеського району Одеської області</t>
  </si>
  <si>
    <t>+200,0</t>
  </si>
  <si>
    <t xml:space="preserve">                                            . . .</t>
  </si>
  <si>
    <t xml:space="preserve">                                                                                                                                                                                                  . . .</t>
  </si>
  <si>
    <t xml:space="preserve">від   _____________      № __________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</si>
</sst>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9" x14ac:knownFonts="1">
    <font>
      <sz val="10"/>
      <name val="Arial Cyr"/>
      <family val="2"/>
      <charset val="204"/>
    </font>
    <font>
      <sz val="14"/>
      <name val="Times New Roman"/>
      <family val="1"/>
      <charset val="204"/>
    </font>
    <font>
      <b/>
      <sz val="14"/>
      <name val="Times New Roman"/>
      <family val="1"/>
      <charset val="204"/>
    </font>
    <font>
      <sz val="16"/>
      <name val="Times New Roman"/>
      <family val="1"/>
      <charset val="204"/>
    </font>
    <font>
      <sz val="16"/>
      <name val="Arial Cyr"/>
      <family val="2"/>
      <charset val="204"/>
    </font>
    <font>
      <b/>
      <sz val="16"/>
      <name val="Times New Roman"/>
      <family val="1"/>
      <charset val="204"/>
    </font>
    <font>
      <sz val="8"/>
      <name val="Arial Cyr"/>
      <family val="2"/>
      <charset val="204"/>
    </font>
    <font>
      <sz val="13"/>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24">
    <xf numFmtId="0" fontId="0" fillId="0" borderId="0" xfId="0"/>
    <xf numFmtId="165" fontId="1"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1" fillId="2" borderId="0" xfId="0" applyFont="1" applyFill="1"/>
    <xf numFmtId="165"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0" xfId="0" applyFont="1" applyFill="1"/>
    <xf numFmtId="49" fontId="1" fillId="2" borderId="0" xfId="0" applyNumberFormat="1" applyFont="1" applyFill="1" applyAlignment="1">
      <alignment horizontal="center" vertical="center"/>
    </xf>
    <xf numFmtId="164" fontId="1" fillId="2" borderId="0" xfId="0" applyNumberFormat="1" applyFont="1" applyFill="1" applyAlignment="1">
      <alignment horizontal="center" vertical="center"/>
    </xf>
    <xf numFmtId="164" fontId="1" fillId="2" borderId="0" xfId="0" applyNumberFormat="1" applyFont="1" applyFill="1"/>
    <xf numFmtId="0" fontId="3" fillId="2" borderId="0" xfId="0" applyFont="1" applyFill="1"/>
    <xf numFmtId="0" fontId="4" fillId="2" borderId="0" xfId="0" applyFont="1" applyFill="1"/>
    <xf numFmtId="0" fontId="1" fillId="2" borderId="0" xfId="0" applyFont="1" applyFill="1" applyAlignment="1">
      <alignment wrapText="1"/>
    </xf>
    <xf numFmtId="0" fontId="1" fillId="2" borderId="0" xfId="0" applyFont="1" applyFill="1" applyAlignment="1">
      <alignment horizontal="center" vertical="center"/>
    </xf>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0" fontId="2" fillId="2" borderId="1" xfId="0" applyFont="1" applyFill="1" applyBorder="1" applyAlignment="1"/>
    <xf numFmtId="164" fontId="2" fillId="2" borderId="1" xfId="0" applyNumberFormat="1" applyFont="1" applyFill="1" applyBorder="1" applyAlignment="1">
      <alignment horizontal="center"/>
    </xf>
    <xf numFmtId="49" fontId="1" fillId="2" borderId="1" xfId="0" applyNumberFormat="1" applyFont="1" applyFill="1" applyBorder="1" applyAlignment="1">
      <alignment horizontal="center" vertical="center"/>
    </xf>
    <xf numFmtId="165" fontId="1" fillId="2" borderId="0" xfId="0" applyNumberFormat="1" applyFont="1" applyFill="1"/>
    <xf numFmtId="49" fontId="2" fillId="2" borderId="1" xfId="0" applyNumberFormat="1" applyFont="1" applyFill="1" applyBorder="1" applyAlignment="1">
      <alignment horizontal="center" vertical="top"/>
    </xf>
    <xf numFmtId="0" fontId="2" fillId="2" borderId="1" xfId="0" applyFont="1" applyFill="1" applyBorder="1" applyAlignment="1">
      <alignment vertical="top"/>
    </xf>
    <xf numFmtId="0" fontId="2" fillId="2" borderId="1" xfId="0" applyFont="1" applyFill="1" applyBorder="1" applyAlignment="1">
      <alignment horizontal="center" vertical="center"/>
    </xf>
    <xf numFmtId="0" fontId="2" fillId="2" borderId="1" xfId="0" applyFont="1" applyFill="1" applyBorder="1"/>
    <xf numFmtId="0" fontId="1" fillId="2" borderId="0" xfId="0" applyFont="1" applyFill="1" applyAlignment="1">
      <alignment vertical="top"/>
    </xf>
    <xf numFmtId="0" fontId="1" fillId="2" borderId="0" xfId="0" applyFont="1" applyFill="1" applyAlignment="1">
      <alignment vertical="center"/>
    </xf>
    <xf numFmtId="165" fontId="2" fillId="2" borderId="1" xfId="0" applyNumberFormat="1" applyFont="1" applyFill="1" applyBorder="1" applyAlignment="1">
      <alignment horizontal="center" vertical="center" wrapText="1"/>
    </xf>
    <xf numFmtId="0" fontId="1" fillId="2" borderId="0" xfId="0" applyFont="1" applyFill="1" applyAlignment="1">
      <alignment horizontal="right"/>
    </xf>
    <xf numFmtId="164" fontId="1" fillId="2" borderId="0" xfId="0" applyNumberFormat="1" applyFont="1" applyFill="1" applyAlignment="1">
      <alignment horizontal="right"/>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165" fontId="2" fillId="2" borderId="0" xfId="0" applyNumberFormat="1" applyFont="1" applyFill="1"/>
    <xf numFmtId="0" fontId="7"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2"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8" fillId="2"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xf>
    <xf numFmtId="166"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7" fillId="2" borderId="0" xfId="0" applyFont="1" applyFill="1" applyAlignment="1">
      <alignment vertical="top" wrapText="1"/>
    </xf>
    <xf numFmtId="0" fontId="1" fillId="2" borderId="0" xfId="0" applyFont="1" applyFill="1" applyAlignment="1">
      <alignment horizontal="center"/>
    </xf>
    <xf numFmtId="164" fontId="1" fillId="2" borderId="1" xfId="0" applyNumberFormat="1" applyFont="1" applyFill="1" applyBorder="1" applyAlignment="1">
      <alignment horizontal="center" vertical="center" wrapText="1"/>
    </xf>
    <xf numFmtId="0" fontId="8" fillId="0" borderId="0" xfId="0" applyFont="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0" xfId="0" applyFont="1" applyFill="1" applyBorder="1" applyAlignment="1">
      <alignment horizontal="center"/>
    </xf>
    <xf numFmtId="0" fontId="1" fillId="2" borderId="1" xfId="0" applyFont="1" applyFill="1" applyBorder="1" applyAlignment="1">
      <alignment horizontal="center" vertical="center"/>
    </xf>
    <xf numFmtId="164" fontId="2" fillId="2" borderId="5"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8" xfId="0" applyNumberFormat="1" applyFont="1" applyFill="1" applyBorder="1" applyAlignment="1">
      <alignment horizontal="center" vertical="top"/>
    </xf>
    <xf numFmtId="0" fontId="2" fillId="2" borderId="8" xfId="0" applyFont="1" applyFill="1" applyBorder="1" applyAlignment="1">
      <alignment vertical="top"/>
    </xf>
    <xf numFmtId="0" fontId="2" fillId="2" borderId="8" xfId="0" applyFont="1" applyFill="1" applyBorder="1" applyAlignment="1">
      <alignment horizontal="center" vertical="center"/>
    </xf>
    <xf numFmtId="0" fontId="2" fillId="2" borderId="8" xfId="0" applyFont="1" applyFill="1" applyBorder="1"/>
    <xf numFmtId="49" fontId="2" fillId="2" borderId="8" xfId="0" applyNumberFormat="1" applyFont="1" applyFill="1" applyBorder="1" applyAlignment="1">
      <alignment horizontal="center" vertical="center"/>
    </xf>
    <xf numFmtId="0" fontId="1" fillId="2" borderId="5" xfId="0" applyFont="1" applyFill="1" applyBorder="1" applyAlignment="1">
      <alignment horizontal="center"/>
    </xf>
    <xf numFmtId="165" fontId="1" fillId="2" borderId="5" xfId="0" applyNumberFormat="1" applyFont="1" applyFill="1" applyBorder="1" applyAlignment="1">
      <alignment horizontal="center" vertical="center"/>
    </xf>
    <xf numFmtId="165" fontId="2" fillId="2" borderId="5" xfId="0" applyNumberFormat="1" applyFont="1" applyFill="1" applyBorder="1"/>
    <xf numFmtId="0" fontId="1" fillId="2" borderId="1" xfId="0" applyFont="1" applyFill="1" applyBorder="1"/>
    <xf numFmtId="0" fontId="7" fillId="2" borderId="0" xfId="0" applyFont="1" applyFill="1" applyAlignment="1">
      <alignment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0" xfId="0" applyFont="1" applyFill="1" applyAlignment="1">
      <alignment horizontal="left"/>
    </xf>
    <xf numFmtId="0" fontId="1" fillId="2" borderId="8" xfId="0" applyFont="1" applyFill="1" applyBorder="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2" fontId="1" fillId="2" borderId="1" xfId="0" applyNumberFormat="1" applyFont="1" applyFill="1" applyBorder="1" applyAlignment="1">
      <alignment horizontal="center" vertical="center" wrapText="1"/>
    </xf>
    <xf numFmtId="0" fontId="1" fillId="2" borderId="2" xfId="0" applyFont="1" applyFill="1" applyBorder="1" applyAlignment="1">
      <alignment horizontal="justify"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2" borderId="2" xfId="0" applyFont="1" applyFill="1" applyBorder="1" applyAlignment="1">
      <alignment horizontal="center" vertical="center" wrapText="1"/>
    </xf>
    <xf numFmtId="0" fontId="0" fillId="0" borderId="3" xfId="0" applyBorder="1" applyAlignment="1">
      <alignment horizontal="center" vertical="center" wrapText="1"/>
    </xf>
    <xf numFmtId="0" fontId="1" fillId="2" borderId="1" xfId="0" applyFont="1" applyFill="1" applyBorder="1" applyAlignment="1">
      <alignment horizontal="left"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0" fontId="5" fillId="2" borderId="0" xfId="0" applyFont="1" applyFill="1" applyBorder="1" applyAlignment="1">
      <alignment horizontal="center"/>
    </xf>
    <xf numFmtId="0" fontId="5" fillId="2" borderId="0" xfId="0" applyFont="1" applyFill="1" applyBorder="1" applyAlignment="1">
      <alignment horizont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left"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wrapText="1"/>
    </xf>
    <xf numFmtId="0" fontId="2" fillId="2" borderId="7" xfId="0" applyFont="1" applyFill="1" applyBorder="1" applyAlignment="1">
      <alignment horizontal="center" wrapText="1"/>
    </xf>
    <xf numFmtId="0" fontId="1" fillId="2" borderId="5" xfId="0" applyFont="1" applyFill="1" applyBorder="1" applyAlignment="1">
      <alignment horizontal="center" vertical="center" wrapText="1"/>
    </xf>
    <xf numFmtId="49" fontId="2" fillId="2" borderId="0" xfId="0" applyNumberFormat="1" applyFont="1" applyFill="1" applyBorder="1" applyAlignment="1">
      <alignment horizontal="left" vertical="top"/>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cellXfs>
  <cellStyles count="1">
    <cellStyle name="Звичайни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65"/>
  <sheetViews>
    <sheetView tabSelected="1" view="pageBreakPreview" topLeftCell="A10" zoomScale="55" zoomScaleNormal="70" zoomScaleSheetLayoutView="55" zoomScalePageLayoutView="90" workbookViewId="0">
      <selection activeCell="A7" sqref="A7:K7"/>
    </sheetView>
  </sheetViews>
  <sheetFormatPr defaultColWidth="9.140625" defaultRowHeight="18.75" x14ac:dyDescent="0.3"/>
  <cols>
    <col min="1" max="1" width="9.140625" style="3"/>
    <col min="2" max="2" width="77.7109375" style="3" customWidth="1"/>
    <col min="3" max="3" width="31.42578125" style="3" customWidth="1"/>
    <col min="4" max="4" width="19.140625" style="3" customWidth="1"/>
    <col min="5" max="5" width="32.42578125" style="3" customWidth="1"/>
    <col min="6" max="6" width="10" style="3" customWidth="1"/>
    <col min="7" max="7" width="13.5703125" style="3" customWidth="1"/>
    <col min="8" max="8" width="16" style="3" customWidth="1"/>
    <col min="9" max="9" width="15.7109375" style="3" customWidth="1"/>
    <col min="10" max="10" width="16.5703125" style="3" customWidth="1"/>
    <col min="11" max="11" width="15" style="12" customWidth="1"/>
    <col min="12" max="12" width="9.140625" style="3"/>
    <col min="13" max="13" width="9.140625" style="3" customWidth="1"/>
    <col min="14" max="16384" width="9.140625" style="3"/>
  </cols>
  <sheetData>
    <row r="2" spans="1:257" x14ac:dyDescent="0.3">
      <c r="F2" s="3" t="s">
        <v>75</v>
      </c>
    </row>
    <row r="3" spans="1:257" x14ac:dyDescent="0.3">
      <c r="F3" s="87" t="s">
        <v>112</v>
      </c>
      <c r="G3" s="87"/>
      <c r="H3" s="87"/>
      <c r="I3" s="87"/>
    </row>
    <row r="4" spans="1:257" x14ac:dyDescent="0.3">
      <c r="F4" s="3" t="s">
        <v>113</v>
      </c>
    </row>
    <row r="5" spans="1:257" x14ac:dyDescent="0.3">
      <c r="F5" s="62" t="s">
        <v>117</v>
      </c>
      <c r="G5" s="62"/>
    </row>
    <row r="6" spans="1:257" s="14" customFormat="1" ht="20.25" x14ac:dyDescent="0.3">
      <c r="A6" s="106"/>
      <c r="B6" s="106"/>
      <c r="C6" s="106"/>
      <c r="D6" s="106"/>
      <c r="E6" s="106"/>
      <c r="F6" s="106"/>
      <c r="G6" s="106"/>
      <c r="H6" s="106"/>
      <c r="I6" s="106"/>
      <c r="J6" s="106"/>
      <c r="K6" s="106"/>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row>
    <row r="7" spans="1:257" s="14" customFormat="1" ht="20.25" x14ac:dyDescent="0.3">
      <c r="A7" s="106"/>
      <c r="B7" s="106"/>
      <c r="C7" s="106"/>
      <c r="D7" s="106"/>
      <c r="E7" s="106"/>
      <c r="F7" s="106"/>
      <c r="G7" s="106"/>
      <c r="H7" s="106"/>
      <c r="I7" s="106"/>
      <c r="J7" s="106"/>
      <c r="K7" s="106"/>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row>
    <row r="8" spans="1:257" s="14" customFormat="1" ht="20.25" x14ac:dyDescent="0.3">
      <c r="A8" s="70"/>
      <c r="B8" s="106" t="s">
        <v>99</v>
      </c>
      <c r="C8" s="106"/>
      <c r="D8" s="106"/>
      <c r="E8" s="106"/>
      <c r="F8" s="106"/>
      <c r="G8" s="106"/>
      <c r="H8" s="106"/>
      <c r="I8" s="106"/>
      <c r="J8" s="106"/>
      <c r="K8" s="106"/>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row>
    <row r="9" spans="1:257" s="14" customFormat="1" ht="40.5" customHeight="1" x14ac:dyDescent="0.3">
      <c r="A9" s="107" t="s">
        <v>100</v>
      </c>
      <c r="B9" s="107"/>
      <c r="C9" s="107"/>
      <c r="D9" s="107"/>
      <c r="E9" s="107"/>
      <c r="F9" s="107"/>
      <c r="G9" s="107"/>
      <c r="H9" s="107"/>
      <c r="I9" s="107"/>
      <c r="J9" s="107"/>
      <c r="K9" s="107"/>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row>
    <row r="10" spans="1:257" x14ac:dyDescent="0.3">
      <c r="A10" s="15"/>
      <c r="B10" s="9"/>
    </row>
    <row r="11" spans="1:257" s="16" customFormat="1" ht="47.25" customHeight="1" x14ac:dyDescent="0.2">
      <c r="A11" s="93" t="s">
        <v>0</v>
      </c>
      <c r="B11" s="109" t="s">
        <v>1</v>
      </c>
      <c r="C11" s="93" t="s">
        <v>2</v>
      </c>
      <c r="D11" s="93" t="s">
        <v>3</v>
      </c>
      <c r="E11" s="93" t="s">
        <v>4</v>
      </c>
      <c r="F11" s="109" t="s">
        <v>5</v>
      </c>
      <c r="G11" s="93" t="s">
        <v>6</v>
      </c>
      <c r="H11" s="93"/>
      <c r="I11" s="93"/>
      <c r="J11" s="93"/>
      <c r="K11" s="108" t="s">
        <v>7</v>
      </c>
    </row>
    <row r="12" spans="1:257" s="16" customFormat="1" ht="33" customHeight="1" x14ac:dyDescent="0.2">
      <c r="A12" s="93"/>
      <c r="B12" s="109"/>
      <c r="C12" s="93"/>
      <c r="D12" s="93"/>
      <c r="E12" s="93"/>
      <c r="F12" s="109"/>
      <c r="G12" s="38">
        <v>2019</v>
      </c>
      <c r="H12" s="38">
        <v>2020</v>
      </c>
      <c r="I12" s="38">
        <v>2021</v>
      </c>
      <c r="J12" s="38">
        <v>2022</v>
      </c>
      <c r="K12" s="108"/>
    </row>
    <row r="13" spans="1:257" x14ac:dyDescent="0.3">
      <c r="A13" s="17">
        <v>1</v>
      </c>
      <c r="B13" s="17">
        <v>2</v>
      </c>
      <c r="C13" s="17">
        <v>3</v>
      </c>
      <c r="D13" s="17">
        <v>4</v>
      </c>
      <c r="E13" s="17">
        <v>5</v>
      </c>
      <c r="F13" s="17">
        <v>6</v>
      </c>
      <c r="G13" s="17">
        <v>7</v>
      </c>
      <c r="H13" s="17">
        <v>8</v>
      </c>
      <c r="I13" s="17">
        <v>9</v>
      </c>
      <c r="J13" s="17">
        <v>10</v>
      </c>
      <c r="K13" s="18">
        <v>11</v>
      </c>
    </row>
    <row r="14" spans="1:257" ht="42" customHeight="1" x14ac:dyDescent="0.3">
      <c r="A14" s="110" t="s">
        <v>79</v>
      </c>
      <c r="B14" s="110"/>
      <c r="C14" s="110"/>
      <c r="D14" s="110"/>
      <c r="E14" s="110"/>
      <c r="F14" s="19"/>
      <c r="G14" s="20">
        <f>G15+G16+G17</f>
        <v>47</v>
      </c>
      <c r="H14" s="20">
        <f t="shared" ref="H14:J14" si="0">H15+H16+H17</f>
        <v>0</v>
      </c>
      <c r="I14" s="20">
        <f t="shared" si="0"/>
        <v>0</v>
      </c>
      <c r="J14" s="20">
        <f t="shared" si="0"/>
        <v>45</v>
      </c>
      <c r="K14" s="20">
        <f>G14+H14+I14+J14</f>
        <v>92</v>
      </c>
    </row>
    <row r="15" spans="1:257" ht="147" customHeight="1" x14ac:dyDescent="0.3">
      <c r="A15" s="40" t="s">
        <v>8</v>
      </c>
      <c r="B15" s="41" t="s">
        <v>12</v>
      </c>
      <c r="C15" s="39" t="s">
        <v>13</v>
      </c>
      <c r="D15" s="39" t="s">
        <v>89</v>
      </c>
      <c r="E15" s="39" t="s">
        <v>107</v>
      </c>
      <c r="F15" s="21" t="s">
        <v>9</v>
      </c>
      <c r="G15" s="4">
        <v>0</v>
      </c>
      <c r="H15" s="4">
        <v>0</v>
      </c>
      <c r="I15" s="4">
        <v>0</v>
      </c>
      <c r="J15" s="4">
        <v>45</v>
      </c>
      <c r="K15" s="1">
        <f>H15+I15+J15</f>
        <v>45</v>
      </c>
      <c r="M15" s="22"/>
    </row>
    <row r="16" spans="1:257" ht="140.25" customHeight="1" x14ac:dyDescent="0.3">
      <c r="A16" s="40" t="s">
        <v>10</v>
      </c>
      <c r="B16" s="41" t="s">
        <v>14</v>
      </c>
      <c r="C16" s="39" t="s">
        <v>58</v>
      </c>
      <c r="D16" s="39" t="s">
        <v>89</v>
      </c>
      <c r="E16" s="50" t="str">
        <f>E15</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16" s="21" t="s">
        <v>9</v>
      </c>
      <c r="G16" s="4">
        <v>0</v>
      </c>
      <c r="H16" s="4">
        <v>0</v>
      </c>
      <c r="I16" s="4">
        <v>0</v>
      </c>
      <c r="J16" s="4">
        <v>0</v>
      </c>
      <c r="K16" s="1">
        <f>H16+I16+J16</f>
        <v>0</v>
      </c>
      <c r="M16" s="22"/>
    </row>
    <row r="17" spans="1:16" ht="141.75" customHeight="1" x14ac:dyDescent="0.3">
      <c r="A17" s="40" t="s">
        <v>11</v>
      </c>
      <c r="B17" s="43" t="s">
        <v>90</v>
      </c>
      <c r="C17" s="39" t="s">
        <v>74</v>
      </c>
      <c r="D17" s="53" t="s">
        <v>89</v>
      </c>
      <c r="E17" s="50" t="str">
        <f>E15</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17" s="40" t="s">
        <v>57</v>
      </c>
      <c r="G17" s="4">
        <v>47</v>
      </c>
      <c r="H17" s="4">
        <v>0</v>
      </c>
      <c r="I17" s="4">
        <v>0</v>
      </c>
      <c r="J17" s="4">
        <v>0</v>
      </c>
      <c r="K17" s="1">
        <f>G17</f>
        <v>47</v>
      </c>
      <c r="M17" s="22"/>
    </row>
    <row r="18" spans="1:16" ht="30" customHeight="1" x14ac:dyDescent="0.3">
      <c r="A18" s="105" t="s">
        <v>15</v>
      </c>
      <c r="B18" s="105"/>
      <c r="C18" s="105"/>
      <c r="D18" s="105"/>
      <c r="E18" s="105"/>
      <c r="F18" s="23"/>
      <c r="G18" s="6">
        <f>G19+G20+G21</f>
        <v>92</v>
      </c>
      <c r="H18" s="6">
        <f t="shared" ref="H18:J18" si="1">H19+H20+H21</f>
        <v>95</v>
      </c>
      <c r="I18" s="6">
        <f t="shared" si="1"/>
        <v>95</v>
      </c>
      <c r="J18" s="6">
        <f t="shared" si="1"/>
        <v>450</v>
      </c>
      <c r="K18" s="6">
        <f>G18+H18+I18+J18</f>
        <v>732</v>
      </c>
      <c r="M18" s="22"/>
    </row>
    <row r="19" spans="1:16" ht="144" customHeight="1" x14ac:dyDescent="0.3">
      <c r="A19" s="40" t="s">
        <v>16</v>
      </c>
      <c r="B19" s="41" t="s">
        <v>50</v>
      </c>
      <c r="C19" s="39" t="s">
        <v>65</v>
      </c>
      <c r="D19" s="39" t="s">
        <v>89</v>
      </c>
      <c r="E19" s="50" t="str">
        <f>E15</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19" s="21" t="s">
        <v>9</v>
      </c>
      <c r="G19" s="1">
        <v>75</v>
      </c>
      <c r="H19" s="1">
        <v>75</v>
      </c>
      <c r="I19" s="1">
        <v>50</v>
      </c>
      <c r="J19" s="4">
        <f>25+200+200</f>
        <v>425</v>
      </c>
      <c r="K19" s="2">
        <f>H19+I19+J19+G19</f>
        <v>625</v>
      </c>
      <c r="M19" s="22"/>
    </row>
    <row r="20" spans="1:16" ht="142.5" customHeight="1" x14ac:dyDescent="0.3">
      <c r="A20" s="40" t="s">
        <v>18</v>
      </c>
      <c r="B20" s="41" t="s">
        <v>19</v>
      </c>
      <c r="C20" s="39" t="s">
        <v>69</v>
      </c>
      <c r="D20" s="39" t="s">
        <v>89</v>
      </c>
      <c r="E20" s="50" t="str">
        <f>E15</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20" s="21" t="s">
        <v>9</v>
      </c>
      <c r="G20" s="1">
        <v>17</v>
      </c>
      <c r="H20" s="1">
        <v>20</v>
      </c>
      <c r="I20" s="1">
        <v>20</v>
      </c>
      <c r="J20" s="4">
        <v>25</v>
      </c>
      <c r="K20" s="2">
        <f>H20+I20+J20+G20</f>
        <v>82</v>
      </c>
      <c r="M20" s="22"/>
    </row>
    <row r="21" spans="1:16" ht="143.25" customHeight="1" x14ac:dyDescent="0.3">
      <c r="A21" s="49" t="s">
        <v>76</v>
      </c>
      <c r="B21" s="51" t="s">
        <v>77</v>
      </c>
      <c r="C21" s="52" t="s">
        <v>78</v>
      </c>
      <c r="D21" s="39" t="s">
        <v>89</v>
      </c>
      <c r="E21" s="39" t="str">
        <f>E20</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21" s="21" t="s">
        <v>9</v>
      </c>
      <c r="G21" s="1">
        <v>0</v>
      </c>
      <c r="H21" s="1">
        <v>0</v>
      </c>
      <c r="I21" s="1">
        <v>25</v>
      </c>
      <c r="J21" s="4">
        <v>0</v>
      </c>
      <c r="K21" s="2">
        <f>H21+I21+J21+G21</f>
        <v>25</v>
      </c>
      <c r="M21" s="22"/>
    </row>
    <row r="22" spans="1:16" ht="24.75" customHeight="1" x14ac:dyDescent="0.3">
      <c r="A22" s="105" t="s">
        <v>20</v>
      </c>
      <c r="B22" s="105"/>
      <c r="C22" s="105"/>
      <c r="D22" s="105"/>
      <c r="E22" s="105"/>
      <c r="F22" s="23"/>
      <c r="G22" s="6">
        <f>G24+G25+G26+G27+G29+G30+G32+G33+G34+G35+G36+G37+G38+G39+G40+G41+G42+G43</f>
        <v>2329.1</v>
      </c>
      <c r="H22" s="6">
        <f t="shared" ref="H22" si="2">H24+H25+H26+H27+H29+H30+H32+H33+H34+H35+H36+H37+H38+H39+H40+H41+H42+H43</f>
        <v>5730.2</v>
      </c>
      <c r="I22" s="6">
        <f>I24+I25+I26+I27+I28+I29+I30+I31+I32+I33+I34+I35+I36+I37+I38+I39+I40+I41+I42+I43</f>
        <v>739.99900000000002</v>
      </c>
      <c r="J22" s="6">
        <f>J24+J25+J26+J27+J28+J29+J30+J31+J32+J33+J34+J35+J36+J37+J38+J39+J40+J41+J42+J43</f>
        <v>1809.5</v>
      </c>
      <c r="K22" s="6">
        <f>G22+H22+I22+J22</f>
        <v>10608.798999999999</v>
      </c>
      <c r="M22" s="22"/>
    </row>
    <row r="23" spans="1:16" ht="141.75" customHeight="1" x14ac:dyDescent="0.3">
      <c r="A23" s="56" t="s">
        <v>21</v>
      </c>
      <c r="B23" s="57" t="s">
        <v>54</v>
      </c>
      <c r="C23" s="55" t="s">
        <v>22</v>
      </c>
      <c r="D23" s="55" t="s">
        <v>89</v>
      </c>
      <c r="E23" s="55" t="str">
        <f>E19</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23" s="21">
        <v>2210</v>
      </c>
      <c r="G23" s="1">
        <v>0</v>
      </c>
      <c r="H23" s="2">
        <v>0</v>
      </c>
      <c r="I23" s="2">
        <v>0</v>
      </c>
      <c r="J23" s="4">
        <v>0</v>
      </c>
      <c r="K23" s="2">
        <f>H23+I23+J23</f>
        <v>0</v>
      </c>
      <c r="M23" s="22"/>
    </row>
    <row r="24" spans="1:16" ht="174.75" customHeight="1" x14ac:dyDescent="0.3">
      <c r="A24" s="102" t="s">
        <v>23</v>
      </c>
      <c r="B24" s="96" t="s">
        <v>55</v>
      </c>
      <c r="C24" s="44" t="s">
        <v>85</v>
      </c>
      <c r="D24" s="99" t="s">
        <v>89</v>
      </c>
      <c r="E24" s="58" t="str">
        <f>E15</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24" s="21" t="s">
        <v>24</v>
      </c>
      <c r="G24" s="1">
        <f>217+15-232</f>
        <v>0</v>
      </c>
      <c r="H24" s="1">
        <v>327.5</v>
      </c>
      <c r="I24" s="1">
        <v>0</v>
      </c>
      <c r="J24" s="1">
        <v>0</v>
      </c>
      <c r="K24" s="2">
        <f>H24+I24+J24+G24</f>
        <v>327.5</v>
      </c>
      <c r="M24" s="22"/>
    </row>
    <row r="25" spans="1:16" ht="94.5" x14ac:dyDescent="0.3">
      <c r="A25" s="103"/>
      <c r="B25" s="97"/>
      <c r="C25" s="44" t="s">
        <v>92</v>
      </c>
      <c r="D25" s="100"/>
      <c r="E25" s="89" t="s">
        <v>91</v>
      </c>
      <c r="F25" s="21" t="s">
        <v>24</v>
      </c>
      <c r="G25" s="1">
        <f>217+15-232</f>
        <v>0</v>
      </c>
      <c r="H25" s="1">
        <f>217+15-232</f>
        <v>0</v>
      </c>
      <c r="I25" s="1">
        <v>489.99900000000002</v>
      </c>
      <c r="J25" s="1">
        <f>217+15-232</f>
        <v>0</v>
      </c>
      <c r="K25" s="2">
        <v>489.99900000000002</v>
      </c>
      <c r="M25" s="22"/>
      <c r="P25" s="60"/>
    </row>
    <row r="26" spans="1:16" ht="126" customHeight="1" x14ac:dyDescent="0.3">
      <c r="A26" s="103"/>
      <c r="B26" s="97"/>
      <c r="C26" s="39" t="s">
        <v>82</v>
      </c>
      <c r="D26" s="100"/>
      <c r="E26" s="90"/>
      <c r="F26" s="21" t="s">
        <v>57</v>
      </c>
      <c r="G26" s="1">
        <v>0</v>
      </c>
      <c r="H26" s="45">
        <v>2691.605</v>
      </c>
      <c r="I26" s="1">
        <v>0</v>
      </c>
      <c r="J26" s="1">
        <v>0</v>
      </c>
      <c r="K26" s="2">
        <f>H26</f>
        <v>2691.605</v>
      </c>
      <c r="M26" s="22"/>
    </row>
    <row r="27" spans="1:16" ht="134.25" customHeight="1" x14ac:dyDescent="0.3">
      <c r="A27" s="103"/>
      <c r="B27" s="97"/>
      <c r="C27" s="39" t="s">
        <v>83</v>
      </c>
      <c r="D27" s="100"/>
      <c r="E27" s="90"/>
      <c r="F27" s="40" t="s">
        <v>57</v>
      </c>
      <c r="G27" s="4">
        <f>200-200</f>
        <v>0</v>
      </c>
      <c r="H27" s="46">
        <v>2305.9949999999999</v>
      </c>
      <c r="I27" s="5">
        <v>0</v>
      </c>
      <c r="J27" s="4">
        <v>0</v>
      </c>
      <c r="K27" s="2">
        <f>H27+I27+J27+G27</f>
        <v>2305.9949999999999</v>
      </c>
      <c r="M27" s="22"/>
    </row>
    <row r="28" spans="1:16" ht="134.25" customHeight="1" x14ac:dyDescent="0.3">
      <c r="A28" s="104"/>
      <c r="B28" s="98"/>
      <c r="C28" s="63" t="s">
        <v>93</v>
      </c>
      <c r="D28" s="91"/>
      <c r="E28" s="91"/>
      <c r="F28" s="64" t="s">
        <v>24</v>
      </c>
      <c r="G28" s="4">
        <v>0</v>
      </c>
      <c r="H28" s="46">
        <v>0</v>
      </c>
      <c r="I28" s="61">
        <v>0</v>
      </c>
      <c r="J28" s="65">
        <v>1449.8</v>
      </c>
      <c r="K28" s="2">
        <v>1449.8</v>
      </c>
      <c r="M28" s="22"/>
    </row>
    <row r="29" spans="1:16" ht="265.5" customHeight="1" x14ac:dyDescent="0.3">
      <c r="A29" s="92" t="s">
        <v>26</v>
      </c>
      <c r="B29" s="101" t="s">
        <v>59</v>
      </c>
      <c r="C29" s="48" t="s">
        <v>86</v>
      </c>
      <c r="D29" s="93" t="s">
        <v>89</v>
      </c>
      <c r="E29" s="93" t="s">
        <v>107</v>
      </c>
      <c r="F29" s="40" t="s">
        <v>9</v>
      </c>
      <c r="G29" s="4">
        <f>65+15+25</f>
        <v>105</v>
      </c>
      <c r="H29" s="4">
        <v>95</v>
      </c>
      <c r="I29" s="4">
        <v>15.3</v>
      </c>
      <c r="J29" s="4">
        <v>0</v>
      </c>
      <c r="K29" s="2">
        <f t="shared" ref="K29:K39" si="3">H29+I29+J29+G29</f>
        <v>215.3</v>
      </c>
      <c r="M29" s="22"/>
    </row>
    <row r="30" spans="1:16" ht="46.5" customHeight="1" x14ac:dyDescent="0.3">
      <c r="A30" s="92"/>
      <c r="B30" s="101"/>
      <c r="C30" s="39" t="s">
        <v>108</v>
      </c>
      <c r="D30" s="93"/>
      <c r="E30" s="93"/>
      <c r="F30" s="40" t="s">
        <v>24</v>
      </c>
      <c r="G30" s="4">
        <v>199.9</v>
      </c>
      <c r="H30" s="4">
        <v>199.9</v>
      </c>
      <c r="I30" s="4">
        <f>96.6+48.1-144.7</f>
        <v>0</v>
      </c>
      <c r="J30" s="4">
        <f>100+144.7</f>
        <v>244.7</v>
      </c>
      <c r="K30" s="2">
        <f t="shared" si="3"/>
        <v>644.5</v>
      </c>
      <c r="M30" s="22"/>
    </row>
    <row r="31" spans="1:16" ht="46.5" customHeight="1" x14ac:dyDescent="0.3">
      <c r="A31" s="92"/>
      <c r="B31" s="101"/>
      <c r="C31" s="66" t="s">
        <v>94</v>
      </c>
      <c r="D31" s="93"/>
      <c r="E31" s="93"/>
      <c r="F31" s="67" t="s">
        <v>9</v>
      </c>
      <c r="G31" s="4">
        <v>0</v>
      </c>
      <c r="H31" s="4">
        <v>0</v>
      </c>
      <c r="I31" s="4">
        <v>144.69999999999999</v>
      </c>
      <c r="J31" s="4">
        <v>0</v>
      </c>
      <c r="K31" s="2">
        <f t="shared" si="3"/>
        <v>144.69999999999999</v>
      </c>
      <c r="M31" s="22"/>
    </row>
    <row r="32" spans="1:16" ht="60.75" customHeight="1" x14ac:dyDescent="0.3">
      <c r="A32" s="92"/>
      <c r="B32" s="101"/>
      <c r="C32" s="39" t="s">
        <v>80</v>
      </c>
      <c r="D32" s="93"/>
      <c r="E32" s="93"/>
      <c r="F32" s="40" t="s">
        <v>9</v>
      </c>
      <c r="G32" s="4">
        <v>0</v>
      </c>
      <c r="H32" s="4">
        <v>0</v>
      </c>
      <c r="I32" s="4">
        <v>40</v>
      </c>
      <c r="J32" s="4">
        <v>0</v>
      </c>
      <c r="K32" s="2">
        <f t="shared" si="3"/>
        <v>40</v>
      </c>
      <c r="M32" s="22"/>
    </row>
    <row r="33" spans="1:13" ht="101.25" customHeight="1" x14ac:dyDescent="0.3">
      <c r="A33" s="92"/>
      <c r="B33" s="101"/>
      <c r="C33" s="48" t="s">
        <v>87</v>
      </c>
      <c r="D33" s="93"/>
      <c r="E33" s="93"/>
      <c r="F33" s="40" t="s">
        <v>24</v>
      </c>
      <c r="G33" s="4">
        <v>70</v>
      </c>
      <c r="H33" s="4">
        <v>70.2</v>
      </c>
      <c r="I33" s="4">
        <v>50</v>
      </c>
      <c r="J33" s="4">
        <v>65</v>
      </c>
      <c r="K33" s="2">
        <f t="shared" si="3"/>
        <v>255.2</v>
      </c>
      <c r="M33" s="22"/>
    </row>
    <row r="34" spans="1:13" ht="24" customHeight="1" x14ac:dyDescent="0.3">
      <c r="A34" s="92"/>
      <c r="B34" s="101"/>
      <c r="C34" s="93" t="s">
        <v>71</v>
      </c>
      <c r="D34" s="93"/>
      <c r="E34" s="93"/>
      <c r="F34" s="40" t="s">
        <v>27</v>
      </c>
      <c r="G34" s="4">
        <v>5</v>
      </c>
      <c r="H34" s="5">
        <v>5</v>
      </c>
      <c r="I34" s="5">
        <v>0</v>
      </c>
      <c r="J34" s="4">
        <v>0</v>
      </c>
      <c r="K34" s="2">
        <f t="shared" si="3"/>
        <v>10</v>
      </c>
      <c r="M34" s="22"/>
    </row>
    <row r="35" spans="1:13" ht="23.25" customHeight="1" x14ac:dyDescent="0.3">
      <c r="A35" s="92"/>
      <c r="B35" s="101"/>
      <c r="C35" s="93"/>
      <c r="D35" s="93"/>
      <c r="E35" s="93"/>
      <c r="F35" s="40" t="s">
        <v>28</v>
      </c>
      <c r="G35" s="4">
        <v>3</v>
      </c>
      <c r="H35" s="5">
        <v>3</v>
      </c>
      <c r="I35" s="5">
        <v>0</v>
      </c>
      <c r="J35" s="4">
        <v>0</v>
      </c>
      <c r="K35" s="2">
        <f t="shared" si="3"/>
        <v>6</v>
      </c>
      <c r="M35" s="22"/>
    </row>
    <row r="36" spans="1:13" ht="21.75" customHeight="1" x14ac:dyDescent="0.3">
      <c r="A36" s="92"/>
      <c r="B36" s="101"/>
      <c r="C36" s="93"/>
      <c r="D36" s="93"/>
      <c r="E36" s="93"/>
      <c r="F36" s="40" t="s">
        <v>25</v>
      </c>
      <c r="G36" s="4">
        <v>5</v>
      </c>
      <c r="H36" s="5">
        <v>5</v>
      </c>
      <c r="I36" s="5">
        <v>0</v>
      </c>
      <c r="J36" s="4">
        <v>0</v>
      </c>
      <c r="K36" s="2">
        <f t="shared" si="3"/>
        <v>10</v>
      </c>
      <c r="M36" s="22"/>
    </row>
    <row r="37" spans="1:13" ht="20.25" customHeight="1" x14ac:dyDescent="0.3">
      <c r="A37" s="92"/>
      <c r="B37" s="101"/>
      <c r="C37" s="93"/>
      <c r="D37" s="93"/>
      <c r="E37" s="93"/>
      <c r="F37" s="40" t="s">
        <v>68</v>
      </c>
      <c r="G37" s="4">
        <v>2</v>
      </c>
      <c r="H37" s="5">
        <v>2</v>
      </c>
      <c r="I37" s="5">
        <v>0</v>
      </c>
      <c r="J37" s="4">
        <v>0</v>
      </c>
      <c r="K37" s="2">
        <f t="shared" si="3"/>
        <v>4</v>
      </c>
      <c r="M37" s="22"/>
    </row>
    <row r="38" spans="1:13" ht="76.7" customHeight="1" x14ac:dyDescent="0.3">
      <c r="A38" s="92"/>
      <c r="B38" s="101"/>
      <c r="C38" s="39" t="s">
        <v>70</v>
      </c>
      <c r="D38" s="93"/>
      <c r="E38" s="93"/>
      <c r="F38" s="40" t="s">
        <v>57</v>
      </c>
      <c r="G38" s="4">
        <v>257.2</v>
      </c>
      <c r="H38" s="4">
        <v>0</v>
      </c>
      <c r="I38" s="4">
        <v>0</v>
      </c>
      <c r="J38" s="4">
        <v>0</v>
      </c>
      <c r="K38" s="2">
        <f t="shared" si="3"/>
        <v>257.2</v>
      </c>
      <c r="M38" s="22"/>
    </row>
    <row r="39" spans="1:13" ht="138" customHeight="1" x14ac:dyDescent="0.3">
      <c r="A39" s="40" t="s">
        <v>29</v>
      </c>
      <c r="B39" s="43" t="s">
        <v>106</v>
      </c>
      <c r="C39" s="39" t="s">
        <v>66</v>
      </c>
      <c r="D39" s="54" t="s">
        <v>89</v>
      </c>
      <c r="E39" s="50" t="s">
        <v>107</v>
      </c>
      <c r="F39" s="21">
        <v>2210</v>
      </c>
      <c r="G39" s="1">
        <v>25</v>
      </c>
      <c r="H39" s="2">
        <v>25</v>
      </c>
      <c r="I39" s="2">
        <v>0</v>
      </c>
      <c r="J39" s="4">
        <v>50</v>
      </c>
      <c r="K39" s="2">
        <f t="shared" si="3"/>
        <v>100</v>
      </c>
      <c r="M39" s="22"/>
    </row>
    <row r="40" spans="1:13" ht="139.5" customHeight="1" x14ac:dyDescent="0.3">
      <c r="A40" s="40" t="s">
        <v>30</v>
      </c>
      <c r="B40" s="41" t="s">
        <v>51</v>
      </c>
      <c r="C40" s="39" t="s">
        <v>31</v>
      </c>
      <c r="D40" s="42" t="s">
        <v>89</v>
      </c>
      <c r="E40" s="50" t="s">
        <v>107</v>
      </c>
      <c r="F40" s="21">
        <v>2210</v>
      </c>
      <c r="G40" s="1">
        <v>0</v>
      </c>
      <c r="H40" s="2">
        <v>0</v>
      </c>
      <c r="I40" s="2">
        <v>0</v>
      </c>
      <c r="J40" s="4">
        <v>0</v>
      </c>
      <c r="K40" s="2">
        <f>H40+I40+J40</f>
        <v>0</v>
      </c>
      <c r="M40" s="22"/>
    </row>
    <row r="41" spans="1:13" ht="26.25" customHeight="1" x14ac:dyDescent="0.3">
      <c r="A41" s="92" t="s">
        <v>60</v>
      </c>
      <c r="B41" s="94" t="s">
        <v>88</v>
      </c>
      <c r="C41" s="39" t="s">
        <v>61</v>
      </c>
      <c r="D41" s="95" t="s">
        <v>89</v>
      </c>
      <c r="E41" s="93" t="s">
        <v>107</v>
      </c>
      <c r="F41" s="21" t="s">
        <v>9</v>
      </c>
      <c r="G41" s="1">
        <v>202</v>
      </c>
      <c r="H41" s="2">
        <v>0</v>
      </c>
      <c r="I41" s="2">
        <v>0</v>
      </c>
      <c r="J41" s="4">
        <v>0</v>
      </c>
      <c r="K41" s="2">
        <f>H41+I41+J41+G41</f>
        <v>202</v>
      </c>
      <c r="M41" s="22"/>
    </row>
    <row r="42" spans="1:13" ht="110.25" customHeight="1" x14ac:dyDescent="0.3">
      <c r="A42" s="92"/>
      <c r="B42" s="94"/>
      <c r="C42" s="36" t="s">
        <v>81</v>
      </c>
      <c r="D42" s="95"/>
      <c r="E42" s="93"/>
      <c r="F42" s="21" t="s">
        <v>24</v>
      </c>
      <c r="G42" s="1">
        <v>0</v>
      </c>
      <c r="H42" s="2">
        <v>0</v>
      </c>
      <c r="I42" s="2">
        <f>48.1-48.1</f>
        <v>0</v>
      </c>
      <c r="J42" s="4">
        <v>0</v>
      </c>
      <c r="K42" s="2">
        <f>H42+I42+J42+G42</f>
        <v>0</v>
      </c>
      <c r="M42" s="22"/>
    </row>
    <row r="43" spans="1:13" ht="239.25" customHeight="1" x14ac:dyDescent="0.3">
      <c r="A43" s="93"/>
      <c r="B43" s="94"/>
      <c r="C43" s="39" t="s">
        <v>73</v>
      </c>
      <c r="D43" s="93"/>
      <c r="E43" s="93"/>
      <c r="F43" s="21" t="s">
        <v>49</v>
      </c>
      <c r="G43" s="2">
        <v>1455</v>
      </c>
      <c r="H43" s="2">
        <v>0</v>
      </c>
      <c r="I43" s="2">
        <v>0</v>
      </c>
      <c r="J43" s="4">
        <v>0</v>
      </c>
      <c r="K43" s="2">
        <f>H43+I43+J43+G43</f>
        <v>1455</v>
      </c>
      <c r="M43" s="22"/>
    </row>
    <row r="44" spans="1:13" ht="19.5" customHeight="1" x14ac:dyDescent="0.3">
      <c r="A44" s="105" t="s">
        <v>32</v>
      </c>
      <c r="B44" s="105"/>
      <c r="C44" s="105"/>
      <c r="D44" s="105"/>
      <c r="E44" s="105"/>
      <c r="F44" s="8"/>
      <c r="G44" s="6">
        <f>G45+G46+G47+G48+G49</f>
        <v>99.9</v>
      </c>
      <c r="H44" s="6">
        <f t="shared" ref="H44:J44" si="4">H45+H46+H47+H48+H49</f>
        <v>99.9</v>
      </c>
      <c r="I44" s="6">
        <f t="shared" si="4"/>
        <v>30</v>
      </c>
      <c r="J44" s="6">
        <f t="shared" si="4"/>
        <v>90</v>
      </c>
      <c r="K44" s="6">
        <f>K45+K46+K47+K48+K49</f>
        <v>319.8</v>
      </c>
      <c r="M44" s="22"/>
    </row>
    <row r="45" spans="1:13" ht="141" customHeight="1" x14ac:dyDescent="0.3">
      <c r="A45" s="40" t="s">
        <v>33</v>
      </c>
      <c r="B45" s="41" t="s">
        <v>63</v>
      </c>
      <c r="C45" s="39" t="s">
        <v>34</v>
      </c>
      <c r="D45" s="42" t="s">
        <v>89</v>
      </c>
      <c r="E45" s="50" t="s">
        <v>107</v>
      </c>
      <c r="F45" s="21">
        <v>2240</v>
      </c>
      <c r="G45" s="21" t="s">
        <v>62</v>
      </c>
      <c r="H45" s="2">
        <v>0</v>
      </c>
      <c r="I45" s="2">
        <v>0</v>
      </c>
      <c r="J45" s="4">
        <v>65</v>
      </c>
      <c r="K45" s="2">
        <f>H45+I45+J45</f>
        <v>65</v>
      </c>
      <c r="M45" s="22"/>
    </row>
    <row r="46" spans="1:13" ht="147.75" customHeight="1" x14ac:dyDescent="0.3">
      <c r="A46" s="40" t="s">
        <v>35</v>
      </c>
      <c r="B46" s="47" t="s">
        <v>64</v>
      </c>
      <c r="C46" s="39" t="s">
        <v>67</v>
      </c>
      <c r="D46" s="42" t="s">
        <v>89</v>
      </c>
      <c r="E46" s="50" t="s">
        <v>107</v>
      </c>
      <c r="F46" s="21" t="s">
        <v>9</v>
      </c>
      <c r="G46" s="7">
        <v>99.9</v>
      </c>
      <c r="H46" s="2">
        <v>99.9</v>
      </c>
      <c r="I46" s="2">
        <v>30</v>
      </c>
      <c r="J46" s="4">
        <v>25</v>
      </c>
      <c r="K46" s="2">
        <f>H46+I46+J46+G46</f>
        <v>254.8</v>
      </c>
      <c r="M46" s="22"/>
    </row>
    <row r="47" spans="1:13" ht="65.25" customHeight="1" x14ac:dyDescent="0.3">
      <c r="A47" s="92" t="s">
        <v>36</v>
      </c>
      <c r="B47" s="94" t="s">
        <v>56</v>
      </c>
      <c r="C47" s="93" t="s">
        <v>37</v>
      </c>
      <c r="D47" s="95" t="s">
        <v>89</v>
      </c>
      <c r="E47" s="93" t="s">
        <v>107</v>
      </c>
      <c r="F47" s="40" t="s">
        <v>9</v>
      </c>
      <c r="G47" s="4">
        <v>0</v>
      </c>
      <c r="H47" s="5">
        <v>0</v>
      </c>
      <c r="I47" s="5">
        <v>0</v>
      </c>
      <c r="J47" s="4">
        <v>0</v>
      </c>
      <c r="K47" s="2">
        <f>G47</f>
        <v>0</v>
      </c>
      <c r="M47" s="22"/>
    </row>
    <row r="48" spans="1:13" ht="78.75" customHeight="1" x14ac:dyDescent="0.3">
      <c r="A48" s="92"/>
      <c r="B48" s="94"/>
      <c r="C48" s="93"/>
      <c r="D48" s="95"/>
      <c r="E48" s="93"/>
      <c r="F48" s="40" t="s">
        <v>24</v>
      </c>
      <c r="G48" s="40" t="s">
        <v>62</v>
      </c>
      <c r="H48" s="5">
        <v>0</v>
      </c>
      <c r="I48" s="5">
        <v>0</v>
      </c>
      <c r="J48" s="4">
        <v>0</v>
      </c>
      <c r="K48" s="2">
        <f>H48+I48+J48</f>
        <v>0</v>
      </c>
      <c r="M48" s="22"/>
    </row>
    <row r="49" spans="1:13" ht="141" customHeight="1" x14ac:dyDescent="0.3">
      <c r="A49" s="40" t="s">
        <v>38</v>
      </c>
      <c r="B49" s="41" t="s">
        <v>52</v>
      </c>
      <c r="C49" s="39" t="s">
        <v>17</v>
      </c>
      <c r="D49" s="39" t="s">
        <v>89</v>
      </c>
      <c r="E49" s="39" t="str">
        <f>E47</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49" s="21" t="s">
        <v>9</v>
      </c>
      <c r="G49" s="1">
        <v>0</v>
      </c>
      <c r="H49" s="2">
        <v>0</v>
      </c>
      <c r="I49" s="2">
        <v>0</v>
      </c>
      <c r="J49" s="4">
        <f>25-25</f>
        <v>0</v>
      </c>
      <c r="K49" s="2">
        <f>G49</f>
        <v>0</v>
      </c>
      <c r="M49" s="22"/>
    </row>
    <row r="50" spans="1:13" ht="19.5" customHeight="1" x14ac:dyDescent="0.3">
      <c r="A50" s="105" t="s">
        <v>39</v>
      </c>
      <c r="B50" s="105"/>
      <c r="C50" s="105"/>
      <c r="D50" s="105"/>
      <c r="E50" s="105"/>
      <c r="F50" s="8"/>
      <c r="G50" s="6">
        <f>G51+G52</f>
        <v>0</v>
      </c>
      <c r="H50" s="6">
        <f>H51+H52</f>
        <v>0</v>
      </c>
      <c r="I50" s="6">
        <f>I51+I52</f>
        <v>25</v>
      </c>
      <c r="J50" s="29">
        <v>0</v>
      </c>
      <c r="K50" s="6">
        <f>K51+K52</f>
        <v>25</v>
      </c>
      <c r="M50" s="22"/>
    </row>
    <row r="51" spans="1:13" ht="144" customHeight="1" x14ac:dyDescent="0.3">
      <c r="A51" s="40" t="s">
        <v>40</v>
      </c>
      <c r="B51" s="41" t="s">
        <v>41</v>
      </c>
      <c r="C51" s="36" t="s">
        <v>84</v>
      </c>
      <c r="D51" s="53" t="s">
        <v>89</v>
      </c>
      <c r="E51" s="39" t="str">
        <f>E47</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51" s="21">
        <v>2210</v>
      </c>
      <c r="G51" s="21" t="s">
        <v>62</v>
      </c>
      <c r="H51" s="2">
        <v>0</v>
      </c>
      <c r="I51" s="2">
        <v>25</v>
      </c>
      <c r="J51" s="4">
        <v>0</v>
      </c>
      <c r="K51" s="2">
        <f>H51+I51+J51</f>
        <v>25</v>
      </c>
      <c r="M51" s="22"/>
    </row>
    <row r="52" spans="1:13" ht="141.75" customHeight="1" x14ac:dyDescent="0.3">
      <c r="A52" s="40" t="s">
        <v>42</v>
      </c>
      <c r="B52" s="41" t="s">
        <v>43</v>
      </c>
      <c r="C52" s="39" t="s">
        <v>44</v>
      </c>
      <c r="D52" s="53" t="s">
        <v>89</v>
      </c>
      <c r="E52" s="39" t="str">
        <f>E51</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52" s="21" t="s">
        <v>9</v>
      </c>
      <c r="G52" s="21" t="s">
        <v>62</v>
      </c>
      <c r="H52" s="2">
        <v>0</v>
      </c>
      <c r="I52" s="2">
        <v>0</v>
      </c>
      <c r="J52" s="4">
        <v>0</v>
      </c>
      <c r="K52" s="2">
        <f>H52+I52+J52</f>
        <v>0</v>
      </c>
      <c r="M52" s="22"/>
    </row>
    <row r="53" spans="1:13" ht="29.25" customHeight="1" x14ac:dyDescent="0.3">
      <c r="A53" s="105" t="s">
        <v>45</v>
      </c>
      <c r="B53" s="105"/>
      <c r="C53" s="105"/>
      <c r="D53" s="105"/>
      <c r="E53" s="105"/>
      <c r="F53" s="8"/>
      <c r="G53" s="37" t="str">
        <f>G54</f>
        <v>0,0</v>
      </c>
      <c r="H53" s="6">
        <f>H54</f>
        <v>0</v>
      </c>
      <c r="I53" s="6">
        <f>I54</f>
        <v>0</v>
      </c>
      <c r="J53" s="6">
        <f>J54</f>
        <v>0</v>
      </c>
      <c r="K53" s="6" t="str">
        <f>K54</f>
        <v>0,0</v>
      </c>
      <c r="M53" s="22"/>
    </row>
    <row r="54" spans="1:13" ht="138.75" customHeight="1" x14ac:dyDescent="0.3">
      <c r="A54" s="40" t="s">
        <v>46</v>
      </c>
      <c r="B54" s="41" t="s">
        <v>53</v>
      </c>
      <c r="C54" s="39" t="s">
        <v>47</v>
      </c>
      <c r="D54" s="53" t="s">
        <v>89</v>
      </c>
      <c r="E54" s="39" t="str">
        <f>E52</f>
        <v xml:space="preserve">Фінансове управління міської ради;  ГУНП в Одеській області, Відділ поліції № 1 Одеського районного управління поліції № 2 ГУНП в Одеській області </v>
      </c>
      <c r="F54" s="21" t="s">
        <v>9</v>
      </c>
      <c r="G54" s="21" t="s">
        <v>62</v>
      </c>
      <c r="H54" s="2">
        <v>0</v>
      </c>
      <c r="I54" s="2">
        <v>0</v>
      </c>
      <c r="J54" s="4">
        <f>25-25</f>
        <v>0</v>
      </c>
      <c r="K54" s="2" t="str">
        <f>G54</f>
        <v>0,0</v>
      </c>
      <c r="M54" s="22"/>
    </row>
    <row r="55" spans="1:13" s="9" customFormat="1" ht="29.25" customHeight="1" x14ac:dyDescent="0.3">
      <c r="A55" s="32"/>
      <c r="B55" s="33" t="s">
        <v>72</v>
      </c>
      <c r="C55" s="34"/>
      <c r="D55" s="34"/>
      <c r="E55" s="34"/>
      <c r="F55" s="8"/>
      <c r="G55" s="6">
        <f>232+200</f>
        <v>432</v>
      </c>
      <c r="H55" s="6"/>
      <c r="I55" s="6"/>
      <c r="J55" s="29"/>
      <c r="K55" s="6"/>
      <c r="M55" s="35"/>
    </row>
    <row r="56" spans="1:13" x14ac:dyDescent="0.3">
      <c r="A56" s="23"/>
      <c r="B56" s="24" t="s">
        <v>48</v>
      </c>
      <c r="C56" s="25"/>
      <c r="D56" s="26"/>
      <c r="E56" s="26"/>
      <c r="F56" s="8"/>
      <c r="G56" s="6">
        <f>G14+G18+G22+G44+G50+G53+G55</f>
        <v>3000</v>
      </c>
      <c r="H56" s="6">
        <f t="shared" ref="H56:J56" si="5">H14+H18+H22+H44+H50+H53+H55</f>
        <v>5925.0999999999995</v>
      </c>
      <c r="I56" s="6">
        <f>I14+I18+I22+I44+I50+I53+I55</f>
        <v>889.99900000000002</v>
      </c>
      <c r="J56" s="6">
        <f t="shared" si="5"/>
        <v>2394.5</v>
      </c>
      <c r="K56" s="6">
        <f>G56+H56+I56+J56</f>
        <v>12209.598999999998</v>
      </c>
      <c r="M56" s="22"/>
    </row>
    <row r="57" spans="1:13" x14ac:dyDescent="0.3">
      <c r="A57" s="74"/>
      <c r="B57" s="75" t="s">
        <v>109</v>
      </c>
      <c r="C57" s="76"/>
      <c r="D57" s="77"/>
      <c r="E57" s="77"/>
      <c r="F57" s="78"/>
      <c r="G57" s="6">
        <v>0</v>
      </c>
      <c r="H57" s="6">
        <v>0</v>
      </c>
      <c r="I57" s="6">
        <v>0</v>
      </c>
      <c r="J57" s="6">
        <v>144.69999999999999</v>
      </c>
      <c r="K57" s="6">
        <v>144.69999999999999</v>
      </c>
      <c r="M57" s="22"/>
    </row>
    <row r="58" spans="1:13" ht="49.5" customHeight="1" x14ac:dyDescent="0.3">
      <c r="A58" s="88" t="s">
        <v>111</v>
      </c>
      <c r="B58" s="88"/>
      <c r="C58" s="88"/>
      <c r="D58" s="88"/>
      <c r="E58" s="88"/>
      <c r="F58" s="88"/>
      <c r="G58" s="88"/>
      <c r="H58" s="88"/>
      <c r="I58" s="88"/>
      <c r="J58" s="88"/>
      <c r="K58" s="88"/>
    </row>
    <row r="59" spans="1:13" x14ac:dyDescent="0.3">
      <c r="B59" s="59" t="s">
        <v>104</v>
      </c>
      <c r="C59" s="28"/>
      <c r="E59" s="3" t="s">
        <v>98</v>
      </c>
      <c r="F59" s="10"/>
      <c r="G59" s="10"/>
      <c r="H59" s="10"/>
      <c r="I59" s="10"/>
      <c r="J59" s="10"/>
      <c r="K59" s="11"/>
    </row>
    <row r="60" spans="1:13" x14ac:dyDescent="0.3">
      <c r="B60" s="27"/>
      <c r="C60" s="28"/>
    </row>
    <row r="61" spans="1:13" x14ac:dyDescent="0.3">
      <c r="B61" s="28"/>
      <c r="C61" s="28"/>
    </row>
    <row r="62" spans="1:13" x14ac:dyDescent="0.3">
      <c r="B62" s="28"/>
      <c r="C62" s="28"/>
      <c r="F62" s="30"/>
      <c r="G62" s="31"/>
      <c r="H62" s="31"/>
    </row>
    <row r="63" spans="1:13" x14ac:dyDescent="0.3">
      <c r="B63" s="28"/>
      <c r="C63" s="28"/>
      <c r="F63" s="30"/>
      <c r="G63" s="31"/>
      <c r="H63" s="31"/>
    </row>
    <row r="64" spans="1:13" x14ac:dyDescent="0.3">
      <c r="B64" s="28"/>
      <c r="C64" s="28"/>
    </row>
    <row r="65" spans="2:3" x14ac:dyDescent="0.3">
      <c r="B65" s="28"/>
      <c r="C65" s="28"/>
    </row>
  </sheetData>
  <mergeCells count="37">
    <mergeCell ref="B8:K8"/>
    <mergeCell ref="A50:E50"/>
    <mergeCell ref="A6:K6"/>
    <mergeCell ref="A7:K7"/>
    <mergeCell ref="A9:K9"/>
    <mergeCell ref="A22:E22"/>
    <mergeCell ref="K11:K12"/>
    <mergeCell ref="F11:F12"/>
    <mergeCell ref="D11:D12"/>
    <mergeCell ref="A14:E14"/>
    <mergeCell ref="A18:E18"/>
    <mergeCell ref="A11:A12"/>
    <mergeCell ref="B11:B12"/>
    <mergeCell ref="C11:C12"/>
    <mergeCell ref="E11:E12"/>
    <mergeCell ref="G11:J11"/>
    <mergeCell ref="A47:A48"/>
    <mergeCell ref="B47:B48"/>
    <mergeCell ref="C47:C48"/>
    <mergeCell ref="D47:D48"/>
    <mergeCell ref="E47:E48"/>
    <mergeCell ref="A58:K58"/>
    <mergeCell ref="E25:E28"/>
    <mergeCell ref="A41:A43"/>
    <mergeCell ref="B41:B43"/>
    <mergeCell ref="D41:D43"/>
    <mergeCell ref="B24:B28"/>
    <mergeCell ref="D24:D28"/>
    <mergeCell ref="E41:E43"/>
    <mergeCell ref="A29:A38"/>
    <mergeCell ref="B29:B38"/>
    <mergeCell ref="D29:D38"/>
    <mergeCell ref="E29:E38"/>
    <mergeCell ref="C34:C37"/>
    <mergeCell ref="A24:A28"/>
    <mergeCell ref="A53:E53"/>
    <mergeCell ref="A44:E44"/>
  </mergeCells>
  <phoneticPr fontId="6" type="noConversion"/>
  <printOptions horizontalCentered="1"/>
  <pageMargins left="0.23622047244094491" right="0.15748031496062992" top="0.15748031496062992" bottom="0.11811023622047245" header="0.15748031496062992" footer="0.11811023622047245"/>
  <pageSetup paperSize="9" scale="48" firstPageNumber="0" fitToHeight="7" orientation="landscape" r:id="rId1"/>
  <rowBreaks count="4" manualBreakCount="4">
    <brk id="20" max="10" man="1"/>
    <brk id="28" max="10" man="1"/>
    <brk id="40" max="10" man="1"/>
    <brk id="4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T21"/>
  <sheetViews>
    <sheetView view="pageBreakPreview" zoomScale="70" zoomScaleNormal="70" zoomScaleSheetLayoutView="70" zoomScalePageLayoutView="90" workbookViewId="0">
      <selection activeCell="A14" sqref="A14:K14"/>
    </sheetView>
  </sheetViews>
  <sheetFormatPr defaultColWidth="9.140625" defaultRowHeight="18.75" x14ac:dyDescent="0.3"/>
  <cols>
    <col min="1" max="1" width="9.140625" style="3"/>
    <col min="2" max="2" width="77.7109375" style="3" customWidth="1"/>
    <col min="3" max="3" width="35.5703125" style="3" customWidth="1"/>
    <col min="4" max="4" width="19.140625" style="3" customWidth="1"/>
    <col min="5" max="5" width="30.5703125" style="3" customWidth="1"/>
    <col min="6" max="6" width="10" style="3" customWidth="1"/>
    <col min="7" max="7" width="15.5703125" style="3" customWidth="1"/>
    <col min="8" max="8" width="16.140625" style="3" customWidth="1"/>
    <col min="9" max="9" width="12" style="3" customWidth="1"/>
    <col min="10" max="10" width="14.42578125" style="3" customWidth="1"/>
    <col min="11" max="11" width="15.42578125" style="3" customWidth="1"/>
    <col min="12" max="16384" width="9.140625" style="3"/>
  </cols>
  <sheetData>
    <row r="2" spans="1:254" s="14" customFormat="1" ht="20.25" x14ac:dyDescent="0.3">
      <c r="A2" s="106" t="s">
        <v>101</v>
      </c>
      <c r="B2" s="106"/>
      <c r="C2" s="106"/>
      <c r="D2" s="106"/>
      <c r="E2" s="106"/>
      <c r="F2" s="106"/>
      <c r="G2" s="106"/>
      <c r="H2" s="106"/>
      <c r="I2" s="106"/>
      <c r="J2" s="106"/>
      <c r="K2" s="106"/>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row>
    <row r="3" spans="1:254" s="14" customFormat="1" ht="36" customHeight="1" x14ac:dyDescent="0.3">
      <c r="A3" s="107" t="s">
        <v>102</v>
      </c>
      <c r="B3" s="107"/>
      <c r="C3" s="107"/>
      <c r="D3" s="107"/>
      <c r="E3" s="107"/>
      <c r="F3" s="107"/>
      <c r="G3" s="107"/>
      <c r="H3" s="107"/>
      <c r="I3" s="107"/>
      <c r="J3" s="107"/>
      <c r="K3" s="107"/>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row>
    <row r="4" spans="1:254" ht="12" customHeight="1" x14ac:dyDescent="0.3">
      <c r="A4" s="15"/>
      <c r="B4" s="9"/>
    </row>
    <row r="5" spans="1:254" s="16" customFormat="1" ht="52.5" customHeight="1" x14ac:dyDescent="0.2">
      <c r="A5" s="99" t="s">
        <v>0</v>
      </c>
      <c r="B5" s="109" t="s">
        <v>1</v>
      </c>
      <c r="C5" s="93" t="s">
        <v>2</v>
      </c>
      <c r="D5" s="93" t="s">
        <v>3</v>
      </c>
      <c r="E5" s="93" t="s">
        <v>4</v>
      </c>
      <c r="F5" s="109" t="s">
        <v>5</v>
      </c>
      <c r="G5" s="120" t="s">
        <v>95</v>
      </c>
      <c r="H5" s="123"/>
      <c r="I5" s="93" t="s">
        <v>105</v>
      </c>
      <c r="J5" s="120"/>
      <c r="K5" s="111" t="s">
        <v>110</v>
      </c>
    </row>
    <row r="6" spans="1:254" s="16" customFormat="1" ht="34.5" customHeight="1" x14ac:dyDescent="0.2">
      <c r="A6" s="122"/>
      <c r="B6" s="109"/>
      <c r="C6" s="93"/>
      <c r="D6" s="93"/>
      <c r="E6" s="93"/>
      <c r="F6" s="109"/>
      <c r="G6" s="71">
        <v>2022</v>
      </c>
      <c r="H6" s="71">
        <v>2022</v>
      </c>
      <c r="I6" s="93"/>
      <c r="J6" s="120"/>
      <c r="K6" s="112"/>
    </row>
    <row r="7" spans="1:254" s="16" customFormat="1" ht="38.25" customHeight="1" x14ac:dyDescent="0.2">
      <c r="A7" s="122"/>
      <c r="B7" s="109"/>
      <c r="C7" s="93"/>
      <c r="D7" s="93"/>
      <c r="E7" s="93"/>
      <c r="F7" s="109"/>
      <c r="G7" s="34" t="s">
        <v>96</v>
      </c>
      <c r="H7" s="34" t="s">
        <v>97</v>
      </c>
      <c r="I7" s="34" t="s">
        <v>96</v>
      </c>
      <c r="J7" s="73" t="s">
        <v>97</v>
      </c>
      <c r="K7" s="113"/>
    </row>
    <row r="8" spans="1:254" x14ac:dyDescent="0.3">
      <c r="A8" s="17">
        <v>1</v>
      </c>
      <c r="B8" s="17">
        <v>2</v>
      </c>
      <c r="C8" s="17">
        <v>3</v>
      </c>
      <c r="D8" s="17">
        <v>4</v>
      </c>
      <c r="E8" s="17">
        <v>5</v>
      </c>
      <c r="F8" s="17">
        <v>6</v>
      </c>
      <c r="G8" s="17">
        <v>7</v>
      </c>
      <c r="H8" s="17">
        <v>8</v>
      </c>
      <c r="I8" s="17">
        <v>9</v>
      </c>
      <c r="J8" s="79">
        <v>10</v>
      </c>
      <c r="K8" s="17">
        <v>11</v>
      </c>
    </row>
    <row r="9" spans="1:254" ht="18.75" customHeight="1" x14ac:dyDescent="0.3">
      <c r="A9" s="118" t="s">
        <v>103</v>
      </c>
      <c r="B9" s="119"/>
      <c r="C9" s="119"/>
      <c r="D9" s="119"/>
      <c r="E9" s="119"/>
      <c r="F9" s="119"/>
      <c r="G9" s="119"/>
      <c r="H9" s="119"/>
      <c r="I9" s="119"/>
      <c r="J9" s="119"/>
      <c r="K9" s="82"/>
    </row>
    <row r="10" spans="1:254" ht="195.75" customHeight="1" x14ac:dyDescent="0.3">
      <c r="A10" s="84" t="s">
        <v>16</v>
      </c>
      <c r="B10" s="86" t="s">
        <v>50</v>
      </c>
      <c r="C10" s="69" t="s">
        <v>80</v>
      </c>
      <c r="D10" s="85" t="s">
        <v>89</v>
      </c>
      <c r="E10" s="85" t="s">
        <v>107</v>
      </c>
      <c r="F10" s="68" t="s">
        <v>9</v>
      </c>
      <c r="G10" s="4">
        <v>225</v>
      </c>
      <c r="H10" s="4">
        <f>225+200</f>
        <v>425</v>
      </c>
      <c r="I10" s="1">
        <v>425</v>
      </c>
      <c r="J10" s="80">
        <f>425+200</f>
        <v>625</v>
      </c>
      <c r="K10" s="21" t="s">
        <v>114</v>
      </c>
      <c r="L10" s="12"/>
    </row>
    <row r="11" spans="1:254" s="9" customFormat="1" ht="22.5" customHeight="1" x14ac:dyDescent="0.3">
      <c r="A11" s="115" t="s">
        <v>115</v>
      </c>
      <c r="B11" s="116"/>
      <c r="C11" s="116"/>
      <c r="D11" s="116"/>
      <c r="E11" s="116"/>
      <c r="F11" s="116"/>
      <c r="G11" s="116"/>
      <c r="H11" s="117"/>
      <c r="I11" s="26"/>
      <c r="J11" s="81"/>
      <c r="K11" s="26"/>
      <c r="L11" s="12"/>
    </row>
    <row r="12" spans="1:254" x14ac:dyDescent="0.3">
      <c r="A12" s="23"/>
      <c r="B12" s="24" t="s">
        <v>48</v>
      </c>
      <c r="C12" s="25"/>
      <c r="D12" s="26"/>
      <c r="E12" s="26"/>
      <c r="F12" s="8"/>
      <c r="G12" s="6">
        <v>2194.5</v>
      </c>
      <c r="H12" s="6">
        <f>2194.5+200</f>
        <v>2394.5</v>
      </c>
      <c r="I12" s="6">
        <v>12009.6</v>
      </c>
      <c r="J12" s="72">
        <f>12009.6+200</f>
        <v>12209.6</v>
      </c>
      <c r="K12" s="8" t="s">
        <v>114</v>
      </c>
      <c r="L12" s="12"/>
    </row>
    <row r="13" spans="1:254" x14ac:dyDescent="0.3">
      <c r="A13" s="121" t="s">
        <v>116</v>
      </c>
      <c r="B13" s="121"/>
      <c r="C13" s="121"/>
      <c r="D13" s="121"/>
      <c r="E13" s="121"/>
      <c r="F13" s="121"/>
      <c r="G13" s="121"/>
      <c r="H13" s="121"/>
      <c r="I13" s="121"/>
      <c r="J13" s="121"/>
      <c r="K13" s="121"/>
      <c r="L13" s="12"/>
    </row>
    <row r="14" spans="1:254" ht="29.25" customHeight="1" x14ac:dyDescent="0.3">
      <c r="A14" s="114"/>
      <c r="B14" s="114"/>
      <c r="C14" s="114"/>
      <c r="D14" s="114"/>
      <c r="E14" s="114"/>
      <c r="F14" s="114"/>
      <c r="G14" s="114"/>
      <c r="H14" s="114"/>
      <c r="I14" s="114"/>
      <c r="J14" s="114"/>
      <c r="K14" s="114"/>
    </row>
    <row r="15" spans="1:254" ht="19.5" customHeight="1" x14ac:dyDescent="0.3">
      <c r="B15" s="83" t="s">
        <v>104</v>
      </c>
      <c r="C15" s="28"/>
      <c r="E15" s="3" t="s">
        <v>98</v>
      </c>
      <c r="F15" s="10"/>
      <c r="G15" s="10"/>
      <c r="H15" s="10"/>
    </row>
    <row r="16" spans="1:254" x14ac:dyDescent="0.3">
      <c r="B16" s="27"/>
      <c r="C16" s="28"/>
    </row>
    <row r="17" spans="2:6" x14ac:dyDescent="0.3">
      <c r="B17" s="28"/>
      <c r="C17" s="28"/>
    </row>
    <row r="18" spans="2:6" x14ac:dyDescent="0.3">
      <c r="B18" s="28"/>
      <c r="C18" s="28"/>
      <c r="F18" s="30"/>
    </row>
    <row r="19" spans="2:6" x14ac:dyDescent="0.3">
      <c r="B19" s="28"/>
      <c r="C19" s="28"/>
      <c r="F19" s="30"/>
    </row>
    <row r="20" spans="2:6" x14ac:dyDescent="0.3">
      <c r="B20" s="28"/>
      <c r="C20" s="28"/>
    </row>
    <row r="21" spans="2:6" x14ac:dyDescent="0.3">
      <c r="B21" s="28"/>
      <c r="C21" s="28"/>
    </row>
  </sheetData>
  <mergeCells count="15">
    <mergeCell ref="A3:K3"/>
    <mergeCell ref="A2:K2"/>
    <mergeCell ref="K5:K7"/>
    <mergeCell ref="A14:K14"/>
    <mergeCell ref="A11:H11"/>
    <mergeCell ref="A9:J9"/>
    <mergeCell ref="I5:J6"/>
    <mergeCell ref="A13:K13"/>
    <mergeCell ref="B5:B7"/>
    <mergeCell ref="C5:C7"/>
    <mergeCell ref="D5:D7"/>
    <mergeCell ref="E5:E7"/>
    <mergeCell ref="F5:F7"/>
    <mergeCell ref="A5:A7"/>
    <mergeCell ref="G5:H5"/>
  </mergeCells>
  <printOptions horizontalCentered="1"/>
  <pageMargins left="0.23622047244094491" right="0.15748031496062992" top="0.15748031496062992" bottom="0.11811023622047245" header="0.15748031496062992" footer="0.11811023622047245"/>
  <pageSetup paperSize="9" scale="57" firstPageNumber="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7</vt:i4>
      </vt:variant>
    </vt:vector>
  </HeadingPairs>
  <TitlesOfParts>
    <vt:vector size="9" baseType="lpstr">
      <vt:lpstr>Кошторис</vt:lpstr>
      <vt:lpstr>порівняння</vt:lpstr>
      <vt:lpstr>Кошторис!Заголовки_для_друку</vt:lpstr>
      <vt:lpstr>порівняння!Заголовки_для_друку</vt:lpstr>
      <vt:lpstr>Заголовки_для_друку</vt:lpstr>
      <vt:lpstr>Кошторис!Область_друку</vt:lpstr>
      <vt:lpstr>порівняння!Область_друку</vt:lpstr>
      <vt:lpstr>Область_друку</vt:lpstr>
      <vt:lpstr>Ф1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220FU7</cp:lastModifiedBy>
  <cp:revision>0</cp:revision>
  <cp:lastPrinted>2022-12-15T08:58:06Z</cp:lastPrinted>
  <dcterms:created xsi:type="dcterms:W3CDTF">2015-03-27T13:05:22Z</dcterms:created>
  <dcterms:modified xsi:type="dcterms:W3CDTF">2022-12-15T09:07:08Z</dcterms:modified>
</cp:coreProperties>
</file>