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0" yWindow="0" windowWidth="23040" windowHeight="8868"/>
  </bookViews>
  <sheets>
    <sheet name="Зведені пропозиції на уточн" sheetId="2" r:id="rId1"/>
  </sheets>
  <definedNames>
    <definedName name="_xlnm.Print_Titles" localSheetId="0">'Зведені пропозиції на уточн'!$C:$C,'Зведені пропозиції на уточн'!$3:$4</definedName>
    <definedName name="_xlnm.Print_Area" localSheetId="0">'Зведені пропозиції на уточн'!$A$1:$H$60</definedName>
  </definedNames>
  <calcPr calcId="152511"/>
</workbook>
</file>

<file path=xl/calcChain.xml><?xml version="1.0" encoding="utf-8"?>
<calcChain xmlns="http://schemas.openxmlformats.org/spreadsheetml/2006/main">
  <c r="D56" i="2" l="1"/>
  <c r="F55" i="2"/>
  <c r="D55" i="2"/>
  <c r="F54" i="2"/>
  <c r="D54" i="2" s="1"/>
  <c r="E53" i="2"/>
  <c r="D53" i="2"/>
  <c r="H52" i="2"/>
  <c r="H51" i="2" s="1"/>
  <c r="G52" i="2"/>
  <c r="G51" i="2" s="1"/>
  <c r="F52" i="2"/>
  <c r="F51" i="2" s="1"/>
  <c r="E52" i="2"/>
  <c r="D52" i="2" s="1"/>
  <c r="D50" i="2"/>
  <c r="E49" i="2"/>
  <c r="D49" i="2" s="1"/>
  <c r="D47" i="2"/>
  <c r="D46" i="2"/>
  <c r="H45" i="2"/>
  <c r="G45" i="2"/>
  <c r="F45" i="2"/>
  <c r="E45" i="2"/>
  <c r="D45" i="2" s="1"/>
  <c r="D44" i="2"/>
  <c r="G43" i="2"/>
  <c r="D43" i="2" s="1"/>
  <c r="H42" i="2"/>
  <c r="G42" i="2"/>
  <c r="F42" i="2"/>
  <c r="E42" i="2"/>
  <c r="D42" i="2" s="1"/>
  <c r="E41" i="2"/>
  <c r="D41" i="2"/>
  <c r="G40" i="2"/>
  <c r="D40" i="2" s="1"/>
  <c r="G39" i="2"/>
  <c r="G37" i="2" s="1"/>
  <c r="D39" i="2"/>
  <c r="G38" i="2"/>
  <c r="D38" i="2" s="1"/>
  <c r="H37" i="2"/>
  <c r="F37" i="2"/>
  <c r="F36" i="2" s="1"/>
  <c r="F28" i="2" s="1"/>
  <c r="E37" i="2"/>
  <c r="E36" i="2" s="1"/>
  <c r="H36" i="2"/>
  <c r="D35" i="2"/>
  <c r="D34" i="2"/>
  <c r="G33" i="2"/>
  <c r="G32" i="2" s="1"/>
  <c r="D33" i="2"/>
  <c r="H31" i="2"/>
  <c r="F31" i="2"/>
  <c r="E31" i="2"/>
  <c r="D30" i="2"/>
  <c r="D29" i="2" s="1"/>
  <c r="H29" i="2"/>
  <c r="H28" i="2" s="1"/>
  <c r="G29" i="2"/>
  <c r="F29" i="2"/>
  <c r="E29" i="2"/>
  <c r="D27" i="2"/>
  <c r="G26" i="2"/>
  <c r="D26" i="2" s="1"/>
  <c r="D25" i="2"/>
  <c r="D24" i="2" s="1"/>
  <c r="H24" i="2"/>
  <c r="H23" i="2" s="1"/>
  <c r="G24" i="2"/>
  <c r="G23" i="2" s="1"/>
  <c r="F24" i="2"/>
  <c r="F23" i="2" s="1"/>
  <c r="E24" i="2"/>
  <c r="E23" i="2"/>
  <c r="D22" i="2"/>
  <c r="H21" i="2"/>
  <c r="G21" i="2"/>
  <c r="F21" i="2"/>
  <c r="E21" i="2"/>
  <c r="D21" i="2" s="1"/>
  <c r="H20" i="2"/>
  <c r="H19" i="2" s="1"/>
  <c r="D20" i="2"/>
  <c r="G19" i="2"/>
  <c r="F19" i="2"/>
  <c r="E19" i="2"/>
  <c r="D19" i="2" s="1"/>
  <c r="G18" i="2"/>
  <c r="D18" i="2"/>
  <c r="G17" i="2"/>
  <c r="D17" i="2" s="1"/>
  <c r="G15" i="2"/>
  <c r="D15" i="2" s="1"/>
  <c r="H14" i="2"/>
  <c r="G14" i="2"/>
  <c r="F14" i="2"/>
  <c r="F13" i="2" s="1"/>
  <c r="E14" i="2"/>
  <c r="D14" i="2" s="1"/>
  <c r="G12" i="2"/>
  <c r="D12" i="2" s="1"/>
  <c r="H11" i="2"/>
  <c r="F11" i="2"/>
  <c r="F6" i="2" s="1"/>
  <c r="F5" i="2" s="1"/>
  <c r="E11" i="2"/>
  <c r="D10" i="2"/>
  <c r="G9" i="2"/>
  <c r="D9" i="2" s="1"/>
  <c r="G8" i="2"/>
  <c r="D8" i="2"/>
  <c r="H7" i="2"/>
  <c r="H6" i="2" s="1"/>
  <c r="H5" i="2" s="1"/>
  <c r="F7" i="2"/>
  <c r="E7" i="2"/>
  <c r="E6" i="2" s="1"/>
  <c r="G13" i="2" l="1"/>
  <c r="H13" i="2"/>
  <c r="D32" i="2"/>
  <c r="D31" i="2" s="1"/>
  <c r="G31" i="2"/>
  <c r="H57" i="2"/>
  <c r="D11" i="2"/>
  <c r="D23" i="2"/>
  <c r="G36" i="2"/>
  <c r="D36" i="2" s="1"/>
  <c r="D37" i="2"/>
  <c r="E5" i="2"/>
  <c r="F57" i="2"/>
  <c r="E13" i="2"/>
  <c r="D13" i="2" s="1"/>
  <c r="G7" i="2"/>
  <c r="E51" i="2"/>
  <c r="D51" i="2" s="1"/>
  <c r="G11" i="2"/>
  <c r="G16" i="2"/>
  <c r="D16" i="2" s="1"/>
  <c r="E48" i="2"/>
  <c r="D48" i="2" s="1"/>
  <c r="G6" i="2" l="1"/>
  <c r="D7" i="2"/>
  <c r="G28" i="2"/>
  <c r="E28" i="2"/>
  <c r="D28" i="2" s="1"/>
  <c r="G5" i="2" l="1"/>
  <c r="D6" i="2"/>
  <c r="E57" i="2"/>
  <c r="G57" i="2" l="1"/>
  <c r="D5" i="2"/>
  <c r="D57" i="2" s="1"/>
</calcChain>
</file>

<file path=xl/sharedStrings.xml><?xml version="1.0" encoding="utf-8"?>
<sst xmlns="http://schemas.openxmlformats.org/spreadsheetml/2006/main" count="99" uniqueCount="93">
  <si>
    <t>назва головного розпорядника/вид робіт</t>
  </si>
  <si>
    <t>РАЗОМ</t>
  </si>
  <si>
    <t>Начальник фінансового управління</t>
  </si>
  <si>
    <t>Ольга Яковенко</t>
  </si>
  <si>
    <t>Загальна сума, грн</t>
  </si>
  <si>
    <t>Джерела покриття</t>
  </si>
  <si>
    <t>Додаток до подання</t>
  </si>
  <si>
    <t>Фінансове управління</t>
  </si>
  <si>
    <t xml:space="preserve">збільшення/зменшення надходжень </t>
  </si>
  <si>
    <t>Відділ комунального господарства та благоустрою</t>
  </si>
  <si>
    <t>Відділ освіти</t>
  </si>
  <si>
    <t>4.1</t>
  </si>
  <si>
    <t>1.1</t>
  </si>
  <si>
    <t>2.1</t>
  </si>
  <si>
    <t>0180</t>
  </si>
  <si>
    <t>Інша діяльність у сфері державного управління</t>
  </si>
  <si>
    <t>1</t>
  </si>
  <si>
    <t>2</t>
  </si>
  <si>
    <t>3</t>
  </si>
  <si>
    <t>Виконавчий комітет</t>
  </si>
  <si>
    <t>5</t>
  </si>
  <si>
    <t>1.2</t>
  </si>
  <si>
    <t>2.2</t>
  </si>
  <si>
    <t>Організація благоустрою населених пунктів</t>
  </si>
  <si>
    <t>розподіл нерозподілених видатків за рахунок залишку ЗФ</t>
  </si>
  <si>
    <t>6030</t>
  </si>
  <si>
    <t>8110</t>
  </si>
  <si>
    <t xml:space="preserve">Заходи із запобігання та ліквідації надзвичайних ситуацій та наслідків стихійного лиха </t>
  </si>
  <si>
    <t>Управління соціальної політики</t>
  </si>
  <si>
    <t>5.1</t>
  </si>
  <si>
    <t>1010</t>
  </si>
  <si>
    <t>Надання дошкільної освіти</t>
  </si>
  <si>
    <t>2.3</t>
  </si>
  <si>
    <t>3.1</t>
  </si>
  <si>
    <t>3.2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</si>
  <si>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</si>
  <si>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</si>
  <si>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 т.ч. нерозподілені видатки за рахунок залишку коштів (загальний фонд)</t>
  </si>
  <si>
    <t xml:space="preserve">№ </t>
  </si>
  <si>
    <t>4.2</t>
  </si>
  <si>
    <t>Пропозиції  щодо уточнення бюджету за видатками  (проєкт на грудень 2022 року)</t>
  </si>
  <si>
    <t>2010</t>
  </si>
  <si>
    <t>Багатопрофільна стаціонарна медична допомога населенню</t>
  </si>
  <si>
    <t>КНП "Чорноморська лікарня"</t>
  </si>
  <si>
    <t>4</t>
  </si>
  <si>
    <t>КП "Зеленгосп"</t>
  </si>
  <si>
    <t>КП "МУЖКГ"</t>
  </si>
  <si>
    <t>4.3</t>
  </si>
  <si>
    <t>КП "Чорноморськводоканал"</t>
  </si>
  <si>
    <t>4.4</t>
  </si>
  <si>
    <r>
      <t xml:space="preserve">Для придбання пально-мастильних матеріалів </t>
    </r>
    <r>
      <rPr>
        <b/>
        <sz val="14"/>
        <color indexed="8"/>
        <rFont val="Times New Roman"/>
        <family val="1"/>
        <charset val="204"/>
      </rPr>
      <t>Відділом поліції № 1</t>
    </r>
    <r>
      <rPr>
        <sz val="14"/>
        <color indexed="8"/>
        <rFont val="Times New Roman"/>
        <family val="1"/>
        <charset val="204"/>
      </rPr>
      <t xml:space="preserve"> Одеського районного управління поліції № 2 ГУНП в Одеській області (Міська програма протидії злочинності та посилення громадської безпеки на території Чорноморської міської ради Одеської області на 2019-2022 роки) (загальний фонд)</t>
    </r>
  </si>
  <si>
    <t>в т.ч. нерозподілені видатки за рахунок доходів (загальний фонд)</t>
  </si>
  <si>
    <t>розподіл нерозподілених видатків за рахунок доходів ЗФ</t>
  </si>
  <si>
    <t>Оплата комунальних послуг та енергоносіїв (електроенергія) (загальний фонд)</t>
  </si>
  <si>
    <t>Обов'язкове особисте страхування працівників відомчої та місцевої пожежної охорони, членів добровільних пожежних дружин (загальний фонд)</t>
  </si>
  <si>
    <t>Відшкодування вартості медикаментів пільгової категорії населення (загальний фонд)</t>
  </si>
  <si>
    <t>2152</t>
  </si>
  <si>
    <t>Інші програми та заходи у сфері охорони здоров`я</t>
  </si>
  <si>
    <t>Оплата праці з нарахуваннями персоналу по підготовці та проведенню обо'язкових медичних оглядів військовозобов'язаних  (загальний фонд)</t>
  </si>
  <si>
    <t>Зменшення видатків на оплату праці з нарахуваннями (загальний фонд)</t>
  </si>
  <si>
    <t>1021</t>
  </si>
  <si>
    <t>Надання загальної середньої освіти закладами загальної середньої освіти</t>
  </si>
  <si>
    <r>
      <t xml:space="preserve"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</t>
    </r>
    <r>
      <rPr>
        <b/>
        <sz val="14"/>
        <rFont val="Times New Roman"/>
        <family val="1"/>
        <charset val="204"/>
      </rPr>
      <t>с.Малодолинське</t>
    </r>
    <r>
      <rPr>
        <sz val="14"/>
        <rFont val="Times New Roman"/>
        <family val="1"/>
        <charset val="204"/>
      </rPr>
      <t>, вул.Зелена, 2" (спеціальний фонд - БР)</t>
    </r>
  </si>
  <si>
    <t>Капітальні видатки -  придбання шафи антивандальної (заходи протипожежної безпеки) (спеціальний фонд - БР)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</si>
  <si>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</si>
  <si>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</si>
  <si>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 (спеціальний фонд - БР)</t>
  </si>
  <si>
    <t>Придбання пально-мастильних матеріалів для забезпечення роботи генераторів (1425л) (загальний фонд)</t>
  </si>
  <si>
    <t>3121</t>
  </si>
  <si>
    <t>Утримання та забезпечення діяльності центрів соціальних служб</t>
  </si>
  <si>
    <t>Придбання обладнання, меблів (загальний фонд)</t>
  </si>
  <si>
    <t>Заходи із запобігання та ліквідації надзвичайних ситуацій та наслідків стихійного лиха</t>
  </si>
  <si>
    <t>КУ "Терцентр" - послуги з доставки продовольчих запасів (гуманітарної допомоги) до місця зберігання (загальний фонд)</t>
  </si>
  <si>
    <t>6012</t>
  </si>
  <si>
    <t>Забезпечення діяльності з виробництва, транспортування, постачання теплової енергії</t>
  </si>
  <si>
    <t>КП "Чорноморськтеплоенерго" - оплата за придбання природного газу (загальний фонд)</t>
  </si>
  <si>
    <t>Придбання двигуна для садового пилососу (перерозподіл на видатки споживання загального фонду)</t>
  </si>
  <si>
    <t>загальний фонд</t>
  </si>
  <si>
    <t xml:space="preserve">спеціальний фонд (БР) </t>
  </si>
  <si>
    <t>Оплата праці персоналу з обслуговування найпростіших укриттів в житловому фонді (загальний фонд)</t>
  </si>
  <si>
    <t>Оплата праці працівників, залучених до чергування в найпростіших укриттях та "Пунктах незламності" в надурочні години (загальний фонд)</t>
  </si>
  <si>
    <t>Проведення робіт з встановлення печей для обігріву "Пунктів Незламності" та тимчасових пунктів обігріву, що використовуються в якості найпростіших укриттів на території Чорноморської міської територіальної громади (загальний фонд)</t>
  </si>
  <si>
    <t>Придбання та встановлення ємностей  та необхідного обладнання (спеціальний фонд - БР)</t>
  </si>
  <si>
    <t>Виконання поточних будівельних робіт з встановлення та обв'язки ємностей для прийому та роздачі води в с.Бурлача Балка, с.Малодолинське, сел.Олександрівка, на території Чорноморських ліцеїв №№ 1, 4, 6, 7 та улаштування системи відбору води в переносну тару бювет в с.Бурлача Балка (загальний фонд)</t>
  </si>
  <si>
    <t>8240</t>
  </si>
  <si>
    <t>Заходи та роботи з територіальної оборони</t>
  </si>
  <si>
    <t>Придбання дров для забезпечення військової частини (загальний фонд)</t>
  </si>
  <si>
    <t>5.2</t>
  </si>
  <si>
    <t>перерозподіл видатків між програмами та головними розпорядниками</t>
  </si>
  <si>
    <t>Придбання джерела резервного живлення для забезпечення опалення будинку за адресою: м.Чорноморськ, вул.Данченка, 3Б та частотного перетворювача обертів двигуна циркуляційного насосу (спеціальний фонд - БР)</t>
  </si>
  <si>
    <t>КП "Чорноморськтеплоенерго"</t>
  </si>
  <si>
    <t>Придбання джерел резервного живлення (генераторів)  для забезпечення теплопостачання житлових будинків (Насосна 3 кварталу - пр-т Миру, 7В, насосна 4 кварталу - вул.Данченка, 4В, ЦТП № 27 - пр-т Миру, 27Д, ЦТП № 18 - вул.1 Травня, 18А, насосна 1-2 кварталу - вул.Торгова, 2А, котельна с.Малодолинське, вул.Зелена, 2Б, ЦТОП № 8 - вул.Парусна, 5А (спеціальний фонд - БР)</t>
  </si>
  <si>
    <t>Придбання супутніх матеріалів (розетки, кабель, вимикачі) 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</si>
</sst>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5" fillId="0" borderId="0"/>
    <xf numFmtId="0" fontId="13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/>
    <xf numFmtId="0" fontId="9" fillId="0" borderId="0" xfId="0" applyFont="1" applyFill="1"/>
    <xf numFmtId="0" fontId="7" fillId="0" borderId="1" xfId="0" quotePrefix="1" applyFont="1" applyFill="1" applyBorder="1" applyAlignment="1">
      <alignment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right"/>
    </xf>
    <xf numFmtId="49" fontId="7" fillId="3" borderId="1" xfId="0" applyNumberFormat="1" applyFont="1" applyFill="1" applyBorder="1"/>
    <xf numFmtId="49" fontId="8" fillId="0" borderId="0" xfId="0" applyNumberFormat="1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vertical="center"/>
    </xf>
    <xf numFmtId="0" fontId="7" fillId="3" borderId="1" xfId="0" quotePrefix="1" applyFont="1" applyFill="1" applyBorder="1" applyAlignment="1">
      <alignment wrapText="1"/>
    </xf>
    <xf numFmtId="4" fontId="7" fillId="3" borderId="1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left"/>
    </xf>
    <xf numFmtId="49" fontId="9" fillId="3" borderId="0" xfId="0" applyNumberFormat="1" applyFont="1" applyFill="1" applyBorder="1"/>
    <xf numFmtId="0" fontId="9" fillId="3" borderId="0" xfId="0" applyFont="1" applyFill="1" applyBorder="1" applyAlignment="1">
      <alignment wrapText="1"/>
    </xf>
    <xf numFmtId="4" fontId="9" fillId="3" borderId="0" xfId="0" applyNumberFormat="1" applyFont="1" applyFill="1" applyBorder="1" applyAlignment="1">
      <alignment horizontal="right"/>
    </xf>
    <xf numFmtId="49" fontId="8" fillId="3" borderId="1" xfId="0" applyNumberFormat="1" applyFont="1" applyFill="1" applyBorder="1"/>
    <xf numFmtId="0" fontId="8" fillId="3" borderId="1" xfId="0" quotePrefix="1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right"/>
    </xf>
    <xf numFmtId="49" fontId="10" fillId="0" borderId="1" xfId="0" applyNumberFormat="1" applyFont="1" applyFill="1" applyBorder="1"/>
    <xf numFmtId="49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2" fontId="7" fillId="3" borderId="1" xfId="0" quotePrefix="1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horizontal="left" vertical="center"/>
    </xf>
    <xf numFmtId="49" fontId="9" fillId="4" borderId="1" xfId="0" applyNumberFormat="1" applyFont="1" applyFill="1" applyBorder="1"/>
    <xf numFmtId="0" fontId="9" fillId="4" borderId="1" xfId="0" applyFont="1" applyFill="1" applyBorder="1" applyAlignment="1">
      <alignment wrapText="1"/>
    </xf>
    <xf numFmtId="4" fontId="9" fillId="4" borderId="1" xfId="0" applyNumberFormat="1" applyFont="1" applyFill="1" applyBorder="1" applyAlignment="1">
      <alignment horizontal="right"/>
    </xf>
    <xf numFmtId="0" fontId="9" fillId="4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10" fillId="0" borderId="0" xfId="0" applyFont="1" applyFill="1"/>
    <xf numFmtId="49" fontId="8" fillId="5" borderId="1" xfId="0" applyNumberFormat="1" applyFont="1" applyFill="1" applyBorder="1" applyAlignment="1">
      <alignment vertical="center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2" fontId="8" fillId="3" borderId="1" xfId="0" quotePrefix="1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vertical="center"/>
    </xf>
    <xf numFmtId="0" fontId="7" fillId="5" borderId="1" xfId="0" quotePrefix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/>
    <xf numFmtId="49" fontId="10" fillId="5" borderId="1" xfId="0" applyNumberFormat="1" applyFont="1" applyFill="1" applyBorder="1"/>
    <xf numFmtId="2" fontId="8" fillId="5" borderId="1" xfId="0" quotePrefix="1" applyNumberFormat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/>
    <xf numFmtId="49" fontId="17" fillId="0" borderId="1" xfId="0" applyNumberFormat="1" applyFont="1" applyFill="1" applyBorder="1"/>
    <xf numFmtId="2" fontId="14" fillId="3" borderId="1" xfId="0" quotePrefix="1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right"/>
    </xf>
  </cellXfs>
  <cellStyles count="11">
    <cellStyle name="Обычный" xfId="0" builtinId="0"/>
    <cellStyle name="Обычный 10" xfId="1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view="pageBreakPreview" zoomScale="80" zoomScaleNormal="100" zoomScaleSheetLayoutView="80" workbookViewId="0">
      <pane xSplit="4" ySplit="4" topLeftCell="E53" activePane="bottomRight" state="frozen"/>
      <selection pane="topRight" activeCell="E1" sqref="E1"/>
      <selection pane="bottomLeft" activeCell="A5" sqref="A5"/>
      <selection pane="bottomRight" activeCell="C64" sqref="C64"/>
    </sheetView>
  </sheetViews>
  <sheetFormatPr defaultRowHeight="15.6"/>
  <cols>
    <col min="1" max="1" width="6" style="3" customWidth="1"/>
    <col min="2" max="2" width="6.88671875" style="3" customWidth="1"/>
    <col min="3" max="3" width="65.44140625" style="2" customWidth="1"/>
    <col min="4" max="4" width="18.88671875" style="4" customWidth="1"/>
    <col min="5" max="6" width="20.44140625" style="1" customWidth="1"/>
    <col min="7" max="7" width="19.88671875" style="1" customWidth="1"/>
    <col min="8" max="8" width="18.6640625" style="1" customWidth="1"/>
    <col min="9" max="9" width="16.88671875" style="1" customWidth="1"/>
    <col min="10" max="10" width="16.6640625" style="1" customWidth="1"/>
    <col min="11" max="11" width="17.109375" style="1" customWidth="1"/>
    <col min="12" max="12" width="16.6640625" style="1" customWidth="1"/>
    <col min="13" max="13" width="18.6640625" style="1" customWidth="1"/>
    <col min="14" max="14" width="16.88671875" style="1" customWidth="1"/>
    <col min="15" max="15" width="17.33203125" style="1" customWidth="1"/>
    <col min="16" max="16" width="13.6640625" style="1" customWidth="1"/>
    <col min="17" max="17" width="17.33203125" style="1" customWidth="1"/>
    <col min="18" max="18" width="13.6640625" style="1" customWidth="1"/>
    <col min="19" max="16384" width="8.88671875" style="1"/>
  </cols>
  <sheetData>
    <row r="1" spans="1:9">
      <c r="C1" s="69"/>
      <c r="D1" s="69"/>
      <c r="G1" s="1" t="s">
        <v>6</v>
      </c>
    </row>
    <row r="2" spans="1:9" ht="20.399999999999999">
      <c r="A2" s="70" t="s">
        <v>40</v>
      </c>
      <c r="B2" s="70"/>
      <c r="C2" s="70"/>
      <c r="D2" s="70"/>
      <c r="E2" s="70"/>
      <c r="F2" s="70"/>
      <c r="G2" s="70"/>
      <c r="H2" s="70"/>
    </row>
    <row r="3" spans="1:9" ht="15.6" customHeight="1">
      <c r="A3" s="71" t="s">
        <v>38</v>
      </c>
      <c r="B3" s="72"/>
      <c r="C3" s="74" t="s">
        <v>0</v>
      </c>
      <c r="D3" s="74" t="s">
        <v>4</v>
      </c>
      <c r="E3" s="75" t="s">
        <v>5</v>
      </c>
      <c r="F3" s="75"/>
      <c r="G3" s="75"/>
      <c r="H3" s="75"/>
    </row>
    <row r="4" spans="1:9" ht="78">
      <c r="A4" s="71"/>
      <c r="B4" s="73"/>
      <c r="C4" s="74"/>
      <c r="D4" s="74"/>
      <c r="E4" s="5" t="s">
        <v>52</v>
      </c>
      <c r="F4" s="5" t="s">
        <v>24</v>
      </c>
      <c r="G4" s="5" t="s">
        <v>88</v>
      </c>
      <c r="H4" s="6" t="s">
        <v>8</v>
      </c>
      <c r="I4" s="21"/>
    </row>
    <row r="5" spans="1:9" s="44" customFormat="1" ht="18.600000000000001">
      <c r="A5" s="41" t="s">
        <v>16</v>
      </c>
      <c r="B5" s="41"/>
      <c r="C5" s="42" t="s">
        <v>19</v>
      </c>
      <c r="D5" s="43">
        <f>E5+F5+G5+H5</f>
        <v>0</v>
      </c>
      <c r="E5" s="43">
        <f>E6</f>
        <v>0</v>
      </c>
      <c r="F5" s="43">
        <f t="shared" ref="F5:H5" si="0">F6</f>
        <v>0</v>
      </c>
      <c r="G5" s="43">
        <f t="shared" si="0"/>
        <v>0</v>
      </c>
      <c r="H5" s="43">
        <f t="shared" si="0"/>
        <v>0</v>
      </c>
    </row>
    <row r="6" spans="1:9" s="37" customFormat="1" ht="17.399999999999999">
      <c r="A6" s="57"/>
      <c r="B6" s="57"/>
      <c r="C6" s="56" t="s">
        <v>43</v>
      </c>
      <c r="D6" s="36">
        <f>E6+F6+G6+H6</f>
        <v>0</v>
      </c>
      <c r="E6" s="59">
        <f>E7+E11</f>
        <v>0</v>
      </c>
      <c r="F6" s="59">
        <f t="shared" ref="F6:H6" si="1">F7+F11</f>
        <v>0</v>
      </c>
      <c r="G6" s="59">
        <f t="shared" si="1"/>
        <v>0</v>
      </c>
      <c r="H6" s="59">
        <f t="shared" si="1"/>
        <v>0</v>
      </c>
    </row>
    <row r="7" spans="1:9" s="37" customFormat="1" ht="34.799999999999997">
      <c r="A7" s="57" t="s">
        <v>12</v>
      </c>
      <c r="B7" s="57" t="s">
        <v>41</v>
      </c>
      <c r="C7" s="58" t="s">
        <v>42</v>
      </c>
      <c r="D7" s="36">
        <f>E7+F7+G7+H7</f>
        <v>65200</v>
      </c>
      <c r="E7" s="59">
        <f>E8+E9+E10</f>
        <v>0</v>
      </c>
      <c r="F7" s="59">
        <f t="shared" ref="F7:H7" si="2">F8+F9+F10</f>
        <v>0</v>
      </c>
      <c r="G7" s="59">
        <f>G8+G9+G10</f>
        <v>65200</v>
      </c>
      <c r="H7" s="59">
        <f t="shared" si="2"/>
        <v>0</v>
      </c>
    </row>
    <row r="8" spans="1:9" s="34" customFormat="1" ht="36">
      <c r="A8" s="51"/>
      <c r="B8" s="51"/>
      <c r="C8" s="52" t="s">
        <v>53</v>
      </c>
      <c r="D8" s="33">
        <f>E8+F8+G8+H8</f>
        <v>-895000</v>
      </c>
      <c r="E8" s="53"/>
      <c r="F8" s="53"/>
      <c r="G8" s="53">
        <f>-700000-195000</f>
        <v>-895000</v>
      </c>
      <c r="H8" s="53"/>
    </row>
    <row r="9" spans="1:9" s="34" customFormat="1" ht="54">
      <c r="A9" s="51"/>
      <c r="B9" s="51"/>
      <c r="C9" s="52" t="s">
        <v>54</v>
      </c>
      <c r="D9" s="33">
        <f t="shared" ref="D9:D12" si="3">E9+F9+G9+H9</f>
        <v>-25000</v>
      </c>
      <c r="E9" s="53"/>
      <c r="F9" s="53"/>
      <c r="G9" s="53">
        <f>-25000</f>
        <v>-25000</v>
      </c>
      <c r="H9" s="53"/>
    </row>
    <row r="10" spans="1:9" s="37" customFormat="1" ht="36">
      <c r="A10" s="51"/>
      <c r="B10" s="51"/>
      <c r="C10" s="52" t="s">
        <v>55</v>
      </c>
      <c r="D10" s="33">
        <f t="shared" si="3"/>
        <v>985200</v>
      </c>
      <c r="E10" s="53"/>
      <c r="F10" s="53"/>
      <c r="G10" s="53">
        <v>985200</v>
      </c>
      <c r="H10" s="53"/>
    </row>
    <row r="11" spans="1:9" s="54" customFormat="1" ht="18">
      <c r="A11" s="57" t="s">
        <v>21</v>
      </c>
      <c r="B11" s="57" t="s">
        <v>56</v>
      </c>
      <c r="C11" s="58" t="s">
        <v>57</v>
      </c>
      <c r="D11" s="36">
        <f t="shared" si="3"/>
        <v>-65200</v>
      </c>
      <c r="E11" s="59">
        <f>E12</f>
        <v>0</v>
      </c>
      <c r="F11" s="59">
        <f t="shared" ref="F11:H11" si="4">F12</f>
        <v>0</v>
      </c>
      <c r="G11" s="59">
        <f t="shared" si="4"/>
        <v>-65200</v>
      </c>
      <c r="H11" s="59">
        <f t="shared" si="4"/>
        <v>0</v>
      </c>
    </row>
    <row r="12" spans="1:9" s="37" customFormat="1" ht="54">
      <c r="A12" s="51"/>
      <c r="B12" s="51" t="s">
        <v>56</v>
      </c>
      <c r="C12" s="52" t="s">
        <v>58</v>
      </c>
      <c r="D12" s="33">
        <f t="shared" si="3"/>
        <v>-65200</v>
      </c>
      <c r="E12" s="53"/>
      <c r="F12" s="53"/>
      <c r="G12" s="53">
        <f>-29700-35500</f>
        <v>-65200</v>
      </c>
      <c r="H12" s="53"/>
    </row>
    <row r="13" spans="1:9" s="54" customFormat="1" ht="18.600000000000001">
      <c r="A13" s="41" t="s">
        <v>17</v>
      </c>
      <c r="B13" s="41"/>
      <c r="C13" s="42" t="s">
        <v>10</v>
      </c>
      <c r="D13" s="43">
        <f>E13+F13+G13+H13</f>
        <v>-1117006.6000000001</v>
      </c>
      <c r="E13" s="43">
        <f>E14+E16+E19+E21</f>
        <v>0</v>
      </c>
      <c r="F13" s="43">
        <f t="shared" ref="F13:H13" si="5">F14+F16+F19+F21</f>
        <v>0</v>
      </c>
      <c r="G13" s="43">
        <f t="shared" si="5"/>
        <v>-1107272.6000000001</v>
      </c>
      <c r="H13" s="43">
        <f t="shared" si="5"/>
        <v>-9734</v>
      </c>
    </row>
    <row r="14" spans="1:9" s="34" customFormat="1" ht="18">
      <c r="A14" s="35" t="s">
        <v>13</v>
      </c>
      <c r="B14" s="35" t="s">
        <v>30</v>
      </c>
      <c r="C14" s="13" t="s">
        <v>31</v>
      </c>
      <c r="D14" s="36">
        <f>E14+F14+G14+H14</f>
        <v>-1181372.6000000001</v>
      </c>
      <c r="E14" s="36">
        <f>E15</f>
        <v>0</v>
      </c>
      <c r="F14" s="36">
        <f t="shared" ref="F14:H14" si="6">F15</f>
        <v>0</v>
      </c>
      <c r="G14" s="36">
        <f t="shared" si="6"/>
        <v>-1181372.6000000001</v>
      </c>
      <c r="H14" s="36">
        <f t="shared" si="6"/>
        <v>0</v>
      </c>
    </row>
    <row r="15" spans="1:9" s="37" customFormat="1" ht="36">
      <c r="A15" s="32"/>
      <c r="B15" s="32"/>
      <c r="C15" s="38" t="s">
        <v>59</v>
      </c>
      <c r="D15" s="33">
        <f>E15+F15+G15+H15</f>
        <v>-1181372.6000000001</v>
      </c>
      <c r="E15" s="33"/>
      <c r="F15" s="33"/>
      <c r="G15" s="33">
        <f>-74100-1107272.6</f>
        <v>-1181372.6000000001</v>
      </c>
      <c r="H15" s="33"/>
    </row>
    <row r="16" spans="1:9" s="34" customFormat="1" ht="34.799999999999997">
      <c r="A16" s="35" t="s">
        <v>22</v>
      </c>
      <c r="B16" s="35" t="s">
        <v>60</v>
      </c>
      <c r="C16" s="13" t="s">
        <v>61</v>
      </c>
      <c r="D16" s="36">
        <f t="shared" ref="D16:D18" si="7">E16+F16+G16+H16</f>
        <v>0</v>
      </c>
      <c r="E16" s="36"/>
      <c r="F16" s="36"/>
      <c r="G16" s="36">
        <f>G17+G18</f>
        <v>0</v>
      </c>
      <c r="H16" s="36"/>
    </row>
    <row r="17" spans="1:8" s="34" customFormat="1" ht="126">
      <c r="A17" s="32"/>
      <c r="B17" s="32"/>
      <c r="C17" s="64" t="s">
        <v>62</v>
      </c>
      <c r="D17" s="33">
        <f t="shared" si="7"/>
        <v>-21901</v>
      </c>
      <c r="E17" s="33"/>
      <c r="F17" s="33"/>
      <c r="G17" s="33">
        <f>-21901</f>
        <v>-21901</v>
      </c>
      <c r="H17" s="33"/>
    </row>
    <row r="18" spans="1:8" s="34" customFormat="1" ht="54">
      <c r="A18" s="32"/>
      <c r="B18" s="32"/>
      <c r="C18" s="64" t="s">
        <v>63</v>
      </c>
      <c r="D18" s="33">
        <f t="shared" si="7"/>
        <v>21901</v>
      </c>
      <c r="E18" s="33"/>
      <c r="F18" s="33"/>
      <c r="G18" s="33">
        <f>21901</f>
        <v>21901</v>
      </c>
      <c r="H18" s="33"/>
    </row>
    <row r="19" spans="1:8" s="34" customFormat="1" ht="52.2">
      <c r="A19" s="35" t="s">
        <v>22</v>
      </c>
      <c r="B19" s="35" t="s">
        <v>64</v>
      </c>
      <c r="C19" s="13" t="s">
        <v>65</v>
      </c>
      <c r="D19" s="36">
        <f>E19+F19+G19+H19</f>
        <v>-9734</v>
      </c>
      <c r="E19" s="36">
        <f>E20</f>
        <v>0</v>
      </c>
      <c r="F19" s="36">
        <f t="shared" ref="F19:H19" si="8">F20</f>
        <v>0</v>
      </c>
      <c r="G19" s="36">
        <f t="shared" si="8"/>
        <v>0</v>
      </c>
      <c r="H19" s="36">
        <f t="shared" si="8"/>
        <v>-9734</v>
      </c>
    </row>
    <row r="20" spans="1:8" s="37" customFormat="1" ht="126">
      <c r="A20" s="32"/>
      <c r="B20" s="32"/>
      <c r="C20" s="38" t="s">
        <v>66</v>
      </c>
      <c r="D20" s="33">
        <f>E20+F20+G20+H20</f>
        <v>-9734</v>
      </c>
      <c r="E20" s="33"/>
      <c r="F20" s="33"/>
      <c r="G20" s="33"/>
      <c r="H20" s="33">
        <f>-9734</f>
        <v>-9734</v>
      </c>
    </row>
    <row r="21" spans="1:8" s="34" customFormat="1" ht="34.799999999999997">
      <c r="A21" s="60" t="s">
        <v>32</v>
      </c>
      <c r="B21" s="16" t="s">
        <v>26</v>
      </c>
      <c r="C21" s="22" t="s">
        <v>27</v>
      </c>
      <c r="D21" s="36">
        <f t="shared" ref="D21" si="9">E21+F21+G21+H21</f>
        <v>74100</v>
      </c>
      <c r="E21" s="36">
        <f>E22</f>
        <v>0</v>
      </c>
      <c r="F21" s="36">
        <f t="shared" ref="F21:H21" si="10">F22</f>
        <v>0</v>
      </c>
      <c r="G21" s="36">
        <f t="shared" si="10"/>
        <v>74100</v>
      </c>
      <c r="H21" s="36">
        <f t="shared" si="10"/>
        <v>0</v>
      </c>
    </row>
    <row r="22" spans="1:8" s="34" customFormat="1" ht="54">
      <c r="A22" s="32"/>
      <c r="B22" s="28"/>
      <c r="C22" s="29" t="s">
        <v>67</v>
      </c>
      <c r="D22" s="33">
        <f>E22+F22+G22+H22</f>
        <v>74100</v>
      </c>
      <c r="E22" s="33"/>
      <c r="F22" s="33"/>
      <c r="G22" s="33">
        <v>74100</v>
      </c>
      <c r="H22" s="33"/>
    </row>
    <row r="23" spans="1:8" s="34" customFormat="1" ht="18.600000000000001">
      <c r="A23" s="45" t="s">
        <v>18</v>
      </c>
      <c r="B23" s="45"/>
      <c r="C23" s="46" t="s">
        <v>28</v>
      </c>
      <c r="D23" s="47">
        <f>E23+F23+G23+H23</f>
        <v>0</v>
      </c>
      <c r="E23" s="47">
        <f>E24+E26</f>
        <v>0</v>
      </c>
      <c r="F23" s="47">
        <f t="shared" ref="F23:H23" si="11">F24+F26</f>
        <v>0</v>
      </c>
      <c r="G23" s="47">
        <f t="shared" si="11"/>
        <v>0</v>
      </c>
      <c r="H23" s="47">
        <f t="shared" si="11"/>
        <v>0</v>
      </c>
    </row>
    <row r="24" spans="1:8" s="37" customFormat="1" ht="34.799999999999997">
      <c r="A24" s="60" t="s">
        <v>33</v>
      </c>
      <c r="B24" s="16" t="s">
        <v>68</v>
      </c>
      <c r="C24" s="22" t="s">
        <v>69</v>
      </c>
      <c r="D24" s="36">
        <f>D25</f>
        <v>-45000</v>
      </c>
      <c r="E24" s="36">
        <f t="shared" ref="E24:H24" si="12">E25</f>
        <v>0</v>
      </c>
      <c r="F24" s="36">
        <f t="shared" si="12"/>
        <v>0</v>
      </c>
      <c r="G24" s="36">
        <f t="shared" si="12"/>
        <v>-45000</v>
      </c>
      <c r="H24" s="36">
        <f t="shared" si="12"/>
        <v>0</v>
      </c>
    </row>
    <row r="25" spans="1:8" s="34" customFormat="1" ht="18">
      <c r="A25" s="65"/>
      <c r="B25" s="28"/>
      <c r="C25" s="29" t="s">
        <v>70</v>
      </c>
      <c r="D25" s="33">
        <f t="shared" ref="D25:D27" si="13">E25+F25+G25+H25</f>
        <v>-45000</v>
      </c>
      <c r="E25" s="33"/>
      <c r="F25" s="33"/>
      <c r="G25" s="33">
        <v>-45000</v>
      </c>
      <c r="H25" s="33"/>
    </row>
    <row r="26" spans="1:8" s="34" customFormat="1" ht="34.799999999999997">
      <c r="A26" s="60" t="s">
        <v>34</v>
      </c>
      <c r="B26" s="16" t="s">
        <v>26</v>
      </c>
      <c r="C26" s="22" t="s">
        <v>71</v>
      </c>
      <c r="D26" s="36">
        <f t="shared" si="13"/>
        <v>45000</v>
      </c>
      <c r="E26" s="36"/>
      <c r="F26" s="36"/>
      <c r="G26" s="36">
        <f>G27</f>
        <v>45000</v>
      </c>
      <c r="H26" s="36"/>
    </row>
    <row r="27" spans="1:8" s="34" customFormat="1" ht="54">
      <c r="A27" s="32"/>
      <c r="B27" s="28"/>
      <c r="C27" s="29" t="s">
        <v>72</v>
      </c>
      <c r="D27" s="33">
        <f t="shared" si="13"/>
        <v>45000</v>
      </c>
      <c r="E27" s="33"/>
      <c r="F27" s="33"/>
      <c r="G27" s="33">
        <v>45000</v>
      </c>
      <c r="H27" s="33"/>
    </row>
    <row r="28" spans="1:8" s="44" customFormat="1" ht="37.200000000000003">
      <c r="A28" s="45" t="s">
        <v>44</v>
      </c>
      <c r="B28" s="45"/>
      <c r="C28" s="46" t="s">
        <v>9</v>
      </c>
      <c r="D28" s="47">
        <f>E28+F28+G28+H28</f>
        <v>4345200</v>
      </c>
      <c r="E28" s="47">
        <f>E29+E31+E36+E48</f>
        <v>2296440.15</v>
      </c>
      <c r="F28" s="47">
        <f t="shared" ref="F28:H28" si="14">F29+F31+F36+F48</f>
        <v>941487.25</v>
      </c>
      <c r="G28" s="47">
        <f t="shared" si="14"/>
        <v>1107272.6000000001</v>
      </c>
      <c r="H28" s="47">
        <f t="shared" si="14"/>
        <v>0</v>
      </c>
    </row>
    <row r="29" spans="1:8" s="24" customFormat="1" ht="34.799999999999997">
      <c r="A29" s="11" t="s">
        <v>11</v>
      </c>
      <c r="B29" s="11" t="s">
        <v>73</v>
      </c>
      <c r="C29" s="22" t="s">
        <v>74</v>
      </c>
      <c r="D29" s="10">
        <f t="shared" ref="D29" si="15">D30</f>
        <v>1100000</v>
      </c>
      <c r="E29" s="10">
        <f>E30</f>
        <v>1100000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 s="49" customFormat="1" ht="36">
      <c r="A30" s="31"/>
      <c r="B30" s="31"/>
      <c r="C30" s="55" t="s">
        <v>75</v>
      </c>
      <c r="D30" s="15">
        <f>E30+F30+G30+H30</f>
        <v>1100000</v>
      </c>
      <c r="E30" s="15">
        <v>1100000</v>
      </c>
      <c r="F30" s="15"/>
      <c r="G30" s="15"/>
      <c r="H30" s="15"/>
    </row>
    <row r="31" spans="1:8" s="24" customFormat="1" ht="18.600000000000001">
      <c r="A31" s="11" t="s">
        <v>39</v>
      </c>
      <c r="B31" s="11" t="s">
        <v>25</v>
      </c>
      <c r="C31" s="22" t="s">
        <v>23</v>
      </c>
      <c r="D31" s="10">
        <f>D32</f>
        <v>0</v>
      </c>
      <c r="E31" s="10">
        <f t="shared" ref="E31:H31" si="17">E32</f>
        <v>0</v>
      </c>
      <c r="F31" s="10">
        <f t="shared" si="17"/>
        <v>0</v>
      </c>
      <c r="G31" s="10">
        <f t="shared" si="17"/>
        <v>0</v>
      </c>
      <c r="H31" s="10">
        <f t="shared" si="17"/>
        <v>0</v>
      </c>
    </row>
    <row r="32" spans="1:8" s="49" customFormat="1" ht="19.2">
      <c r="A32" s="11"/>
      <c r="B32" s="11"/>
      <c r="C32" s="40" t="s">
        <v>45</v>
      </c>
      <c r="D32" s="10">
        <f t="shared" ref="D32:D42" si="18">E32+F32+G32+H32</f>
        <v>0</v>
      </c>
      <c r="E32" s="10"/>
      <c r="F32" s="10"/>
      <c r="G32" s="10">
        <f>G33</f>
        <v>0</v>
      </c>
      <c r="H32" s="10"/>
    </row>
    <row r="33" spans="1:8" s="24" customFormat="1" ht="36">
      <c r="A33" s="31"/>
      <c r="B33" s="31"/>
      <c r="C33" s="55" t="s">
        <v>76</v>
      </c>
      <c r="D33" s="15">
        <f>E33+F33+G33+H33</f>
        <v>0</v>
      </c>
      <c r="E33" s="15"/>
      <c r="F33" s="15"/>
      <c r="G33" s="15">
        <f>G34+G35</f>
        <v>0</v>
      </c>
      <c r="H33" s="15"/>
    </row>
    <row r="34" spans="1:8" s="49" customFormat="1" ht="19.2">
      <c r="A34" s="66"/>
      <c r="B34" s="66"/>
      <c r="C34" s="67" t="s">
        <v>77</v>
      </c>
      <c r="D34" s="68">
        <f t="shared" ref="D34:D35" si="19">E34+F34+G34+H34</f>
        <v>230000</v>
      </c>
      <c r="E34" s="68"/>
      <c r="F34" s="68"/>
      <c r="G34" s="68">
        <v>230000</v>
      </c>
      <c r="H34" s="68"/>
    </row>
    <row r="35" spans="1:8" s="49" customFormat="1" ht="19.2">
      <c r="A35" s="66"/>
      <c r="B35" s="66"/>
      <c r="C35" s="67" t="s">
        <v>78</v>
      </c>
      <c r="D35" s="68">
        <f t="shared" si="19"/>
        <v>-230000</v>
      </c>
      <c r="E35" s="68"/>
      <c r="F35" s="68"/>
      <c r="G35" s="68">
        <v>-230000</v>
      </c>
      <c r="H35" s="68"/>
    </row>
    <row r="36" spans="1:8" s="48" customFormat="1" ht="34.799999999999997">
      <c r="A36" s="11" t="s">
        <v>47</v>
      </c>
      <c r="B36" s="11" t="s">
        <v>26</v>
      </c>
      <c r="C36" s="22" t="s">
        <v>27</v>
      </c>
      <c r="D36" s="10">
        <f>E36+F36+G36+H36</f>
        <v>3120200</v>
      </c>
      <c r="E36" s="10">
        <f>E37+E42+E45</f>
        <v>1071440.1499999999</v>
      </c>
      <c r="F36" s="10">
        <f t="shared" ref="F36:H36" si="20">F37+F42+F45</f>
        <v>941487.25</v>
      </c>
      <c r="G36" s="10">
        <f t="shared" si="20"/>
        <v>1107272.6000000001</v>
      </c>
      <c r="H36" s="10">
        <f t="shared" si="20"/>
        <v>0</v>
      </c>
    </row>
    <row r="37" spans="1:8" s="39" customFormat="1" ht="18.600000000000001">
      <c r="A37" s="11"/>
      <c r="B37" s="11"/>
      <c r="C37" s="22" t="s">
        <v>46</v>
      </c>
      <c r="D37" s="10">
        <f>E37+F37+G37+H37</f>
        <v>120000</v>
      </c>
      <c r="E37" s="10">
        <f>E38+E39+E40+E41</f>
        <v>120000</v>
      </c>
      <c r="F37" s="10">
        <f t="shared" ref="F37:H37" si="21">F38+F39+F40+F41</f>
        <v>0</v>
      </c>
      <c r="G37" s="10">
        <f t="shared" si="21"/>
        <v>0</v>
      </c>
      <c r="H37" s="10">
        <f t="shared" si="21"/>
        <v>0</v>
      </c>
    </row>
    <row r="38" spans="1:8" s="49" customFormat="1" ht="36">
      <c r="A38" s="31"/>
      <c r="B38" s="31"/>
      <c r="C38" s="29" t="s">
        <v>79</v>
      </c>
      <c r="D38" s="15">
        <f>E38+F38+G38+H38</f>
        <v>-35000</v>
      </c>
      <c r="E38" s="15"/>
      <c r="F38" s="15"/>
      <c r="G38" s="15">
        <f>-35000</f>
        <v>-35000</v>
      </c>
      <c r="H38" s="15"/>
    </row>
    <row r="39" spans="1:8" s="24" customFormat="1" ht="54">
      <c r="A39" s="31"/>
      <c r="B39" s="31"/>
      <c r="C39" s="29" t="s">
        <v>80</v>
      </c>
      <c r="D39" s="15">
        <f t="shared" ref="D39:D41" si="22">E39+F39+G39+H39</f>
        <v>335000</v>
      </c>
      <c r="E39" s="15"/>
      <c r="F39" s="15"/>
      <c r="G39" s="15">
        <f>35000+300000</f>
        <v>335000</v>
      </c>
      <c r="H39" s="15"/>
    </row>
    <row r="40" spans="1:8" s="49" customFormat="1" ht="90">
      <c r="A40" s="31"/>
      <c r="B40" s="31"/>
      <c r="C40" s="29" t="s">
        <v>81</v>
      </c>
      <c r="D40" s="15">
        <f t="shared" si="22"/>
        <v>-300000</v>
      </c>
      <c r="E40" s="15"/>
      <c r="F40" s="15"/>
      <c r="G40" s="15">
        <f>-300000</f>
        <v>-300000</v>
      </c>
      <c r="H40" s="15"/>
    </row>
    <row r="41" spans="1:8" s="48" customFormat="1" ht="90">
      <c r="A41" s="31"/>
      <c r="B41" s="31"/>
      <c r="C41" s="29" t="s">
        <v>89</v>
      </c>
      <c r="D41" s="15">
        <f t="shared" si="22"/>
        <v>120000</v>
      </c>
      <c r="E41" s="15">
        <f>100000+20000</f>
        <v>120000</v>
      </c>
      <c r="F41" s="15"/>
      <c r="G41" s="15"/>
      <c r="H41" s="15"/>
    </row>
    <row r="42" spans="1:8" s="24" customFormat="1" ht="18.600000000000001">
      <c r="A42" s="11"/>
      <c r="B42" s="11"/>
      <c r="C42" s="40" t="s">
        <v>48</v>
      </c>
      <c r="D42" s="10">
        <f t="shared" si="18"/>
        <v>0</v>
      </c>
      <c r="E42" s="10">
        <f>E43+E44</f>
        <v>0</v>
      </c>
      <c r="F42" s="10">
        <f t="shared" ref="F42:H42" si="23">F43+F44</f>
        <v>0</v>
      </c>
      <c r="G42" s="10">
        <f t="shared" si="23"/>
        <v>0</v>
      </c>
      <c r="H42" s="10">
        <f t="shared" si="23"/>
        <v>0</v>
      </c>
    </row>
    <row r="43" spans="1:8" s="49" customFormat="1" ht="36">
      <c r="A43" s="61"/>
      <c r="B43" s="61"/>
      <c r="C43" s="62" t="s">
        <v>82</v>
      </c>
      <c r="D43" s="63">
        <f>E43+F43+G43+H43</f>
        <v>-466405</v>
      </c>
      <c r="E43" s="63"/>
      <c r="F43" s="63"/>
      <c r="G43" s="63">
        <f>-466405</f>
        <v>-466405</v>
      </c>
      <c r="H43" s="63"/>
    </row>
    <row r="44" spans="1:8" s="49" customFormat="1" ht="108">
      <c r="A44" s="31"/>
      <c r="B44" s="31"/>
      <c r="C44" s="55" t="s">
        <v>83</v>
      </c>
      <c r="D44" s="63">
        <f>E44+F44+G44+H44</f>
        <v>466405</v>
      </c>
      <c r="E44" s="15"/>
      <c r="F44" s="15"/>
      <c r="G44" s="15">
        <v>466405</v>
      </c>
      <c r="H44" s="15"/>
    </row>
    <row r="45" spans="1:8" s="24" customFormat="1" ht="18.600000000000001">
      <c r="A45" s="11"/>
      <c r="B45" s="11"/>
      <c r="C45" s="40" t="s">
        <v>90</v>
      </c>
      <c r="D45" s="76">
        <f>E45+F45+G45+H45</f>
        <v>3000200</v>
      </c>
      <c r="E45" s="76">
        <f>E46+E47</f>
        <v>951440.15</v>
      </c>
      <c r="F45" s="76">
        <f t="shared" ref="F45:H45" si="24">F46+F47</f>
        <v>941487.25</v>
      </c>
      <c r="G45" s="76">
        <f t="shared" si="24"/>
        <v>1107272.6000000001</v>
      </c>
      <c r="H45" s="76">
        <f t="shared" si="24"/>
        <v>0</v>
      </c>
    </row>
    <row r="46" spans="1:8" s="49" customFormat="1" ht="126">
      <c r="A46" s="31"/>
      <c r="B46" s="31"/>
      <c r="C46" s="55" t="s">
        <v>91</v>
      </c>
      <c r="D46" s="63">
        <f>E46+F46+G46+H46</f>
        <v>2955000</v>
      </c>
      <c r="E46" s="15">
        <v>951440.15</v>
      </c>
      <c r="F46" s="15">
        <v>941487.25</v>
      </c>
      <c r="G46" s="15">
        <v>1062072.6000000001</v>
      </c>
      <c r="H46" s="15"/>
    </row>
    <row r="47" spans="1:8" s="48" customFormat="1" ht="36">
      <c r="A47" s="31"/>
      <c r="B47" s="31"/>
      <c r="C47" s="55" t="s">
        <v>92</v>
      </c>
      <c r="D47" s="63">
        <f>E47+F47+G47+H47</f>
        <v>45200</v>
      </c>
      <c r="E47" s="15"/>
      <c r="F47" s="15"/>
      <c r="G47" s="15">
        <v>45200</v>
      </c>
      <c r="H47" s="15"/>
    </row>
    <row r="48" spans="1:8" s="12" customFormat="1" ht="18.600000000000001">
      <c r="A48" s="11" t="s">
        <v>49</v>
      </c>
      <c r="B48" s="11" t="s">
        <v>84</v>
      </c>
      <c r="C48" s="40" t="s">
        <v>85</v>
      </c>
      <c r="D48" s="10">
        <f>E48+F48+H48</f>
        <v>125000</v>
      </c>
      <c r="E48" s="10">
        <f>E49</f>
        <v>125000</v>
      </c>
      <c r="F48" s="10"/>
      <c r="G48" s="10"/>
      <c r="H48" s="10"/>
    </row>
    <row r="49" spans="1:8" s="14" customFormat="1" ht="18.600000000000001">
      <c r="A49" s="11"/>
      <c r="B49" s="11"/>
      <c r="C49" s="40" t="s">
        <v>45</v>
      </c>
      <c r="D49" s="10">
        <f>E49+F49+H49</f>
        <v>125000</v>
      </c>
      <c r="E49" s="10">
        <f>E50</f>
        <v>125000</v>
      </c>
      <c r="F49" s="10"/>
      <c r="G49" s="10"/>
      <c r="H49" s="10"/>
    </row>
    <row r="50" spans="1:8" s="12" customFormat="1" ht="36">
      <c r="A50" s="31"/>
      <c r="B50" s="31"/>
      <c r="C50" s="55" t="s">
        <v>86</v>
      </c>
      <c r="D50" s="15">
        <f>E50+F50+H50</f>
        <v>125000</v>
      </c>
      <c r="E50" s="15">
        <v>125000</v>
      </c>
      <c r="F50" s="15"/>
      <c r="G50" s="15"/>
      <c r="H50" s="15"/>
    </row>
    <row r="51" spans="1:8" s="50" customFormat="1" ht="19.2">
      <c r="A51" s="45" t="s">
        <v>20</v>
      </c>
      <c r="B51" s="45"/>
      <c r="C51" s="46" t="s">
        <v>7</v>
      </c>
      <c r="D51" s="47">
        <f t="shared" ref="D51:D56" si="25">E51+F51+G51+H51</f>
        <v>-3237927.4</v>
      </c>
      <c r="E51" s="47">
        <f>E52+E55</f>
        <v>-2296440.15</v>
      </c>
      <c r="F51" s="47">
        <f t="shared" ref="F51:H51" si="26">F52+F55</f>
        <v>-941487.25</v>
      </c>
      <c r="G51" s="47">
        <f t="shared" si="26"/>
        <v>0</v>
      </c>
      <c r="H51" s="47">
        <f t="shared" si="26"/>
        <v>0</v>
      </c>
    </row>
    <row r="52" spans="1:8" s="14" customFormat="1" ht="17.399999999999999">
      <c r="A52" s="16" t="s">
        <v>29</v>
      </c>
      <c r="B52" s="16" t="s">
        <v>14</v>
      </c>
      <c r="C52" s="22" t="s">
        <v>15</v>
      </c>
      <c r="D52" s="23">
        <f t="shared" si="25"/>
        <v>-3437927.4</v>
      </c>
      <c r="E52" s="23">
        <f>E53+E54</f>
        <v>-2296440.15</v>
      </c>
      <c r="F52" s="23">
        <f t="shared" ref="F52:H52" si="27">F53+F54</f>
        <v>-1141487.25</v>
      </c>
      <c r="G52" s="23">
        <f t="shared" si="27"/>
        <v>0</v>
      </c>
      <c r="H52" s="23">
        <f t="shared" si="27"/>
        <v>0</v>
      </c>
    </row>
    <row r="53" spans="1:8" s="14" customFormat="1" ht="36">
      <c r="A53" s="16"/>
      <c r="B53" s="16"/>
      <c r="C53" s="29" t="s">
        <v>51</v>
      </c>
      <c r="D53" s="30">
        <f t="shared" si="25"/>
        <v>-2296440.15</v>
      </c>
      <c r="E53" s="30">
        <f>-125000-1100000-1071440.15</f>
        <v>-2296440.15</v>
      </c>
      <c r="F53" s="23"/>
      <c r="G53" s="23"/>
      <c r="H53" s="23"/>
    </row>
    <row r="54" spans="1:8" s="14" customFormat="1" ht="36">
      <c r="A54" s="28"/>
      <c r="B54" s="28"/>
      <c r="C54" s="29" t="s">
        <v>37</v>
      </c>
      <c r="D54" s="30">
        <f t="shared" si="25"/>
        <v>-1141487.25</v>
      </c>
      <c r="E54" s="30"/>
      <c r="F54" s="30">
        <f>-200000-941487.25</f>
        <v>-1141487.25</v>
      </c>
      <c r="G54" s="30"/>
      <c r="H54" s="30"/>
    </row>
    <row r="55" spans="1:8" s="12" customFormat="1" ht="52.2">
      <c r="A55" s="16" t="s">
        <v>87</v>
      </c>
      <c r="B55" s="16" t="s">
        <v>35</v>
      </c>
      <c r="C55" s="22" t="s">
        <v>36</v>
      </c>
      <c r="D55" s="23">
        <f t="shared" si="25"/>
        <v>200000</v>
      </c>
      <c r="E55" s="23"/>
      <c r="F55" s="23">
        <f>F56</f>
        <v>200000</v>
      </c>
      <c r="G55" s="23"/>
      <c r="H55" s="23"/>
    </row>
    <row r="56" spans="1:8" ht="108">
      <c r="A56" s="28"/>
      <c r="B56" s="28"/>
      <c r="C56" s="29" t="s">
        <v>50</v>
      </c>
      <c r="D56" s="30">
        <f t="shared" si="25"/>
        <v>200000</v>
      </c>
      <c r="E56" s="30"/>
      <c r="F56" s="30">
        <v>200000</v>
      </c>
      <c r="G56" s="30"/>
      <c r="H56" s="30"/>
    </row>
    <row r="57" spans="1:8" ht="18.600000000000001">
      <c r="A57" s="7"/>
      <c r="B57" s="7"/>
      <c r="C57" s="8" t="s">
        <v>1</v>
      </c>
      <c r="D57" s="9">
        <f>D5+D13+D23+D28+D51</f>
        <v>-9734</v>
      </c>
      <c r="E57" s="9">
        <f>E5+E13+E23+E28+E51</f>
        <v>0</v>
      </c>
      <c r="F57" s="9">
        <f>F5+F13+F23+F28+F51</f>
        <v>0</v>
      </c>
      <c r="G57" s="9">
        <f>G5+G13+G23+G28+G51</f>
        <v>0</v>
      </c>
      <c r="H57" s="9">
        <f>H5+H13+H23+H28+H51</f>
        <v>-9734</v>
      </c>
    </row>
    <row r="58" spans="1:8" ht="18.600000000000001">
      <c r="A58" s="25"/>
      <c r="B58" s="25"/>
      <c r="C58" s="26"/>
      <c r="D58" s="27"/>
      <c r="E58" s="27"/>
      <c r="F58" s="27"/>
      <c r="G58" s="27"/>
      <c r="H58" s="27"/>
    </row>
    <row r="59" spans="1:8" ht="18">
      <c r="A59" s="17"/>
      <c r="B59" s="17"/>
      <c r="C59" s="18" t="s">
        <v>2</v>
      </c>
      <c r="D59" s="19" t="s">
        <v>3</v>
      </c>
      <c r="E59" s="20"/>
      <c r="F59" s="20"/>
      <c r="G59" s="20"/>
      <c r="H59" s="20"/>
    </row>
  </sheetData>
  <mergeCells count="7">
    <mergeCell ref="C1:D1"/>
    <mergeCell ref="A2:H2"/>
    <mergeCell ref="A3:A4"/>
    <mergeCell ref="B3:B4"/>
    <mergeCell ref="C3:C4"/>
    <mergeCell ref="D3:D4"/>
    <mergeCell ref="E3:H3"/>
  </mergeCells>
  <pageMargins left="0.31496062992125984" right="0.19685039370078741" top="0.51181102362204722" bottom="0.11811023622047245" header="0.31496062992125984" footer="0.31496062992125984"/>
  <pageSetup paperSize="9" scale="53" fitToHeight="4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Зведені пропозиції на уточн</vt:lpstr>
      <vt:lpstr>'Зведені пропозиції на уточн'!Заголовки_для_печати</vt:lpstr>
      <vt:lpstr>'Зведені пропозиції на уточн'!Область_печати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2022-11-30T09:46:24Z</cp:lastPrinted>
  <dcterms:created xsi:type="dcterms:W3CDTF">2021-05-14T07:29:19Z</dcterms:created>
  <dcterms:modified xsi:type="dcterms:W3CDTF">2022-12-16T13:57:02Z</dcterms:modified>
</cp:coreProperties>
</file>