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"/>
    </mc:Choice>
  </mc:AlternateContent>
  <xr:revisionPtr revIDLastSave="0" documentId="13_ncr:1_{2011D6BA-2BE3-4A05-906A-CD48C3863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'2026'!$10:$13</definedName>
    <definedName name="_xlnm.Print_Area" localSheetId="0">'2026'!$A$1:$T$36</definedName>
  </definedNames>
  <calcPr calcId="191029"/>
  <customWorkbookViews>
    <customWorkbookView name="220FU1 - Личное представление" guid="{02AC496F-F7D9-465B-9A66-D319977CD4A2}" mergeInterval="0" personalView="1" maximized="1" xWindow="-8" yWindow="-8" windowWidth="1936" windowHeight="1056" activeSheetId="1"/>
    <customWorkbookView name="220FU3 - Личное представление" guid="{9D5EF3DD-3431-45D7-BCA1-2268CCD9FD10}" mergeInterval="0" personalView="1" maximized="1" xWindow="-8" yWindow="-8" windowWidth="1382" windowHeight="744" activeSheetId="1"/>
    <customWorkbookView name="220FU5 - Личное представление" guid="{71B4C162-96A9-4CA7-B3F0-0C57B820C4BA}" mergeInterval="0" personalView="1" maximized="1" xWindow="-8" yWindow="-8" windowWidth="1936" windowHeight="1056" activeSheetId="1"/>
    <customWorkbookView name="220FU6 - Личное представление" guid="{6174BFC3-8EFC-491A-B8A3-28DB8186A904}" mergeInterval="0" personalView="1" maximized="1" xWindow="-8" yWindow="-8" windowWidth="1616" windowHeight="8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4" i="2" l="1"/>
  <c r="S34" i="2"/>
  <c r="P34" i="2"/>
  <c r="N34" i="2"/>
  <c r="M34" i="2"/>
  <c r="J34" i="2"/>
  <c r="H34" i="2"/>
  <c r="T32" i="2"/>
  <c r="Q32" i="2"/>
  <c r="R32" i="2"/>
  <c r="S32" i="2"/>
  <c r="P32" i="2"/>
  <c r="O32" i="2"/>
  <c r="N32" i="2"/>
  <c r="M32" i="2"/>
  <c r="L32" i="2"/>
  <c r="K32" i="2"/>
  <c r="J32" i="2"/>
  <c r="I32" i="2"/>
  <c r="H32" i="2"/>
  <c r="O33" i="2"/>
  <c r="I33" i="2"/>
  <c r="P22" i="2" l="1"/>
  <c r="Q19" i="2" l="1"/>
  <c r="P15" i="2"/>
  <c r="O18" i="2" l="1"/>
  <c r="O31" i="2" l="1"/>
  <c r="O30" i="2" s="1"/>
  <c r="L14" i="2"/>
  <c r="M14" i="2"/>
  <c r="N14" i="2"/>
  <c r="R14" i="2"/>
  <c r="S14" i="2"/>
  <c r="T14" i="2"/>
  <c r="O20" i="2"/>
  <c r="I20" i="2"/>
  <c r="K30" i="2"/>
  <c r="L30" i="2"/>
  <c r="M30" i="2"/>
  <c r="N30" i="2"/>
  <c r="P30" i="2"/>
  <c r="Q30" i="2"/>
  <c r="R30" i="2"/>
  <c r="S30" i="2"/>
  <c r="T30" i="2"/>
  <c r="H30" i="2"/>
  <c r="J31" i="2"/>
  <c r="K21" i="2"/>
  <c r="K34" i="2" s="1"/>
  <c r="L21" i="2"/>
  <c r="L34" i="2" s="1"/>
  <c r="M21" i="2"/>
  <c r="N21" i="2"/>
  <c r="R21" i="2"/>
  <c r="R34" i="2" s="1"/>
  <c r="S21" i="2"/>
  <c r="T21" i="2"/>
  <c r="P21" i="2"/>
  <c r="Q21" i="2"/>
  <c r="Q34" i="2" s="1"/>
  <c r="O23" i="2"/>
  <c r="O24" i="2"/>
  <c r="O25" i="2"/>
  <c r="O26" i="2"/>
  <c r="O27" i="2"/>
  <c r="O28" i="2"/>
  <c r="O29" i="2"/>
  <c r="I23" i="2"/>
  <c r="I24" i="2"/>
  <c r="I25" i="2"/>
  <c r="I26" i="2"/>
  <c r="I28" i="2"/>
  <c r="J29" i="2"/>
  <c r="I29" i="2" s="1"/>
  <c r="J27" i="2"/>
  <c r="I27" i="2" s="1"/>
  <c r="H26" i="2"/>
  <c r="H25" i="2"/>
  <c r="H24" i="2"/>
  <c r="H23" i="2"/>
  <c r="H22" i="2"/>
  <c r="H21" i="2" s="1"/>
  <c r="P17" i="2"/>
  <c r="P14" i="2" s="1"/>
  <c r="Q17" i="2"/>
  <c r="Q14" i="2" s="1"/>
  <c r="O16" i="2"/>
  <c r="O15" i="2"/>
  <c r="I18" i="2"/>
  <c r="K16" i="2"/>
  <c r="J15" i="2"/>
  <c r="H15" i="2"/>
  <c r="H17" i="2" l="1"/>
  <c r="H14" i="2"/>
  <c r="I15" i="2"/>
  <c r="J17" i="2"/>
  <c r="J14" i="2" s="1"/>
  <c r="K17" i="2"/>
  <c r="K14" i="2" s="1"/>
  <c r="I16" i="2"/>
  <c r="J30" i="2"/>
  <c r="I31" i="2"/>
  <c r="I30" i="2" s="1"/>
  <c r="O17" i="2"/>
  <c r="I17" i="2"/>
  <c r="J21" i="2"/>
  <c r="O22" i="2" l="1"/>
  <c r="O21" i="2" s="1"/>
  <c r="O34" i="2" s="1"/>
  <c r="O19" i="2"/>
  <c r="O14" i="2"/>
  <c r="I22" i="2"/>
  <c r="I21" i="2" s="1"/>
  <c r="I34" i="2" s="1"/>
  <c r="I19" i="2"/>
  <c r="I14" i="2"/>
</calcChain>
</file>

<file path=xl/sharedStrings.xml><?xml version="1.0" encoding="utf-8"?>
<sst xmlns="http://schemas.openxmlformats.org/spreadsheetml/2006/main" count="125" uniqueCount="100">
  <si>
    <t>(код бюджету)</t>
  </si>
  <si>
    <t>до рішення Чорноморської міської ради</t>
  </si>
  <si>
    <t>Додаток 5</t>
  </si>
  <si>
    <t>1558900000</t>
  </si>
  <si>
    <t>№ з/п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</si>
  <si>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</si>
  <si>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</si>
  <si>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</si>
  <si>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</si>
  <si>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</si>
  <si>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</si>
  <si>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</si>
  <si>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</si>
  <si>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</si>
  <si>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</si>
  <si>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</si>
  <si>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</si>
  <si>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</si>
  <si>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</si>
  <si>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1.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</si>
  <si>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</si>
  <si>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</si>
  <si>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освіти Чорноморської міської ради Одеського району Одеської області</t>
  </si>
  <si>
    <t>DREAM-UA-161225-984FA06F</t>
  </si>
  <si>
    <t>Управління капітального будівництва Чорноморської міської ради Одеського району Одеської області</t>
  </si>
  <si>
    <t>2023-2026</t>
  </si>
  <si>
    <t>2.</t>
  </si>
  <si>
    <t>Муніципальна інфраструктура та послуги</t>
  </si>
  <si>
    <t>2.1.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</si>
  <si>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</si>
  <si>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</si>
  <si>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2025-2026</t>
  </si>
  <si>
    <t>2.2.</t>
  </si>
  <si>
    <t>DREAM-UA-221225-A41181A7</t>
  </si>
  <si>
    <t>УСЬОГО</t>
  </si>
  <si>
    <t>Звіт про використання обсягів публічних інвестицій у розрізі публічних інвестиційних проєктів та програм публічних інвестицій бюджету Чорноморської міської територіальної громади</t>
  </si>
  <si>
    <t>грн</t>
  </si>
  <si>
    <t>План на 2026 рік з урахуванням внесених змін</t>
  </si>
  <si>
    <t>Виконано за звітний період</t>
  </si>
  <si>
    <t>від                                 2026    №                -VIII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</si>
  <si>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</si>
  <si>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</si>
  <si>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</si>
  <si>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</si>
  <si>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</si>
  <si>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</si>
  <si>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</si>
  <si>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</si>
  <si>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2023-2027</t>
  </si>
  <si>
    <t>DREAM-UA-260326-38CA3BE3</t>
  </si>
  <si>
    <t>DREAM-UA-300326-F79BBA1D</t>
  </si>
  <si>
    <t>2.3.</t>
  </si>
  <si>
    <t>DREAM-UA-300326-60112096</t>
  </si>
  <si>
    <t>2.4.</t>
  </si>
  <si>
    <t>DREAM-UA-300326-F7D3A135</t>
  </si>
  <si>
    <t>2.5.</t>
  </si>
  <si>
    <t>DREAM-UA-300326-22C27B38</t>
  </si>
  <si>
    <t>2.6.</t>
  </si>
  <si>
    <t>2.7.</t>
  </si>
  <si>
    <t>DREAM-UA-130326-81C62D6E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</si>
  <si>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</si>
  <si>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2.8.</t>
  </si>
  <si>
    <t>DREAM-UA-130326-96D9CD0C</t>
  </si>
  <si>
    <t>3.</t>
  </si>
  <si>
    <t>Охорона здоров'я</t>
  </si>
  <si>
    <t>3.1.</t>
  </si>
  <si>
    <t>DREAM-UA-051225-4D8C9E64</t>
  </si>
  <si>
    <t>0212170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</si>
  <si>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</si>
  <si>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</si>
  <si>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Співфінансування на придбання шкільного автобусу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</si>
  <si>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</si>
  <si>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</si>
  <si>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Начальник фінансового управління</t>
  </si>
  <si>
    <t>Ольга ЯКОВЕНКО</t>
  </si>
  <si>
    <t>1.3.</t>
  </si>
  <si>
    <t>за 9 місяців 2026 року</t>
  </si>
  <si>
    <t>1.1.</t>
  </si>
  <si>
    <t>1.2.</t>
  </si>
  <si>
    <t>1.4.</t>
  </si>
  <si>
    <t>DREAM-UA-250626-D8D54EFC</t>
  </si>
  <si>
    <t>4.1.</t>
  </si>
  <si>
    <t>Нове будівництво місцевої автоматизованої системи централізованого оповіщення (МАСЦО) Чорноморської міської територіальної громади Одеського району Одеської області</t>
  </si>
  <si>
    <t>DREAM-UA-230626-D810B632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</si>
  <si>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</si>
  <si>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</si>
  <si>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2026-2027</t>
  </si>
  <si>
    <t>4.</t>
  </si>
  <si>
    <t>Громадська безпека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</si>
  <si>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---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</si>
  <si>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---. Коригування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</si>
  <si>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---</t>
  </si>
  <si>
    <t>Нове будівництво (буріння) артезіанської свердловини № 1 для водопостачання Чорноморської міської територіальної громади за адресою: ---</t>
  </si>
  <si>
    <t>Нове будівництво (буріння) артезіанської свердловини № 2 для водопостачання Чорноморської міської територіальної громади за адресою: ---</t>
  </si>
  <si>
    <t>Нове будівництво (буріння) артезіанської свердловини № 3 для водопостачання Чорноморської міської територіальної громади за адресою: ---</t>
  </si>
  <si>
    <t>Нове будівництво (буріння) артезіанської свердловини № 4 для водопостачання Чорноморської міської територіальної громади за адресою: ---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</si>
  <si>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---. Коригування</t>
  </si>
  <si>
    <t>Реконструкція водогону Ду 600 мм на рибпорт в --- на ділянці в районі --- довжиною 460 м</t>
  </si>
  <si>
    <t>Реконструкція напірного каналізаційного колектора за адресою: ---, від --- до ---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</si>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</sst>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mo"/>
    </font>
    <font>
      <sz val="11"/>
      <color theme="1"/>
      <name val="Calibri"/>
      <family val="2"/>
      <scheme val="minor"/>
    </font>
    <font>
      <b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5" fillId="0" borderId="0"/>
    <xf numFmtId="0" fontId="6" fillId="0" borderId="0"/>
    <xf numFmtId="0" fontId="13" fillId="0" borderId="0"/>
  </cellStyleXfs>
  <cellXfs count="110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/>
    </xf>
    <xf numFmtId="0" fontId="4" fillId="0" borderId="0" xfId="0" applyFont="1"/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0" xfId="0" applyFont="1" applyFill="1"/>
    <xf numFmtId="4" fontId="11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2" borderId="6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4" fontId="8" fillId="2" borderId="12" xfId="0" applyNumberFormat="1" applyFont="1" applyFill="1" applyBorder="1" applyAlignment="1">
      <alignment vertical="center"/>
    </xf>
    <xf numFmtId="4" fontId="8" fillId="2" borderId="1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4" fillId="0" borderId="1" xfId="8" applyFont="1" applyBorder="1" applyAlignment="1">
      <alignment horizontal="left" vertical="center" wrapText="1"/>
    </xf>
    <xf numFmtId="0" fontId="14" fillId="0" borderId="1" xfId="8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8" fillId="2" borderId="1" xfId="0" quotePrefix="1" applyFont="1" applyFill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4" fontId="11" fillId="0" borderId="1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top"/>
    </xf>
    <xf numFmtId="0" fontId="8" fillId="2" borderId="6" xfId="0" applyFont="1" applyFill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4" fontId="11" fillId="2" borderId="10" xfId="0" applyNumberFormat="1" applyFont="1" applyFill="1" applyBorder="1" applyAlignment="1">
      <alignment horizontal="center" vertical="center"/>
    </xf>
    <xf numFmtId="4" fontId="11" fillId="0" borderId="10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4" fontId="11" fillId="0" borderId="18" xfId="0" applyNumberFormat="1" applyFont="1" applyBorder="1" applyAlignment="1">
      <alignment horizontal="center" vertical="center"/>
    </xf>
    <xf numFmtId="4" fontId="8" fillId="2" borderId="12" xfId="0" applyNumberFormat="1" applyFont="1" applyFill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/>
    </xf>
    <xf numFmtId="4" fontId="11" fillId="0" borderId="17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4" fontId="11" fillId="0" borderId="14" xfId="0" applyNumberFormat="1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4" fontId="8" fillId="0" borderId="24" xfId="0" applyNumberFormat="1" applyFont="1" applyBorder="1" applyAlignment="1">
      <alignment horizontal="center" vertical="center"/>
    </xf>
    <xf numFmtId="4" fontId="8" fillId="0" borderId="2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2" borderId="22" xfId="0" applyFont="1" applyFill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 wrapText="1"/>
    </xf>
    <xf numFmtId="0" fontId="11" fillId="2" borderId="22" xfId="0" applyFont="1" applyFill="1" applyBorder="1" applyAlignment="1">
      <alignment horizontal="center" vertical="center"/>
    </xf>
    <xf numFmtId="4" fontId="11" fillId="2" borderId="23" xfId="0" applyNumberFormat="1" applyFont="1" applyFill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4" fontId="11" fillId="0" borderId="22" xfId="0" applyNumberFormat="1" applyFont="1" applyBorder="1" applyAlignment="1">
      <alignment horizontal="center" vertical="center"/>
    </xf>
    <xf numFmtId="4" fontId="11" fillId="0" borderId="24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</cellXfs>
  <cellStyles count="9">
    <cellStyle name="Звичайний" xfId="0" builtinId="0"/>
    <cellStyle name="Звичайний 2" xfId="8" xr:uid="{00000000-0005-0000-0000-000001000000}"/>
    <cellStyle name="Обычный 10" xfId="6" xr:uid="{00000000-0005-0000-0000-000002000000}"/>
    <cellStyle name="Обычный 2" xfId="1" xr:uid="{00000000-0005-0000-0000-000003000000}"/>
    <cellStyle name="Обычный 2 2" xfId="5" xr:uid="{00000000-0005-0000-0000-000004000000}"/>
    <cellStyle name="Обычный 3" xfId="3" xr:uid="{00000000-0005-0000-0000-000005000000}"/>
    <cellStyle name="Обычный 9" xfId="7" xr:uid="{00000000-0005-0000-0000-000006000000}"/>
    <cellStyle name="Обычный_дод 3" xfId="4" xr:uid="{00000000-0005-0000-0000-000007000000}"/>
    <cellStyle name="Финансовый 2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view="pageBreakPreview" topLeftCell="A29" zoomScale="60" zoomScaleNormal="60" workbookViewId="0">
      <selection activeCell="B33" sqref="B33"/>
    </sheetView>
  </sheetViews>
  <sheetFormatPr defaultColWidth="8.85546875" defaultRowHeight="15.75"/>
  <cols>
    <col min="1" max="1" width="5.5703125" style="2" customWidth="1"/>
    <col min="2" max="2" width="37.5703125" style="2" customWidth="1"/>
    <col min="3" max="3" width="11.140625" style="2" customWidth="1"/>
    <col min="4" max="4" width="11" style="2" customWidth="1"/>
    <col min="5" max="5" width="23.140625" style="2" customWidth="1"/>
    <col min="6" max="6" width="18" style="2" customWidth="1"/>
    <col min="7" max="7" width="11.85546875" style="2" customWidth="1"/>
    <col min="8" max="8" width="15.140625" style="2" customWidth="1"/>
    <col min="9" max="9" width="15.7109375" style="2" customWidth="1"/>
    <col min="10" max="10" width="16.5703125" style="2" customWidth="1"/>
    <col min="11" max="11" width="15.7109375" style="2" customWidth="1"/>
    <col min="12" max="12" width="14.7109375" style="2" customWidth="1"/>
    <col min="13" max="13" width="6.42578125" style="2" customWidth="1"/>
    <col min="14" max="14" width="7.5703125" style="2" customWidth="1"/>
    <col min="15" max="15" width="16.7109375" style="2" customWidth="1"/>
    <col min="16" max="17" width="18" style="2" customWidth="1"/>
    <col min="18" max="18" width="15.5703125" style="2" customWidth="1"/>
    <col min="19" max="19" width="7" style="2" customWidth="1"/>
    <col min="20" max="20" width="6.85546875" style="2" customWidth="1"/>
    <col min="21" max="16384" width="8.85546875" style="2"/>
  </cols>
  <sheetData>
    <row r="1" spans="1:20">
      <c r="A1" s="1"/>
      <c r="P1" s="2" t="s">
        <v>2</v>
      </c>
    </row>
    <row r="2" spans="1:20">
      <c r="A2" s="1"/>
      <c r="P2" s="2" t="s">
        <v>1</v>
      </c>
    </row>
    <row r="3" spans="1:20">
      <c r="P3" s="2" t="s">
        <v>39</v>
      </c>
    </row>
    <row r="5" spans="1:20" ht="18.75">
      <c r="A5" s="97" t="s">
        <v>35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0" ht="14.45" customHeight="1">
      <c r="A6" s="97" t="s">
        <v>76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</row>
    <row r="7" spans="1:20" ht="14.45" customHeight="1">
      <c r="A7" s="3"/>
      <c r="B7" s="4" t="s">
        <v>3</v>
      </c>
      <c r="C7" s="3"/>
      <c r="D7" s="3"/>
      <c r="E7" s="3"/>
      <c r="F7" s="3"/>
      <c r="G7" s="3"/>
      <c r="H7" s="3"/>
      <c r="I7" s="3"/>
      <c r="J7" s="3"/>
      <c r="K7" s="3"/>
    </row>
    <row r="8" spans="1:20" ht="14.45" customHeight="1">
      <c r="A8" s="3"/>
      <c r="B8" s="2" t="s">
        <v>0</v>
      </c>
      <c r="C8" s="3"/>
      <c r="D8" s="3"/>
      <c r="E8" s="3"/>
      <c r="F8" s="3"/>
      <c r="G8" s="3"/>
      <c r="H8" s="3"/>
      <c r="I8" s="3"/>
      <c r="J8" s="3"/>
      <c r="K8" s="3"/>
    </row>
    <row r="9" spans="1:20" ht="14.45" customHeight="1" thickBot="1">
      <c r="A9" s="3"/>
      <c r="B9" s="4"/>
      <c r="C9" s="3"/>
      <c r="D9" s="3"/>
      <c r="E9" s="3"/>
      <c r="F9" s="3"/>
      <c r="G9" s="3"/>
      <c r="H9" s="3"/>
      <c r="I9" s="3"/>
      <c r="J9" s="3"/>
      <c r="K9" s="3"/>
      <c r="T9" s="2" t="s">
        <v>36</v>
      </c>
    </row>
    <row r="10" spans="1:20" ht="14.45" customHeight="1">
      <c r="A10" s="98" t="s">
        <v>4</v>
      </c>
      <c r="B10" s="91" t="s">
        <v>5</v>
      </c>
      <c r="C10" s="91" t="s">
        <v>6</v>
      </c>
      <c r="D10" s="91" t="s">
        <v>7</v>
      </c>
      <c r="E10" s="91" t="s">
        <v>8</v>
      </c>
      <c r="F10" s="91" t="s">
        <v>9</v>
      </c>
      <c r="G10" s="93" t="s">
        <v>10</v>
      </c>
      <c r="H10" s="95" t="s">
        <v>11</v>
      </c>
      <c r="I10" s="104" t="s">
        <v>37</v>
      </c>
      <c r="J10" s="105"/>
      <c r="K10" s="105"/>
      <c r="L10" s="105"/>
      <c r="M10" s="105"/>
      <c r="N10" s="106"/>
      <c r="O10" s="107" t="s">
        <v>38</v>
      </c>
      <c r="P10" s="108"/>
      <c r="Q10" s="108"/>
      <c r="R10" s="108"/>
      <c r="S10" s="108"/>
      <c r="T10" s="109"/>
    </row>
    <row r="11" spans="1:20" ht="15.6" customHeight="1">
      <c r="A11" s="99"/>
      <c r="B11" s="92"/>
      <c r="C11" s="92"/>
      <c r="D11" s="92"/>
      <c r="E11" s="92"/>
      <c r="F11" s="92"/>
      <c r="G11" s="94"/>
      <c r="H11" s="96"/>
      <c r="I11" s="100" t="s">
        <v>12</v>
      </c>
      <c r="J11" s="101" t="s">
        <v>13</v>
      </c>
      <c r="K11" s="101"/>
      <c r="L11" s="101"/>
      <c r="M11" s="101"/>
      <c r="N11" s="102"/>
      <c r="O11" s="103" t="s">
        <v>12</v>
      </c>
      <c r="P11" s="101" t="s">
        <v>13</v>
      </c>
      <c r="Q11" s="101"/>
      <c r="R11" s="101"/>
      <c r="S11" s="101"/>
      <c r="T11" s="102"/>
    </row>
    <row r="12" spans="1:20" s="5" customFormat="1" ht="136.9" customHeight="1">
      <c r="A12" s="99"/>
      <c r="B12" s="92"/>
      <c r="C12" s="92"/>
      <c r="D12" s="92"/>
      <c r="E12" s="92"/>
      <c r="F12" s="92"/>
      <c r="G12" s="94"/>
      <c r="H12" s="96"/>
      <c r="I12" s="100"/>
      <c r="J12" s="30" t="s">
        <v>14</v>
      </c>
      <c r="K12" s="30" t="s">
        <v>15</v>
      </c>
      <c r="L12" s="30" t="s">
        <v>16</v>
      </c>
      <c r="M12" s="30" t="s">
        <v>17</v>
      </c>
      <c r="N12" s="22" t="s">
        <v>18</v>
      </c>
      <c r="O12" s="103"/>
      <c r="P12" s="30" t="s">
        <v>14</v>
      </c>
      <c r="Q12" s="30" t="s">
        <v>15</v>
      </c>
      <c r="R12" s="30" t="s">
        <v>16</v>
      </c>
      <c r="S12" s="30" t="s">
        <v>17</v>
      </c>
      <c r="T12" s="22" t="s">
        <v>18</v>
      </c>
    </row>
    <row r="13" spans="1:20" ht="16.5" thickBot="1">
      <c r="A13" s="46">
        <v>1</v>
      </c>
      <c r="B13" s="47">
        <v>2</v>
      </c>
      <c r="C13" s="47">
        <v>3</v>
      </c>
      <c r="D13" s="47">
        <v>4</v>
      </c>
      <c r="E13" s="47">
        <v>5</v>
      </c>
      <c r="F13" s="47">
        <v>6</v>
      </c>
      <c r="G13" s="48">
        <v>7</v>
      </c>
      <c r="H13" s="62">
        <v>8</v>
      </c>
      <c r="I13" s="46">
        <v>9</v>
      </c>
      <c r="J13" s="47">
        <v>10</v>
      </c>
      <c r="K13" s="47">
        <v>11</v>
      </c>
      <c r="L13" s="47">
        <v>12</v>
      </c>
      <c r="M13" s="47">
        <v>13</v>
      </c>
      <c r="N13" s="49">
        <v>14</v>
      </c>
      <c r="O13" s="67">
        <v>15</v>
      </c>
      <c r="P13" s="47">
        <v>16</v>
      </c>
      <c r="Q13" s="47">
        <v>17</v>
      </c>
      <c r="R13" s="47">
        <v>18</v>
      </c>
      <c r="S13" s="47">
        <v>19</v>
      </c>
      <c r="T13" s="49">
        <v>20</v>
      </c>
    </row>
    <row r="14" spans="1:20" s="9" customFormat="1">
      <c r="A14" s="50" t="s">
        <v>19</v>
      </c>
      <c r="B14" s="42" t="s">
        <v>20</v>
      </c>
      <c r="C14" s="43"/>
      <c r="D14" s="43"/>
      <c r="E14" s="43"/>
      <c r="F14" s="43"/>
      <c r="G14" s="44"/>
      <c r="H14" s="63">
        <f t="shared" ref="H14:T14" si="0">SUM(H15:H20)-H17</f>
        <v>160384474</v>
      </c>
      <c r="I14" s="69">
        <f t="shared" si="0"/>
        <v>71337132.5</v>
      </c>
      <c r="J14" s="45">
        <f t="shared" si="0"/>
        <v>20163078</v>
      </c>
      <c r="K14" s="45">
        <f t="shared" si="0"/>
        <v>51174054.5</v>
      </c>
      <c r="L14" s="45">
        <f t="shared" si="0"/>
        <v>0</v>
      </c>
      <c r="M14" s="45">
        <f t="shared" si="0"/>
        <v>0</v>
      </c>
      <c r="N14" s="51">
        <f t="shared" si="0"/>
        <v>0</v>
      </c>
      <c r="O14" s="68">
        <f t="shared" si="0"/>
        <v>33639432.829999998</v>
      </c>
      <c r="P14" s="45">
        <f t="shared" si="0"/>
        <v>4694418.7699999996</v>
      </c>
      <c r="Q14" s="45">
        <f t="shared" si="0"/>
        <v>28945014.059999995</v>
      </c>
      <c r="R14" s="45">
        <f t="shared" si="0"/>
        <v>0</v>
      </c>
      <c r="S14" s="45">
        <f t="shared" si="0"/>
        <v>0</v>
      </c>
      <c r="T14" s="51">
        <f t="shared" si="0"/>
        <v>0</v>
      </c>
    </row>
    <row r="15" spans="1:20" s="9" customFormat="1" ht="236.25">
      <c r="A15" s="53" t="s">
        <v>77</v>
      </c>
      <c r="B15" s="16" t="s">
        <v>40</v>
      </c>
      <c r="C15" s="10" t="s">
        <v>41</v>
      </c>
      <c r="D15" s="31" t="s">
        <v>42</v>
      </c>
      <c r="E15" s="16" t="s">
        <v>43</v>
      </c>
      <c r="F15" s="10" t="s">
        <v>22</v>
      </c>
      <c r="G15" s="13">
        <v>2026</v>
      </c>
      <c r="H15" s="64">
        <f>606500+1415100</f>
        <v>2021600</v>
      </c>
      <c r="I15" s="25">
        <f>J15+K15+L15+M15+N15</f>
        <v>685800</v>
      </c>
      <c r="J15" s="14">
        <f>606500+79300</f>
        <v>685800</v>
      </c>
      <c r="K15" s="15"/>
      <c r="L15" s="15"/>
      <c r="M15" s="15"/>
      <c r="N15" s="26"/>
      <c r="O15" s="20">
        <f>P15+Q15+R15+S15+T15</f>
        <v>601816.80000000005</v>
      </c>
      <c r="P15" s="15">
        <f>601816.8</f>
        <v>601816.80000000005</v>
      </c>
      <c r="Q15" s="15"/>
      <c r="R15" s="15"/>
      <c r="S15" s="15"/>
      <c r="T15" s="26"/>
    </row>
    <row r="16" spans="1:20" s="9" customFormat="1" ht="204.75">
      <c r="A16" s="54"/>
      <c r="B16" s="32"/>
      <c r="C16" s="32"/>
      <c r="D16" s="31" t="s">
        <v>44</v>
      </c>
      <c r="E16" s="16" t="s">
        <v>45</v>
      </c>
      <c r="F16" s="32"/>
      <c r="G16" s="13">
        <v>2026</v>
      </c>
      <c r="H16" s="33"/>
      <c r="I16" s="25">
        <f>J16+K16+L16+M16+N16</f>
        <v>1600100</v>
      </c>
      <c r="J16" s="15"/>
      <c r="K16" s="14">
        <f>1415100+185000</f>
        <v>1600100</v>
      </c>
      <c r="L16" s="15"/>
      <c r="M16" s="15"/>
      <c r="N16" s="26"/>
      <c r="O16" s="20">
        <f>P16+Q16+R16+S16+T16</f>
        <v>1404239.2</v>
      </c>
      <c r="P16" s="15">
        <v>1404239.2</v>
      </c>
      <c r="Q16" s="15"/>
      <c r="R16" s="15"/>
      <c r="S16" s="15"/>
      <c r="T16" s="26"/>
    </row>
    <row r="17" spans="1:20" s="9" customFormat="1">
      <c r="A17" s="54"/>
      <c r="B17" s="32"/>
      <c r="C17" s="32"/>
      <c r="D17" s="90" t="s">
        <v>46</v>
      </c>
      <c r="E17" s="90"/>
      <c r="F17" s="32"/>
      <c r="G17" s="13">
        <v>2026</v>
      </c>
      <c r="H17" s="34">
        <f>H15</f>
        <v>2021600</v>
      </c>
      <c r="I17" s="25">
        <f>I15+I16</f>
        <v>2285900</v>
      </c>
      <c r="J17" s="15">
        <f t="shared" ref="J17:K17" si="1">J15+J16</f>
        <v>685800</v>
      </c>
      <c r="K17" s="15">
        <f t="shared" si="1"/>
        <v>1600100</v>
      </c>
      <c r="L17" s="15"/>
      <c r="M17" s="15"/>
      <c r="N17" s="26"/>
      <c r="O17" s="20">
        <f t="shared" ref="O17" si="2">O15+O16</f>
        <v>2006056</v>
      </c>
      <c r="P17" s="15">
        <f t="shared" ref="P17" si="3">P15+P16</f>
        <v>2006056</v>
      </c>
      <c r="Q17" s="15">
        <f t="shared" ref="Q17" si="4">Q15+Q16</f>
        <v>0</v>
      </c>
      <c r="R17" s="15"/>
      <c r="S17" s="15"/>
      <c r="T17" s="26"/>
    </row>
    <row r="18" spans="1:20" s="9" customFormat="1" ht="135" customHeight="1">
      <c r="A18" s="52" t="s">
        <v>78</v>
      </c>
      <c r="B18" s="35" t="s">
        <v>89</v>
      </c>
      <c r="C18" s="10" t="s">
        <v>47</v>
      </c>
      <c r="D18" s="13">
        <v>1511300</v>
      </c>
      <c r="E18" s="16" t="s">
        <v>21</v>
      </c>
      <c r="F18" s="16" t="s">
        <v>24</v>
      </c>
      <c r="G18" s="13" t="s">
        <v>48</v>
      </c>
      <c r="H18" s="34">
        <v>54220512</v>
      </c>
      <c r="I18" s="25">
        <f>J18+K18+L18+M18+N18</f>
        <v>145916</v>
      </c>
      <c r="J18" s="15">
        <v>145916</v>
      </c>
      <c r="K18" s="15"/>
      <c r="L18" s="15"/>
      <c r="M18" s="15"/>
      <c r="N18" s="26"/>
      <c r="O18" s="20">
        <f>P18+Q18+R18+S18+T18</f>
        <v>0</v>
      </c>
      <c r="P18" s="15"/>
      <c r="Q18" s="15"/>
      <c r="R18" s="15"/>
      <c r="S18" s="15"/>
      <c r="T18" s="26"/>
    </row>
    <row r="19" spans="1:20" s="9" customFormat="1" ht="126">
      <c r="A19" s="55" t="s">
        <v>75</v>
      </c>
      <c r="B19" s="35" t="s">
        <v>90</v>
      </c>
      <c r="C19" s="10" t="s">
        <v>23</v>
      </c>
      <c r="D19" s="13">
        <v>1511300</v>
      </c>
      <c r="E19" s="16" t="s">
        <v>21</v>
      </c>
      <c r="F19" s="16" t="s">
        <v>24</v>
      </c>
      <c r="G19" s="13" t="s">
        <v>25</v>
      </c>
      <c r="H19" s="34">
        <v>102462362</v>
      </c>
      <c r="I19" s="27">
        <f>J19+K19+L19+M19+N19</f>
        <v>67225316.5</v>
      </c>
      <c r="J19" s="14">
        <v>17651362</v>
      </c>
      <c r="K19" s="14">
        <v>49573954.5</v>
      </c>
      <c r="L19" s="14"/>
      <c r="M19" s="14"/>
      <c r="N19" s="28"/>
      <c r="O19" s="21">
        <f>P19+Q19+R19+S19+T19</f>
        <v>29953376.829999994</v>
      </c>
      <c r="P19" s="14">
        <v>1008362.77</v>
      </c>
      <c r="Q19" s="14">
        <f>36111930.73-7166916.67</f>
        <v>28945014.059999995</v>
      </c>
      <c r="R19" s="14"/>
      <c r="S19" s="14"/>
      <c r="T19" s="28"/>
    </row>
    <row r="20" spans="1:20" s="9" customFormat="1" ht="110.25">
      <c r="A20" s="55" t="s">
        <v>79</v>
      </c>
      <c r="B20" s="40" t="s">
        <v>70</v>
      </c>
      <c r="C20" s="10" t="s">
        <v>80</v>
      </c>
      <c r="D20" s="13">
        <v>3719720</v>
      </c>
      <c r="E20" s="41" t="s">
        <v>71</v>
      </c>
      <c r="F20" s="16" t="s">
        <v>72</v>
      </c>
      <c r="G20" s="13">
        <v>2026</v>
      </c>
      <c r="H20" s="34">
        <v>1680000</v>
      </c>
      <c r="I20" s="27">
        <f>J20+K20+L20+M20+N20</f>
        <v>1680000</v>
      </c>
      <c r="J20" s="14">
        <v>1680000</v>
      </c>
      <c r="K20" s="14"/>
      <c r="L20" s="14"/>
      <c r="M20" s="14"/>
      <c r="N20" s="28"/>
      <c r="O20" s="21">
        <f>P20+Q20+R20+S20+T20</f>
        <v>1680000</v>
      </c>
      <c r="P20" s="14">
        <v>1680000</v>
      </c>
      <c r="Q20" s="14"/>
      <c r="R20" s="14"/>
      <c r="S20" s="14"/>
      <c r="T20" s="28"/>
    </row>
    <row r="21" spans="1:20" s="9" customFormat="1" ht="31.5">
      <c r="A21" s="29" t="s">
        <v>26</v>
      </c>
      <c r="B21" s="39" t="s">
        <v>27</v>
      </c>
      <c r="C21" s="7"/>
      <c r="D21" s="6"/>
      <c r="E21" s="6"/>
      <c r="F21" s="6"/>
      <c r="G21" s="7"/>
      <c r="H21" s="65">
        <f>SUM(H22:H29)</f>
        <v>102957166.28999999</v>
      </c>
      <c r="I21" s="23">
        <f>SUM(I22:I29)</f>
        <v>36831310</v>
      </c>
      <c r="J21" s="8">
        <f t="shared" ref="J21:N21" si="5">SUM(J22:J29)</f>
        <v>31331310</v>
      </c>
      <c r="K21" s="8">
        <f t="shared" si="5"/>
        <v>0</v>
      </c>
      <c r="L21" s="8">
        <f t="shared" si="5"/>
        <v>5500000</v>
      </c>
      <c r="M21" s="8">
        <f t="shared" si="5"/>
        <v>0</v>
      </c>
      <c r="N21" s="24">
        <f t="shared" si="5"/>
        <v>0</v>
      </c>
      <c r="O21" s="19">
        <f>SUM(O22:O29)</f>
        <v>29019359.400000002</v>
      </c>
      <c r="P21" s="8">
        <f t="shared" ref="P21:Q21" si="6">SUM(P22:P29)</f>
        <v>24019359.400000002</v>
      </c>
      <c r="Q21" s="8">
        <f t="shared" si="6"/>
        <v>0</v>
      </c>
      <c r="R21" s="8">
        <f>SUM(R22:R29)</f>
        <v>5000000</v>
      </c>
      <c r="S21" s="8">
        <f t="shared" ref="S21" si="7">SUM(S22:S29)</f>
        <v>0</v>
      </c>
      <c r="T21" s="24">
        <f t="shared" ref="T21" si="8">SUM(T22:T29)</f>
        <v>0</v>
      </c>
    </row>
    <row r="22" spans="1:20" s="9" customFormat="1" ht="283.5">
      <c r="A22" s="52" t="s">
        <v>28</v>
      </c>
      <c r="B22" s="36" t="s">
        <v>91</v>
      </c>
      <c r="C22" s="10" t="s">
        <v>49</v>
      </c>
      <c r="D22" s="17">
        <v>1216091</v>
      </c>
      <c r="E22" s="12" t="s">
        <v>29</v>
      </c>
      <c r="F22" s="12" t="s">
        <v>30</v>
      </c>
      <c r="G22" s="13" t="s">
        <v>31</v>
      </c>
      <c r="H22" s="34">
        <f>4277000+137116.8</f>
        <v>4414116.8</v>
      </c>
      <c r="I22" s="25">
        <f>J22+K22+L22+M22+N22</f>
        <v>4277000</v>
      </c>
      <c r="J22" s="15">
        <v>4277000</v>
      </c>
      <c r="K22" s="15"/>
      <c r="L22" s="15"/>
      <c r="M22" s="15"/>
      <c r="N22" s="26"/>
      <c r="O22" s="20">
        <f>P22+Q22+R22+S22+T22</f>
        <v>3758733.6</v>
      </c>
      <c r="P22" s="15">
        <f>3758733.6</f>
        <v>3758733.6</v>
      </c>
      <c r="Q22" s="15"/>
      <c r="R22" s="15"/>
      <c r="S22" s="15"/>
      <c r="T22" s="26"/>
    </row>
    <row r="23" spans="1:20" s="9" customFormat="1" ht="283.5">
      <c r="A23" s="52" t="s">
        <v>32</v>
      </c>
      <c r="B23" s="37" t="s">
        <v>92</v>
      </c>
      <c r="C23" s="38" t="s">
        <v>50</v>
      </c>
      <c r="D23" s="17">
        <v>1216091</v>
      </c>
      <c r="E23" s="12" t="s">
        <v>29</v>
      </c>
      <c r="F23" s="12" t="s">
        <v>30</v>
      </c>
      <c r="G23" s="13">
        <v>2026</v>
      </c>
      <c r="H23" s="34">
        <f>130002+2402297</f>
        <v>2532299</v>
      </c>
      <c r="I23" s="25">
        <f t="shared" ref="I23:I31" si="9">J23+K23+L23+M23+N23</f>
        <v>130001.89</v>
      </c>
      <c r="J23" s="15"/>
      <c r="K23" s="15"/>
      <c r="L23" s="15">
        <v>130001.89</v>
      </c>
      <c r="M23" s="15"/>
      <c r="N23" s="26"/>
      <c r="O23" s="20">
        <f t="shared" ref="O23:O31" si="10">P23+Q23+R23+S23+T23</f>
        <v>0</v>
      </c>
      <c r="P23" s="15"/>
      <c r="Q23" s="15"/>
      <c r="R23" s="15"/>
      <c r="S23" s="15"/>
      <c r="T23" s="26"/>
    </row>
    <row r="24" spans="1:20" s="9" customFormat="1" ht="283.5">
      <c r="A24" s="52" t="s">
        <v>51</v>
      </c>
      <c r="B24" s="37" t="s">
        <v>93</v>
      </c>
      <c r="C24" s="38" t="s">
        <v>52</v>
      </c>
      <c r="D24" s="17">
        <v>1216091</v>
      </c>
      <c r="E24" s="12" t="s">
        <v>29</v>
      </c>
      <c r="F24" s="12" t="s">
        <v>30</v>
      </c>
      <c r="G24" s="13">
        <v>2026</v>
      </c>
      <c r="H24" s="34">
        <f>130002+2402297</f>
        <v>2532299</v>
      </c>
      <c r="I24" s="25">
        <f t="shared" si="9"/>
        <v>130001.89</v>
      </c>
      <c r="J24" s="15"/>
      <c r="K24" s="15"/>
      <c r="L24" s="15">
        <v>130001.89</v>
      </c>
      <c r="M24" s="15"/>
      <c r="N24" s="26"/>
      <c r="O24" s="20">
        <f t="shared" si="10"/>
        <v>0</v>
      </c>
      <c r="P24" s="15"/>
      <c r="Q24" s="15"/>
      <c r="R24" s="15"/>
      <c r="S24" s="15"/>
      <c r="T24" s="26"/>
    </row>
    <row r="25" spans="1:20" s="9" customFormat="1" ht="283.5">
      <c r="A25" s="52" t="s">
        <v>53</v>
      </c>
      <c r="B25" s="37" t="s">
        <v>94</v>
      </c>
      <c r="C25" s="38" t="s">
        <v>54</v>
      </c>
      <c r="D25" s="17">
        <v>1216091</v>
      </c>
      <c r="E25" s="12" t="s">
        <v>29</v>
      </c>
      <c r="F25" s="12" t="s">
        <v>30</v>
      </c>
      <c r="G25" s="13">
        <v>2026</v>
      </c>
      <c r="H25" s="34">
        <f>130002+2402297</f>
        <v>2532299</v>
      </c>
      <c r="I25" s="25">
        <f t="shared" si="9"/>
        <v>130001.89</v>
      </c>
      <c r="J25" s="15"/>
      <c r="K25" s="15"/>
      <c r="L25" s="15">
        <v>130001.89</v>
      </c>
      <c r="M25" s="15"/>
      <c r="N25" s="26"/>
      <c r="O25" s="20">
        <f t="shared" si="10"/>
        <v>0</v>
      </c>
      <c r="P25" s="15"/>
      <c r="Q25" s="15"/>
      <c r="R25" s="15"/>
      <c r="S25" s="15"/>
      <c r="T25" s="26"/>
    </row>
    <row r="26" spans="1:20" s="9" customFormat="1" ht="283.5">
      <c r="A26" s="52" t="s">
        <v>55</v>
      </c>
      <c r="B26" s="37" t="s">
        <v>95</v>
      </c>
      <c r="C26" s="38" t="s">
        <v>56</v>
      </c>
      <c r="D26" s="17">
        <v>1216091</v>
      </c>
      <c r="E26" s="12" t="s">
        <v>29</v>
      </c>
      <c r="F26" s="12" t="s">
        <v>30</v>
      </c>
      <c r="G26" s="13">
        <v>2026</v>
      </c>
      <c r="H26" s="34">
        <f>130002+2402297</f>
        <v>2532299</v>
      </c>
      <c r="I26" s="25">
        <f t="shared" si="9"/>
        <v>109994.33</v>
      </c>
      <c r="J26" s="15"/>
      <c r="K26" s="15"/>
      <c r="L26" s="15">
        <v>109994.33</v>
      </c>
      <c r="M26" s="15"/>
      <c r="N26" s="26"/>
      <c r="O26" s="20">
        <f t="shared" si="10"/>
        <v>0</v>
      </c>
      <c r="P26" s="15"/>
      <c r="Q26" s="15"/>
      <c r="R26" s="15"/>
      <c r="S26" s="15"/>
      <c r="T26" s="26"/>
    </row>
    <row r="27" spans="1:20" s="9" customFormat="1" ht="203.45" customHeight="1">
      <c r="A27" s="52" t="s">
        <v>57</v>
      </c>
      <c r="B27" s="36" t="s">
        <v>96</v>
      </c>
      <c r="C27" s="10" t="s">
        <v>33</v>
      </c>
      <c r="D27" s="17">
        <v>1516091</v>
      </c>
      <c r="E27" s="36" t="s">
        <v>29</v>
      </c>
      <c r="F27" s="12" t="s">
        <v>24</v>
      </c>
      <c r="G27" s="13" t="s">
        <v>25</v>
      </c>
      <c r="H27" s="34">
        <v>71059907.489999995</v>
      </c>
      <c r="I27" s="25">
        <f t="shared" si="9"/>
        <v>25054310</v>
      </c>
      <c r="J27" s="15">
        <f>31334310-1000000-5280000</f>
        <v>25054310</v>
      </c>
      <c r="K27" s="15"/>
      <c r="L27" s="15"/>
      <c r="M27" s="15"/>
      <c r="N27" s="26"/>
      <c r="O27" s="20">
        <f t="shared" si="10"/>
        <v>18260625.800000001</v>
      </c>
      <c r="P27" s="15">
        <v>18260625.800000001</v>
      </c>
      <c r="Q27" s="15"/>
      <c r="R27" s="15"/>
      <c r="S27" s="15"/>
      <c r="T27" s="26"/>
    </row>
    <row r="28" spans="1:20" s="9" customFormat="1" ht="267.75">
      <c r="A28" s="52" t="s">
        <v>58</v>
      </c>
      <c r="B28" s="37" t="s">
        <v>97</v>
      </c>
      <c r="C28" s="38" t="s">
        <v>59</v>
      </c>
      <c r="D28" s="17">
        <v>1516091</v>
      </c>
      <c r="E28" s="12" t="s">
        <v>29</v>
      </c>
      <c r="F28" s="12" t="s">
        <v>60</v>
      </c>
      <c r="G28" s="13">
        <v>2026</v>
      </c>
      <c r="H28" s="34">
        <v>9418031</v>
      </c>
      <c r="I28" s="25">
        <f t="shared" si="9"/>
        <v>500000</v>
      </c>
      <c r="J28" s="15">
        <v>500000</v>
      </c>
      <c r="K28" s="15"/>
      <c r="L28" s="15"/>
      <c r="M28" s="15"/>
      <c r="N28" s="26"/>
      <c r="O28" s="20">
        <f t="shared" si="10"/>
        <v>500000</v>
      </c>
      <c r="P28" s="15">
        <v>500000</v>
      </c>
      <c r="Q28" s="15"/>
      <c r="R28" s="15"/>
      <c r="S28" s="15"/>
      <c r="T28" s="26"/>
    </row>
    <row r="29" spans="1:20" s="9" customFormat="1" ht="267.75">
      <c r="A29" s="52" t="s">
        <v>61</v>
      </c>
      <c r="B29" s="37" t="s">
        <v>98</v>
      </c>
      <c r="C29" s="38" t="s">
        <v>62</v>
      </c>
      <c r="D29" s="17">
        <v>1516091</v>
      </c>
      <c r="E29" s="12" t="s">
        <v>29</v>
      </c>
      <c r="F29" s="12" t="s">
        <v>60</v>
      </c>
      <c r="G29" s="13">
        <v>2026</v>
      </c>
      <c r="H29" s="34">
        <v>7935915</v>
      </c>
      <c r="I29" s="25">
        <f t="shared" si="9"/>
        <v>6500000</v>
      </c>
      <c r="J29" s="15">
        <f>500000+1000000</f>
        <v>1500000</v>
      </c>
      <c r="K29" s="15"/>
      <c r="L29" s="15">
        <v>5000000</v>
      </c>
      <c r="M29" s="15"/>
      <c r="N29" s="26"/>
      <c r="O29" s="20">
        <f t="shared" si="10"/>
        <v>6500000</v>
      </c>
      <c r="P29" s="15">
        <v>1500000</v>
      </c>
      <c r="Q29" s="15"/>
      <c r="R29" s="15">
        <v>5000000</v>
      </c>
      <c r="S29" s="15"/>
      <c r="T29" s="26"/>
    </row>
    <row r="30" spans="1:20" s="9" customFormat="1">
      <c r="A30" s="29" t="s">
        <v>63</v>
      </c>
      <c r="B30" s="39" t="s">
        <v>64</v>
      </c>
      <c r="C30" s="7"/>
      <c r="D30" s="6"/>
      <c r="E30" s="6"/>
      <c r="F30" s="6"/>
      <c r="G30" s="7"/>
      <c r="H30" s="65">
        <f>H31</f>
        <v>2423054</v>
      </c>
      <c r="I30" s="23">
        <f>I31</f>
        <v>2333054</v>
      </c>
      <c r="J30" s="8">
        <f t="shared" ref="J30:T30" si="11">J31</f>
        <v>2333054</v>
      </c>
      <c r="K30" s="8">
        <f t="shared" si="11"/>
        <v>0</v>
      </c>
      <c r="L30" s="8">
        <f t="shared" si="11"/>
        <v>0</v>
      </c>
      <c r="M30" s="8">
        <f t="shared" si="11"/>
        <v>0</v>
      </c>
      <c r="N30" s="24">
        <f t="shared" si="11"/>
        <v>0</v>
      </c>
      <c r="O30" s="19">
        <f t="shared" si="11"/>
        <v>0</v>
      </c>
      <c r="P30" s="8">
        <f t="shared" si="11"/>
        <v>0</v>
      </c>
      <c r="Q30" s="8">
        <f t="shared" si="11"/>
        <v>0</v>
      </c>
      <c r="R30" s="8">
        <f t="shared" si="11"/>
        <v>0</v>
      </c>
      <c r="S30" s="8">
        <f t="shared" si="11"/>
        <v>0</v>
      </c>
      <c r="T30" s="24">
        <f t="shared" si="11"/>
        <v>0</v>
      </c>
    </row>
    <row r="31" spans="1:20" s="9" customFormat="1" ht="267.75">
      <c r="A31" s="52" t="s">
        <v>65</v>
      </c>
      <c r="B31" s="12" t="s">
        <v>99</v>
      </c>
      <c r="C31" s="10" t="s">
        <v>66</v>
      </c>
      <c r="D31" s="11" t="s">
        <v>67</v>
      </c>
      <c r="E31" s="12" t="s">
        <v>68</v>
      </c>
      <c r="F31" s="12" t="s">
        <v>69</v>
      </c>
      <c r="G31" s="13" t="s">
        <v>31</v>
      </c>
      <c r="H31" s="34">
        <v>2423054</v>
      </c>
      <c r="I31" s="25">
        <f t="shared" si="9"/>
        <v>2333054</v>
      </c>
      <c r="J31" s="15">
        <f>1068895+1264159</f>
        <v>2333054</v>
      </c>
      <c r="K31" s="15"/>
      <c r="L31" s="15"/>
      <c r="M31" s="15"/>
      <c r="N31" s="26"/>
      <c r="O31" s="20">
        <f t="shared" si="10"/>
        <v>0</v>
      </c>
      <c r="P31" s="15"/>
      <c r="Q31" s="15"/>
      <c r="R31" s="15"/>
      <c r="S31" s="15"/>
      <c r="T31" s="26"/>
    </row>
    <row r="32" spans="1:20" s="89" customFormat="1">
      <c r="A32" s="78" t="s">
        <v>87</v>
      </c>
      <c r="B32" s="79" t="s">
        <v>88</v>
      </c>
      <c r="C32" s="80"/>
      <c r="D32" s="81"/>
      <c r="E32" s="82"/>
      <c r="F32" s="82"/>
      <c r="G32" s="83"/>
      <c r="H32" s="84">
        <f t="shared" ref="H32:P32" si="12">H33</f>
        <v>13225000</v>
      </c>
      <c r="I32" s="85">
        <f t="shared" si="12"/>
        <v>385000</v>
      </c>
      <c r="J32" s="86">
        <f t="shared" si="12"/>
        <v>385000</v>
      </c>
      <c r="K32" s="86">
        <f t="shared" si="12"/>
        <v>0</v>
      </c>
      <c r="L32" s="86">
        <f t="shared" si="12"/>
        <v>0</v>
      </c>
      <c r="M32" s="86">
        <f t="shared" si="12"/>
        <v>0</v>
      </c>
      <c r="N32" s="87">
        <f t="shared" si="12"/>
        <v>0</v>
      </c>
      <c r="O32" s="88">
        <f t="shared" si="12"/>
        <v>0</v>
      </c>
      <c r="P32" s="86">
        <f t="shared" si="12"/>
        <v>0</v>
      </c>
      <c r="Q32" s="86">
        <f t="shared" ref="Q32:S32" si="13">Q33</f>
        <v>0</v>
      </c>
      <c r="R32" s="86">
        <f t="shared" si="13"/>
        <v>0</v>
      </c>
      <c r="S32" s="86">
        <f t="shared" si="13"/>
        <v>0</v>
      </c>
      <c r="T32" s="87">
        <f>T33</f>
        <v>0</v>
      </c>
    </row>
    <row r="33" spans="1:20" s="9" customFormat="1" ht="141.75">
      <c r="A33" s="76" t="s">
        <v>81</v>
      </c>
      <c r="B33" s="12" t="s">
        <v>82</v>
      </c>
      <c r="C33" s="10" t="s">
        <v>83</v>
      </c>
      <c r="D33" s="11" t="s">
        <v>84</v>
      </c>
      <c r="E33" s="77" t="s">
        <v>85</v>
      </c>
      <c r="F33" s="12" t="s">
        <v>24</v>
      </c>
      <c r="G33" s="13" t="s">
        <v>86</v>
      </c>
      <c r="H33" s="71">
        <v>13225000</v>
      </c>
      <c r="I33" s="72">
        <f>SUM(J33:N33)</f>
        <v>385000</v>
      </c>
      <c r="J33" s="73">
        <v>385000</v>
      </c>
      <c r="K33" s="73"/>
      <c r="L33" s="73"/>
      <c r="M33" s="73"/>
      <c r="N33" s="74"/>
      <c r="O33" s="75">
        <f>SUM(P33:T33)</f>
        <v>0</v>
      </c>
      <c r="P33" s="73"/>
      <c r="Q33" s="73"/>
      <c r="R33" s="73"/>
      <c r="S33" s="73"/>
      <c r="T33" s="74"/>
    </row>
    <row r="34" spans="1:20" s="9" customFormat="1" ht="16.5" thickBot="1">
      <c r="A34" s="56"/>
      <c r="B34" s="57"/>
      <c r="C34" s="58"/>
      <c r="D34" s="58"/>
      <c r="E34" s="58"/>
      <c r="F34" s="58"/>
      <c r="G34" s="59" t="s">
        <v>34</v>
      </c>
      <c r="H34" s="66">
        <f>H14+H21+H30+H32</f>
        <v>278989694.28999996</v>
      </c>
      <c r="I34" s="70">
        <f>I14+I21+I30+I32</f>
        <v>110886496.5</v>
      </c>
      <c r="J34" s="60">
        <f>J14+J21+J30+J32</f>
        <v>54212442</v>
      </c>
      <c r="K34" s="60">
        <f t="shared" ref="K34:M34" si="14">K14+K21+K30+K32</f>
        <v>51174054.5</v>
      </c>
      <c r="L34" s="60">
        <f t="shared" si="14"/>
        <v>5500000</v>
      </c>
      <c r="M34" s="60">
        <f t="shared" si="14"/>
        <v>0</v>
      </c>
      <c r="N34" s="61">
        <f>N14+N21+N30+N32</f>
        <v>0</v>
      </c>
      <c r="O34" s="60">
        <f>O14+O21+O30+O32</f>
        <v>62658792.230000004</v>
      </c>
      <c r="P34" s="60">
        <f>P14+P21+P30+P32</f>
        <v>28713778.170000002</v>
      </c>
      <c r="Q34" s="60">
        <f t="shared" ref="Q34:S34" si="15">Q14+Q21+Q30+Q32</f>
        <v>28945014.059999995</v>
      </c>
      <c r="R34" s="60">
        <f t="shared" si="15"/>
        <v>5000000</v>
      </c>
      <c r="S34" s="60">
        <f t="shared" si="15"/>
        <v>0</v>
      </c>
      <c r="T34" s="61">
        <f>T14+T21+T30+T32</f>
        <v>0</v>
      </c>
    </row>
    <row r="35" spans="1:20" s="9" customFormat="1">
      <c r="A35" s="2"/>
      <c r="B35" s="2"/>
      <c r="C35" s="2"/>
      <c r="D35" s="2"/>
      <c r="E35" s="2"/>
      <c r="F35" s="2"/>
      <c r="G35" s="18"/>
      <c r="H35" s="18"/>
      <c r="I35" s="2"/>
      <c r="J35" s="2"/>
      <c r="K35" s="2"/>
      <c r="L35" s="2"/>
      <c r="M35" s="2"/>
      <c r="N35" s="2"/>
    </row>
    <row r="36" spans="1:20" s="9" customFormat="1">
      <c r="A36" s="2"/>
      <c r="B36" s="2"/>
      <c r="C36" s="2"/>
      <c r="D36" s="2" t="s">
        <v>73</v>
      </c>
      <c r="E36" s="2"/>
      <c r="F36" s="2"/>
      <c r="G36" s="18"/>
      <c r="H36" s="18"/>
      <c r="I36" s="2"/>
      <c r="J36" s="2" t="s">
        <v>74</v>
      </c>
      <c r="K36" s="2"/>
      <c r="L36" s="2"/>
      <c r="M36" s="2"/>
      <c r="N36" s="2"/>
    </row>
  </sheetData>
  <mergeCells count="17">
    <mergeCell ref="E10:E12"/>
    <mergeCell ref="D17:E17"/>
    <mergeCell ref="F10:F12"/>
    <mergeCell ref="G10:G12"/>
    <mergeCell ref="H10:H12"/>
    <mergeCell ref="A5:T5"/>
    <mergeCell ref="A6:T6"/>
    <mergeCell ref="A10:A12"/>
    <mergeCell ref="B10:B12"/>
    <mergeCell ref="C10:C12"/>
    <mergeCell ref="I11:I12"/>
    <mergeCell ref="J11:N11"/>
    <mergeCell ref="O11:O12"/>
    <mergeCell ref="P11:T11"/>
    <mergeCell ref="I10:N10"/>
    <mergeCell ref="O10:T10"/>
    <mergeCell ref="D10:D12"/>
  </mergeCells>
  <pageMargins left="0.11811023622047245" right="0.11811023622047245" top="0.59055118110236227" bottom="0.19685039370078741" header="0.39370078740157483" footer="0.31496062992125984"/>
  <pageSetup paperSize="9" scale="49" fitToHeight="15" orientation="landscape" verticalDpi="0" r:id="rId1"/>
  <headerFooter differentFirst="1">
    <oddHeader>&amp;C&amp;P</oddHeader>
  </headerFooter>
  <rowBreaks count="1" manualBreakCount="1">
    <brk id="2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2026-07-17T10:35:36Z</cp:lastPrinted>
  <dcterms:created xsi:type="dcterms:W3CDTF">2019-04-10T18:00:09Z</dcterms:created>
  <dcterms:modified xsi:type="dcterms:W3CDTF">2026-11-06T13:46:17Z</dcterms:modified>
</cp:coreProperties>
</file>