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9 місяців\"/>
    </mc:Choice>
  </mc:AlternateContent>
  <xr:revisionPtr revIDLastSave="0" documentId="13_ncr:1_{8B09EF05-8716-4731-80F3-398182CE9DBA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2026" sheetId="2" r:id="rId1"/>
  </sheets>
  <definedNames>
    <definedName name="_xlnm.Print_Titles" localSheetId="0">'2026'!$A:$D,'2026'!$6:$8</definedName>
    <definedName name="_xlnm.Print_Area" localSheetId="0">'2026'!$A$1:$AH$71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8" i="2" l="1"/>
  <c r="AD42" i="2"/>
  <c r="AD30" i="2"/>
  <c r="AD17" i="2"/>
  <c r="Y30" i="2"/>
  <c r="Z30" i="2"/>
  <c r="Y17" i="2"/>
  <c r="Z17" i="2"/>
  <c r="S48" i="2"/>
  <c r="T48" i="2"/>
  <c r="S42" i="2"/>
  <c r="T42" i="2"/>
  <c r="S30" i="2"/>
  <c r="T30" i="2"/>
  <c r="S17" i="2"/>
  <c r="T17" i="2"/>
  <c r="M48" i="2"/>
  <c r="N48" i="2"/>
  <c r="M42" i="2"/>
  <c r="N42" i="2"/>
  <c r="M30" i="2"/>
  <c r="N30" i="2"/>
  <c r="M17" i="2"/>
  <c r="N17" i="2"/>
  <c r="G48" i="2"/>
  <c r="H48" i="2"/>
  <c r="G30" i="2"/>
  <c r="H30" i="2"/>
  <c r="G17" i="2"/>
  <c r="H17" i="2"/>
  <c r="K51" i="2"/>
  <c r="L51" i="2"/>
  <c r="K55" i="2"/>
  <c r="L55" i="2"/>
  <c r="F17" i="2" l="1"/>
  <c r="AC67" i="2" l="1"/>
  <c r="AC65" i="2"/>
  <c r="AC62" i="2"/>
  <c r="AC59" i="2"/>
  <c r="AC55" i="2"/>
  <c r="AC51" i="2"/>
  <c r="AC48" i="2"/>
  <c r="AC42" i="2"/>
  <c r="AC30" i="2"/>
  <c r="AC17" i="2"/>
  <c r="AC15" i="2" s="1"/>
  <c r="AC9" i="2"/>
  <c r="X67" i="2"/>
  <c r="W67" i="2"/>
  <c r="X65" i="2"/>
  <c r="W65" i="2"/>
  <c r="X59" i="2"/>
  <c r="W59" i="2"/>
  <c r="X55" i="2"/>
  <c r="W55" i="2"/>
  <c r="X51" i="2"/>
  <c r="W51" i="2"/>
  <c r="X48" i="2"/>
  <c r="W48" i="2"/>
  <c r="X42" i="2"/>
  <c r="W42" i="2"/>
  <c r="X30" i="2"/>
  <c r="W30" i="2"/>
  <c r="X17" i="2"/>
  <c r="X15" i="2" s="1"/>
  <c r="W17" i="2"/>
  <c r="X9" i="2"/>
  <c r="W9" i="2"/>
  <c r="R67" i="2"/>
  <c r="Q67" i="2"/>
  <c r="R65" i="2"/>
  <c r="Q65" i="2"/>
  <c r="R64" i="2"/>
  <c r="Q64" i="2"/>
  <c r="R59" i="2"/>
  <c r="Q59" i="2"/>
  <c r="Q55" i="2" s="1"/>
  <c r="R55" i="2"/>
  <c r="R54" i="2"/>
  <c r="Q54" i="2"/>
  <c r="R53" i="2"/>
  <c r="Q53" i="2"/>
  <c r="R51" i="2"/>
  <c r="Q51" i="2"/>
  <c r="R48" i="2"/>
  <c r="Q48" i="2"/>
  <c r="R42" i="2"/>
  <c r="Q42" i="2"/>
  <c r="R30" i="2"/>
  <c r="Q30" i="2"/>
  <c r="R17" i="2"/>
  <c r="Q17" i="2"/>
  <c r="Q15" i="2" s="1"/>
  <c r="R15" i="2"/>
  <c r="R9" i="2"/>
  <c r="R69" i="2" s="1"/>
  <c r="Q9" i="2"/>
  <c r="L48" i="2"/>
  <c r="K48" i="2"/>
  <c r="L42" i="2"/>
  <c r="K42" i="2"/>
  <c r="L30" i="2"/>
  <c r="K30" i="2"/>
  <c r="L17" i="2"/>
  <c r="K17" i="2"/>
  <c r="K15" i="2"/>
  <c r="K69" i="2" s="1"/>
  <c r="L9" i="2"/>
  <c r="K9" i="2"/>
  <c r="F67" i="2"/>
  <c r="E67" i="2"/>
  <c r="F65" i="2"/>
  <c r="E65" i="2"/>
  <c r="F64" i="2"/>
  <c r="E64" i="2"/>
  <c r="F59" i="2"/>
  <c r="F55" i="2" s="1"/>
  <c r="E59" i="2"/>
  <c r="E55" i="2" s="1"/>
  <c r="F54" i="2"/>
  <c r="E54" i="2"/>
  <c r="F53" i="2"/>
  <c r="E53" i="2"/>
  <c r="E51" i="2" s="1"/>
  <c r="F52" i="2"/>
  <c r="F51" i="2"/>
  <c r="F48" i="2"/>
  <c r="E48" i="2"/>
  <c r="F30" i="2"/>
  <c r="E30" i="2"/>
  <c r="F15" i="2"/>
  <c r="E17" i="2"/>
  <c r="E15" i="2" s="1"/>
  <c r="F10" i="2"/>
  <c r="F9" i="2" s="1"/>
  <c r="E9" i="2"/>
  <c r="L15" i="2" l="1"/>
  <c r="L69" i="2" s="1"/>
  <c r="X69" i="2"/>
  <c r="W15" i="2"/>
  <c r="W69" i="2" s="1"/>
  <c r="AC69" i="2"/>
  <c r="F69" i="2"/>
  <c r="Q69" i="2"/>
  <c r="E69" i="2"/>
  <c r="N59" i="2" l="1"/>
  <c r="N55" i="2" s="1"/>
  <c r="V63" i="2"/>
  <c r="V64" i="2"/>
  <c r="U63" i="2"/>
  <c r="U64" i="2"/>
  <c r="V57" i="2"/>
  <c r="V58" i="2"/>
  <c r="V60" i="2"/>
  <c r="V61" i="2"/>
  <c r="V62" i="2"/>
  <c r="U57" i="2"/>
  <c r="U58" i="2"/>
  <c r="U60" i="2"/>
  <c r="U61" i="2"/>
  <c r="U62" i="2"/>
  <c r="V56" i="2"/>
  <c r="U56" i="2"/>
  <c r="J58" i="2"/>
  <c r="I58" i="2"/>
  <c r="J57" i="2"/>
  <c r="I57" i="2"/>
  <c r="M59" i="2"/>
  <c r="V10" i="2" l="1"/>
  <c r="U10" i="2"/>
  <c r="P11" i="2" l="1"/>
  <c r="P12" i="2"/>
  <c r="P13" i="2"/>
  <c r="O11" i="2"/>
  <c r="O12" i="2"/>
  <c r="O13" i="2"/>
  <c r="P10" i="2"/>
  <c r="O10" i="2"/>
  <c r="J14" i="2"/>
  <c r="I14" i="2"/>
  <c r="J10" i="2"/>
  <c r="I10" i="2"/>
  <c r="AG68" i="2" l="1"/>
  <c r="AG67" i="2" s="1"/>
  <c r="AG66" i="2"/>
  <c r="AG65" i="2" s="1"/>
  <c r="AG45" i="2"/>
  <c r="AG10" i="2"/>
  <c r="AG52" i="2"/>
  <c r="AF68" i="2"/>
  <c r="AF67" i="2" s="1"/>
  <c r="AF66" i="2"/>
  <c r="AF65" i="2" s="1"/>
  <c r="AG64" i="2"/>
  <c r="AF64" i="2"/>
  <c r="AG63" i="2"/>
  <c r="AF63" i="2"/>
  <c r="AG62" i="2"/>
  <c r="AF62" i="2"/>
  <c r="AG61" i="2"/>
  <c r="AF61" i="2"/>
  <c r="AG60" i="2"/>
  <c r="AF60" i="2"/>
  <c r="AF59" i="2"/>
  <c r="AG58" i="2"/>
  <c r="AF58" i="2"/>
  <c r="AG57" i="2"/>
  <c r="AF57" i="2"/>
  <c r="AG56" i="2"/>
  <c r="AF56" i="2"/>
  <c r="AF55" i="2"/>
  <c r="AG54" i="2"/>
  <c r="AF54" i="2"/>
  <c r="AG53" i="2"/>
  <c r="AF53" i="2"/>
  <c r="AF52" i="2"/>
  <c r="AF51" i="2" s="1"/>
  <c r="AE65" i="2"/>
  <c r="AE63" i="2"/>
  <c r="AE62" i="2"/>
  <c r="AE61" i="2"/>
  <c r="AE60" i="2"/>
  <c r="AE58" i="2"/>
  <c r="AE57" i="2"/>
  <c r="AE56" i="2"/>
  <c r="AD67" i="2"/>
  <c r="AD65" i="2"/>
  <c r="AD59" i="2"/>
  <c r="AD55" i="2" s="1"/>
  <c r="AE55" i="2" s="1"/>
  <c r="AD51" i="2"/>
  <c r="AD9" i="2"/>
  <c r="AA63" i="2"/>
  <c r="AB60" i="2"/>
  <c r="AA60" i="2"/>
  <c r="AB56" i="2"/>
  <c r="AA56" i="2"/>
  <c r="Z67" i="2"/>
  <c r="Y67" i="2"/>
  <c r="Z65" i="2"/>
  <c r="Y65" i="2"/>
  <c r="Z59" i="2"/>
  <c r="AB59" i="2" s="1"/>
  <c r="Y59" i="2"/>
  <c r="Y55" i="2" s="1"/>
  <c r="AA55" i="2" s="1"/>
  <c r="Z51" i="2"/>
  <c r="Y51" i="2"/>
  <c r="Y15" i="2"/>
  <c r="Z9" i="2"/>
  <c r="Y9" i="2"/>
  <c r="V68" i="2"/>
  <c r="U68" i="2"/>
  <c r="V66" i="2"/>
  <c r="U66" i="2"/>
  <c r="V54" i="2"/>
  <c r="U54" i="2"/>
  <c r="V53" i="2"/>
  <c r="U53" i="2"/>
  <c r="V52" i="2"/>
  <c r="U52" i="2"/>
  <c r="T67" i="2"/>
  <c r="V67" i="2" s="1"/>
  <c r="S67" i="2"/>
  <c r="U67" i="2" s="1"/>
  <c r="T65" i="2"/>
  <c r="V65" i="2" s="1"/>
  <c r="S65" i="2"/>
  <c r="U65" i="2" s="1"/>
  <c r="T59" i="2"/>
  <c r="S59" i="2"/>
  <c r="T51" i="2"/>
  <c r="V51" i="2" s="1"/>
  <c r="S51" i="2"/>
  <c r="U51" i="2" s="1"/>
  <c r="T9" i="2"/>
  <c r="S9" i="2"/>
  <c r="O68" i="2"/>
  <c r="P68" i="2"/>
  <c r="P66" i="2"/>
  <c r="O66" i="2"/>
  <c r="P63" i="2"/>
  <c r="O63" i="2"/>
  <c r="P62" i="2"/>
  <c r="O62" i="2"/>
  <c r="P61" i="2"/>
  <c r="O61" i="2"/>
  <c r="P60" i="2"/>
  <c r="O60" i="2"/>
  <c r="P59" i="2"/>
  <c r="O59" i="2"/>
  <c r="P58" i="2"/>
  <c r="O58" i="2"/>
  <c r="P57" i="2"/>
  <c r="O57" i="2"/>
  <c r="P56" i="2"/>
  <c r="O56" i="2"/>
  <c r="P54" i="2"/>
  <c r="O54" i="2"/>
  <c r="P53" i="2"/>
  <c r="O53" i="2"/>
  <c r="P52" i="2"/>
  <c r="O52" i="2"/>
  <c r="N67" i="2"/>
  <c r="P67" i="2" s="1"/>
  <c r="M67" i="2"/>
  <c r="O67" i="2" s="1"/>
  <c r="N65" i="2"/>
  <c r="P65" i="2" s="1"/>
  <c r="M65" i="2"/>
  <c r="O65" i="2" s="1"/>
  <c r="M55" i="2"/>
  <c r="O55" i="2" s="1"/>
  <c r="P55" i="2"/>
  <c r="N51" i="2"/>
  <c r="P51" i="2" s="1"/>
  <c r="M51" i="2"/>
  <c r="O51" i="2" s="1"/>
  <c r="N9" i="2"/>
  <c r="M9" i="2"/>
  <c r="I69" i="2"/>
  <c r="J69" i="2"/>
  <c r="I64" i="2"/>
  <c r="J64" i="2"/>
  <c r="H67" i="2"/>
  <c r="J68" i="2" s="1"/>
  <c r="G67" i="2"/>
  <c r="I68" i="2" s="1"/>
  <c r="H65" i="2"/>
  <c r="G65" i="2"/>
  <c r="I65" i="2" s="1"/>
  <c r="H59" i="2"/>
  <c r="H55" i="2" s="1"/>
  <c r="G59" i="2"/>
  <c r="G55" i="2" s="1"/>
  <c r="H51" i="2"/>
  <c r="G51" i="2"/>
  <c r="H9" i="2"/>
  <c r="J9" i="2" s="1"/>
  <c r="G9" i="2"/>
  <c r="I9" i="2" s="1"/>
  <c r="AG51" i="2" l="1"/>
  <c r="AH51" i="2" s="1"/>
  <c r="AH54" i="2"/>
  <c r="AH53" i="2"/>
  <c r="AH62" i="2"/>
  <c r="AH63" i="2"/>
  <c r="AH58" i="2"/>
  <c r="AH60" i="2"/>
  <c r="AH64" i="2"/>
  <c r="AH56" i="2"/>
  <c r="AH61" i="2"/>
  <c r="AH65" i="2"/>
  <c r="AH57" i="2"/>
  <c r="AH67" i="2"/>
  <c r="AH68" i="2"/>
  <c r="S55" i="2"/>
  <c r="U55" i="2" s="1"/>
  <c r="U59" i="2"/>
  <c r="T55" i="2"/>
  <c r="V55" i="2" s="1"/>
  <c r="V59" i="2"/>
  <c r="AG59" i="2"/>
  <c r="AH59" i="2" s="1"/>
  <c r="J65" i="2"/>
  <c r="AH52" i="2"/>
  <c r="AH66" i="2"/>
  <c r="AE59" i="2"/>
  <c r="AD15" i="2"/>
  <c r="AD69" i="2" s="1"/>
  <c r="AE69" i="2" s="1"/>
  <c r="Z55" i="2"/>
  <c r="AB55" i="2" s="1"/>
  <c r="AA59" i="2"/>
  <c r="Z15" i="2"/>
  <c r="Y69" i="2"/>
  <c r="AA69" i="2" s="1"/>
  <c r="T15" i="2"/>
  <c r="S15" i="2"/>
  <c r="M15" i="2"/>
  <c r="M69" i="2" s="1"/>
  <c r="N15" i="2"/>
  <c r="N69" i="2" s="1"/>
  <c r="H15" i="2"/>
  <c r="H69" i="2" s="1"/>
  <c r="G15" i="2"/>
  <c r="G69" i="2" s="1"/>
  <c r="AG55" i="2" l="1"/>
  <c r="AH55" i="2" s="1"/>
  <c r="T69" i="2"/>
  <c r="V69" i="2" s="1"/>
  <c r="AF69" i="2"/>
  <c r="P69" i="2"/>
  <c r="O69" i="2"/>
  <c r="S69" i="2"/>
  <c r="U69" i="2" s="1"/>
  <c r="Z69" i="2"/>
  <c r="AB69" i="2" s="1"/>
  <c r="AG69" i="2" l="1"/>
  <c r="AH69" i="2" s="1"/>
  <c r="I30" i="2"/>
  <c r="AF45" i="2" l="1"/>
  <c r="AH45" i="2" s="1"/>
  <c r="V45" i="2"/>
  <c r="U45" i="2"/>
  <c r="P45" i="2"/>
  <c r="O45" i="2"/>
  <c r="AF10" i="2"/>
  <c r="J27" i="2" l="1"/>
  <c r="I27" i="2"/>
  <c r="AA24" i="2" l="1"/>
  <c r="AB24" i="2" l="1"/>
  <c r="J67" i="2" l="1"/>
  <c r="I67" i="2"/>
  <c r="AE13" i="2" l="1"/>
  <c r="AF12" i="2"/>
  <c r="AE12" i="2"/>
  <c r="AB12" i="2"/>
  <c r="AA12" i="2"/>
  <c r="AE11" i="2"/>
  <c r="AB40" i="2" l="1"/>
  <c r="AA40" i="2"/>
  <c r="AB38" i="2"/>
  <c r="AA38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1" i="2"/>
  <c r="AE32" i="2"/>
  <c r="AE33" i="2"/>
  <c r="AE34" i="2"/>
  <c r="AE35" i="2"/>
  <c r="AE36" i="2"/>
  <c r="AE37" i="2"/>
  <c r="AE38" i="2"/>
  <c r="AE39" i="2"/>
  <c r="AE40" i="2"/>
  <c r="AE41" i="2"/>
  <c r="AE43" i="2"/>
  <c r="AE44" i="2"/>
  <c r="AE46" i="2"/>
  <c r="AE47" i="2"/>
  <c r="AE48" i="2"/>
  <c r="AE50" i="2"/>
  <c r="AE16" i="2"/>
  <c r="AF18" i="2"/>
  <c r="AG18" i="2"/>
  <c r="AF19" i="2"/>
  <c r="AG19" i="2"/>
  <c r="AF20" i="2"/>
  <c r="AG20" i="2"/>
  <c r="AF21" i="2"/>
  <c r="AG21" i="2"/>
  <c r="AF22" i="2"/>
  <c r="AG22" i="2"/>
  <c r="AF23" i="2"/>
  <c r="AG23" i="2"/>
  <c r="AF24" i="2"/>
  <c r="AG24" i="2"/>
  <c r="AF25" i="2"/>
  <c r="AG25" i="2"/>
  <c r="AF26" i="2"/>
  <c r="AG26" i="2"/>
  <c r="AF27" i="2"/>
  <c r="AG27" i="2"/>
  <c r="AF28" i="2"/>
  <c r="AG28" i="2"/>
  <c r="AF29" i="2"/>
  <c r="AG29" i="2"/>
  <c r="AF31" i="2"/>
  <c r="AG31" i="2"/>
  <c r="AF32" i="2"/>
  <c r="AG32" i="2"/>
  <c r="AF33" i="2"/>
  <c r="AG33" i="2"/>
  <c r="AF34" i="2"/>
  <c r="AG34" i="2"/>
  <c r="AF35" i="2"/>
  <c r="AG35" i="2"/>
  <c r="AF36" i="2"/>
  <c r="AG36" i="2"/>
  <c r="AF37" i="2"/>
  <c r="AG37" i="2"/>
  <c r="AF38" i="2"/>
  <c r="AG38" i="2"/>
  <c r="AF39" i="2"/>
  <c r="AG39" i="2"/>
  <c r="AF40" i="2"/>
  <c r="AG40" i="2"/>
  <c r="AF41" i="2"/>
  <c r="AG41" i="2"/>
  <c r="AF43" i="2"/>
  <c r="AG43" i="2"/>
  <c r="AF44" i="2"/>
  <c r="AG44" i="2"/>
  <c r="AF46" i="2"/>
  <c r="AG46" i="2"/>
  <c r="AF47" i="2"/>
  <c r="AG47" i="2"/>
  <c r="AF48" i="2"/>
  <c r="AG48" i="2"/>
  <c r="AF50" i="2"/>
  <c r="AG50" i="2"/>
  <c r="AG16" i="2"/>
  <c r="AF16" i="2"/>
  <c r="I31" i="2"/>
  <c r="J31" i="2"/>
  <c r="I32" i="2"/>
  <c r="J32" i="2"/>
  <c r="I33" i="2"/>
  <c r="J33" i="2"/>
  <c r="I34" i="2"/>
  <c r="J34" i="2"/>
  <c r="I35" i="2"/>
  <c r="J35" i="2"/>
  <c r="I36" i="2"/>
  <c r="J36" i="2"/>
  <c r="I37" i="2"/>
  <c r="J37" i="2"/>
  <c r="I39" i="2"/>
  <c r="J39" i="2"/>
  <c r="I41" i="2"/>
  <c r="J41" i="2"/>
  <c r="I43" i="2"/>
  <c r="J43" i="2"/>
  <c r="I46" i="2"/>
  <c r="J46" i="2"/>
  <c r="I47" i="2"/>
  <c r="J47" i="2"/>
  <c r="I48" i="2"/>
  <c r="J48" i="2"/>
  <c r="I50" i="2"/>
  <c r="J50" i="2"/>
  <c r="I51" i="2"/>
  <c r="J51" i="2"/>
  <c r="O31" i="2"/>
  <c r="P31" i="2"/>
  <c r="O32" i="2"/>
  <c r="P32" i="2"/>
  <c r="O33" i="2"/>
  <c r="P33" i="2"/>
  <c r="O34" i="2"/>
  <c r="P34" i="2"/>
  <c r="O35" i="2"/>
  <c r="P35" i="2"/>
  <c r="O36" i="2"/>
  <c r="P36" i="2"/>
  <c r="O37" i="2"/>
  <c r="P37" i="2"/>
  <c r="O38" i="2"/>
  <c r="P38" i="2"/>
  <c r="O39" i="2"/>
  <c r="P39" i="2"/>
  <c r="O40" i="2"/>
  <c r="P40" i="2"/>
  <c r="O41" i="2"/>
  <c r="P41" i="2"/>
  <c r="O43" i="2"/>
  <c r="P43" i="2"/>
  <c r="O44" i="2"/>
  <c r="P44" i="2"/>
  <c r="O46" i="2"/>
  <c r="P46" i="2"/>
  <c r="O47" i="2"/>
  <c r="P47" i="2"/>
  <c r="O48" i="2"/>
  <c r="P48" i="2"/>
  <c r="O50" i="2"/>
  <c r="P50" i="2"/>
  <c r="U18" i="2"/>
  <c r="V18" i="2"/>
  <c r="U19" i="2"/>
  <c r="V19" i="2"/>
  <c r="U20" i="2"/>
  <c r="V20" i="2"/>
  <c r="U21" i="2"/>
  <c r="V21" i="2"/>
  <c r="U22" i="2"/>
  <c r="V22" i="2"/>
  <c r="U23" i="2"/>
  <c r="V23" i="2"/>
  <c r="U24" i="2"/>
  <c r="V24" i="2"/>
  <c r="U25" i="2"/>
  <c r="V25" i="2"/>
  <c r="U26" i="2"/>
  <c r="V26" i="2"/>
  <c r="U27" i="2"/>
  <c r="V27" i="2"/>
  <c r="U28" i="2"/>
  <c r="V28" i="2"/>
  <c r="U29" i="2"/>
  <c r="V29" i="2"/>
  <c r="U31" i="2"/>
  <c r="V31" i="2"/>
  <c r="U32" i="2"/>
  <c r="V32" i="2"/>
  <c r="U33" i="2"/>
  <c r="V33" i="2"/>
  <c r="U34" i="2"/>
  <c r="V34" i="2"/>
  <c r="U35" i="2"/>
  <c r="V35" i="2"/>
  <c r="U36" i="2"/>
  <c r="V36" i="2"/>
  <c r="U37" i="2"/>
  <c r="V37" i="2"/>
  <c r="U38" i="2"/>
  <c r="V38" i="2"/>
  <c r="U39" i="2"/>
  <c r="V39" i="2"/>
  <c r="U40" i="2"/>
  <c r="V40" i="2"/>
  <c r="U41" i="2"/>
  <c r="V41" i="2"/>
  <c r="U43" i="2"/>
  <c r="V43" i="2"/>
  <c r="U44" i="2"/>
  <c r="V44" i="2"/>
  <c r="U46" i="2"/>
  <c r="V46" i="2"/>
  <c r="U47" i="2"/>
  <c r="V47" i="2"/>
  <c r="U48" i="2"/>
  <c r="V48" i="2"/>
  <c r="U50" i="2"/>
  <c r="V50" i="2"/>
  <c r="V16" i="2"/>
  <c r="U16" i="2"/>
  <c r="O29" i="2"/>
  <c r="P29" i="2"/>
  <c r="O18" i="2"/>
  <c r="P18" i="2"/>
  <c r="O19" i="2"/>
  <c r="P19" i="2"/>
  <c r="O20" i="2"/>
  <c r="P20" i="2"/>
  <c r="O21" i="2"/>
  <c r="P21" i="2"/>
  <c r="O22" i="2"/>
  <c r="P22" i="2"/>
  <c r="O23" i="2"/>
  <c r="P23" i="2"/>
  <c r="O24" i="2"/>
  <c r="P24" i="2"/>
  <c r="O25" i="2"/>
  <c r="P25" i="2"/>
  <c r="O26" i="2"/>
  <c r="P26" i="2"/>
  <c r="O27" i="2"/>
  <c r="P27" i="2"/>
  <c r="O28" i="2"/>
  <c r="P28" i="2"/>
  <c r="P16" i="2"/>
  <c r="O16" i="2"/>
  <c r="I26" i="2"/>
  <c r="J26" i="2"/>
  <c r="I28" i="2"/>
  <c r="J28" i="2"/>
  <c r="I29" i="2"/>
  <c r="J29" i="2"/>
  <c r="I18" i="2"/>
  <c r="J18" i="2"/>
  <c r="I19" i="2"/>
  <c r="J19" i="2"/>
  <c r="I20" i="2"/>
  <c r="J20" i="2"/>
  <c r="I21" i="2"/>
  <c r="J21" i="2"/>
  <c r="I22" i="2"/>
  <c r="J22" i="2"/>
  <c r="I23" i="2"/>
  <c r="J23" i="2"/>
  <c r="I25" i="2"/>
  <c r="J25" i="2"/>
  <c r="J16" i="2"/>
  <c r="I16" i="2"/>
  <c r="AH28" i="2" l="1"/>
  <c r="AH27" i="2"/>
  <c r="AH25" i="2"/>
  <c r="AH23" i="2"/>
  <c r="AH48" i="2"/>
  <c r="AH38" i="2"/>
  <c r="AH24" i="2"/>
  <c r="AH50" i="2"/>
  <c r="AH47" i="2"/>
  <c r="AH41" i="2"/>
  <c r="AH39" i="2"/>
  <c r="AH37" i="2"/>
  <c r="AH33" i="2"/>
  <c r="AH22" i="2"/>
  <c r="AH18" i="2"/>
  <c r="AH20" i="2"/>
  <c r="AH26" i="2"/>
  <c r="AH29" i="2"/>
  <c r="AH21" i="2"/>
  <c r="AH16" i="2"/>
  <c r="AH19" i="2"/>
  <c r="AH46" i="2"/>
  <c r="AH40" i="2"/>
  <c r="AH44" i="2"/>
  <c r="AH43" i="2"/>
  <c r="AH36" i="2"/>
  <c r="AH35" i="2"/>
  <c r="AH31" i="2"/>
  <c r="AH34" i="2"/>
  <c r="AH32" i="2"/>
  <c r="V17" i="2" l="1"/>
  <c r="U17" i="2"/>
  <c r="P17" i="2"/>
  <c r="O17" i="2"/>
  <c r="J17" i="2"/>
  <c r="I17" i="2"/>
  <c r="P42" i="2" l="1"/>
  <c r="U49" i="2"/>
  <c r="P30" i="2"/>
  <c r="AB30" i="2"/>
  <c r="AE17" i="2"/>
  <c r="O42" i="2"/>
  <c r="U42" i="2"/>
  <c r="I42" i="2"/>
  <c r="AE42" i="2"/>
  <c r="U30" i="2"/>
  <c r="AE30" i="2"/>
  <c r="AE49" i="2"/>
  <c r="O49" i="2"/>
  <c r="V30" i="2"/>
  <c r="AA17" i="2"/>
  <c r="AB17" i="2"/>
  <c r="AG17" i="2"/>
  <c r="O30" i="2"/>
  <c r="AA30" i="2"/>
  <c r="P49" i="2"/>
  <c r="AF17" i="2"/>
  <c r="AF49" i="2"/>
  <c r="V49" i="2"/>
  <c r="J49" i="2"/>
  <c r="AG49" i="2"/>
  <c r="V42" i="2"/>
  <c r="AG42" i="2"/>
  <c r="AF42" i="2"/>
  <c r="J42" i="2"/>
  <c r="AG30" i="2"/>
  <c r="J30" i="2"/>
  <c r="AF30" i="2"/>
  <c r="I49" i="2"/>
  <c r="AH17" i="2" l="1"/>
  <c r="AH49" i="2"/>
  <c r="AH42" i="2"/>
  <c r="AH30" i="2"/>
  <c r="AE10" i="2" l="1"/>
  <c r="AB13" i="2"/>
  <c r="AA13" i="2"/>
  <c r="AB11" i="2"/>
  <c r="AA11" i="2"/>
  <c r="U13" i="2"/>
  <c r="V13" i="2"/>
  <c r="V14" i="2"/>
  <c r="U14" i="2"/>
  <c r="V12" i="2"/>
  <c r="U12" i="2"/>
  <c r="V11" i="2"/>
  <c r="U11" i="2"/>
  <c r="I54" i="2" l="1"/>
  <c r="J54" i="2"/>
  <c r="I55" i="2"/>
  <c r="J55" i="2"/>
  <c r="AG11" i="2" l="1"/>
  <c r="AG12" i="2"/>
  <c r="AG13" i="2"/>
  <c r="AG14" i="2"/>
  <c r="I52" i="2"/>
  <c r="AG9" i="2" l="1"/>
  <c r="AH10" i="2"/>
  <c r="J52" i="2"/>
  <c r="AF11" i="2"/>
  <c r="AH12" i="2"/>
  <c r="AF13" i="2"/>
  <c r="AH13" i="2" s="1"/>
  <c r="AF14" i="2"/>
  <c r="AH14" i="2" s="1"/>
  <c r="O9" i="2"/>
  <c r="P9" i="2"/>
  <c r="U9" i="2"/>
  <c r="V9" i="2"/>
  <c r="AA9" i="2"/>
  <c r="AB9" i="2"/>
  <c r="AE9" i="2"/>
  <c r="AH11" i="2" l="1"/>
  <c r="AF9" i="2"/>
  <c r="AG15" i="2"/>
  <c r="J15" i="2"/>
  <c r="AH9" i="2" l="1"/>
  <c r="I66" i="2"/>
  <c r="AE15" i="2"/>
  <c r="AB15" i="2"/>
  <c r="AA15" i="2"/>
  <c r="U15" i="2"/>
  <c r="V15" i="2"/>
  <c r="P15" i="2"/>
  <c r="O15" i="2"/>
  <c r="I15" i="2"/>
  <c r="J66" i="2"/>
  <c r="AF15" i="2"/>
  <c r="AH15" i="2" l="1"/>
</calcChain>
</file>

<file path=xl/sharedStrings.xml><?xml version="1.0" encoding="utf-8"?>
<sst xmlns="http://schemas.openxmlformats.org/spreadsheetml/2006/main" count="179" uniqueCount="123">
  <si>
    <t>Всього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</si>
  <si>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</si>
  <si>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</si>
  <si>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</si>
  <si>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</si>
  <si>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</si>
  <si>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</si>
  <si>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</si>
  <si>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</si>
  <si>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</si>
  <si>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</si>
  <si>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</si>
  <si>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</si>
  <si>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</si>
  <si>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</si>
  <si>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</si>
  <si>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</si>
  <si>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</si>
  <si>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</si>
  <si>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</si>
  <si>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</si>
  <si>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</si>
  <si>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</si>
  <si>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</si>
  <si>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</si>
  <si>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</si>
  <si>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</si>
  <si>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</si>
  <si>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</si>
  <si>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</si>
  <si>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</si>
  <si>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</si>
  <si>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</si>
  <si>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</si>
  <si>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</si>
  <si>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Теплопостачання 
(КЕКВ 2271)</t>
  </si>
  <si>
    <t>Електроенергія
(КЕКВ 2273)</t>
  </si>
  <si>
    <t>Природнй газ
(КЕКВ 2274)</t>
  </si>
  <si>
    <t>0611021</t>
  </si>
  <si>
    <t>0611022</t>
  </si>
  <si>
    <t>0611070</t>
  </si>
  <si>
    <t>0611141</t>
  </si>
  <si>
    <t>0611151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</si>
  <si>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</si>
  <si>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</si>
  <si>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</si>
  <si>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</si>
  <si>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</si>
  <si>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</si>
  <si>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</si>
  <si>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</si>
  <si>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% виконання річного плану</t>
  </si>
  <si>
    <t>РАЗОМ</t>
  </si>
  <si>
    <t>Вода та водопостачання
(КЕКВ 2272)</t>
  </si>
  <si>
    <t>Інші енергоносії та 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</si>
  <si>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</si>
  <si>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</si>
  <si>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</si>
  <si>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</si>
  <si>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</si>
  <si>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</si>
  <si>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</si>
  <si>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</si>
  <si>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Чорноморська спеціальна школа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</si>
  <si>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</si>
  <si>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</si>
  <si>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</si>
  <si>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</si>
  <si>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</si>
  <si>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</si>
  <si>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</si>
  <si>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</si>
  <si>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</si>
  <si>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</si>
  <si>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7 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</si>
  <si>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</si>
  <si>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</si>
  <si>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</si>
  <si>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</si>
  <si>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</si>
  <si>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</si>
  <si>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Управління освіти Чорноморської міської ради Одеського району Одеської області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</si>
  <si>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</si>
  <si>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</si>
  <si>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</si>
  <si>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</si>
  <si>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</si>
  <si>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</si>
  <si>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</si>
  <si>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Чорноморський академічний ліцей імені Тараса Шевченка Чорноморської міської ради Одеського району Одеської області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</si>
  <si>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</si>
  <si>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</si>
  <si>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</si>
  <si>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</si>
  <si>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</si>
  <si>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</si>
  <si>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</si>
  <si>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</si>
  <si>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до  рішення Чорноморської міської ради</t>
  </si>
  <si>
    <t>Затверджено розписом на звітний рік з урахуванням змін, грн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</si>
  <si>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</si>
  <si>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</si>
  <si>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</si>
  <si>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</si>
  <si>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</si>
  <si>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</si>
  <si>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</si>
  <si>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</si>
  <si>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</si>
  <si>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</si>
  <si>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</si>
  <si>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</si>
  <si>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</si>
  <si>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 xml:space="preserve">Затверджено розписом на звітний рік з урахуванням змін </t>
  </si>
  <si>
    <t>Затверджено розписом на звітний рік з урахуванням змін</t>
  </si>
  <si>
    <t xml:space="preserve">Виконано за звітний період </t>
  </si>
  <si>
    <t>Виконано за звітний період, грн</t>
  </si>
  <si>
    <t>Додаток 10</t>
  </si>
  <si>
    <t>Забезпечення діяльності палаців i будинків культури, клубів, центрів дозвілля та iнших клубних закладів</t>
  </si>
  <si>
    <t>від                           2026  №               -VIII</t>
  </si>
  <si>
    <t>Звіт про спожиті комунальні послуги та  енергоносії головними розпорядниками та бюджетними установами, які фінансуються з бюджету Чорноморської міської територіальної громади  за 9 місяців 2026 року</t>
  </si>
  <si>
    <t>Начальник фінансового управління</t>
  </si>
  <si>
    <t>Ольга ЯКОВЕНКО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</si>
</sst>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р.&quot;;[Red]\-#,##0&quot;р.&quot;"/>
    <numFmt numFmtId="165" formatCode="#,##0.000"/>
    <numFmt numFmtId="166" formatCode="0.0%"/>
    <numFmt numFmtId="167" formatCode="#,##0.0"/>
    <numFmt numFmtId="168" formatCode="#,##0.0000"/>
    <numFmt numFmtId="169" formatCode="#,##0.0000000"/>
  </numFmts>
  <fonts count="15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9" fillId="0" borderId="0"/>
    <xf numFmtId="0" fontId="12" fillId="0" borderId="0"/>
  </cellStyleXfs>
  <cellXfs count="10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 wrapText="1"/>
    </xf>
    <xf numFmtId="165" fontId="1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165" fontId="11" fillId="2" borderId="0" xfId="0" applyNumberFormat="1" applyFont="1" applyFill="1"/>
    <xf numFmtId="3" fontId="11" fillId="2" borderId="0" xfId="0" applyNumberFormat="1" applyFont="1" applyFill="1"/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8" fontId="1" fillId="2" borderId="1" xfId="0" applyNumberFormat="1" applyFont="1" applyFill="1" applyBorder="1" applyAlignment="1">
      <alignment horizontal="center" vertical="center"/>
    </xf>
    <xf numFmtId="168" fontId="8" fillId="2" borderId="1" xfId="0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 wrapText="1"/>
    </xf>
    <xf numFmtId="167" fontId="1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/>
    <xf numFmtId="165" fontId="1" fillId="2" borderId="0" xfId="0" applyNumberFormat="1" applyFont="1" applyFill="1"/>
    <xf numFmtId="3" fontId="1" fillId="2" borderId="0" xfId="0" applyNumberFormat="1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4" fontId="3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10" fillId="3" borderId="1" xfId="0" quotePrefix="1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/>
    </xf>
    <xf numFmtId="166" fontId="3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168" fontId="1" fillId="2" borderId="1" xfId="0" applyNumberFormat="1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/>
    </xf>
    <xf numFmtId="169" fontId="1" fillId="2" borderId="1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left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49" fontId="2" fillId="2" borderId="1" xfId="2" applyNumberFormat="1" applyFill="1" applyBorder="1" applyAlignment="1">
      <alignment horizontal="center" vertical="center" wrapText="1"/>
    </xf>
    <xf numFmtId="49" fontId="1" fillId="2" borderId="1" xfId="2" applyNumberFormat="1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</cellXfs>
  <cellStyles count="5">
    <cellStyle name="Звичайний" xfId="0" builtinId="0"/>
    <cellStyle name="Звичайний 2" xfId="4" xr:uid="{00000000-0005-0000-0000-000001000000}"/>
    <cellStyle name="Обычный 2" xfId="3" xr:uid="{00000000-0005-0000-0000-000002000000}"/>
    <cellStyle name="Обычный 3" xfId="2" xr:uid="{00000000-0005-0000-0000-000003000000}"/>
    <cellStyle name="Обычный_дод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5"/>
  <sheetViews>
    <sheetView showZeros="0" tabSelected="1" view="pageBreakPreview" topLeftCell="B1" zoomScale="81" zoomScaleNormal="80" zoomScaleSheetLayoutView="81" workbookViewId="0">
      <pane xSplit="3" ySplit="8" topLeftCell="E12" activePane="bottomRight" state="frozen"/>
      <selection activeCell="B1" sqref="B1"/>
      <selection pane="topRight" activeCell="E1" sqref="E1"/>
      <selection pane="bottomLeft" activeCell="B9" sqref="B9"/>
      <selection pane="bottomRight" activeCell="M68" sqref="M68"/>
    </sheetView>
  </sheetViews>
  <sheetFormatPr defaultColWidth="9.109375" defaultRowHeight="15.6" x14ac:dyDescent="0.3"/>
  <cols>
    <col min="1" max="1" width="11.6640625" style="1" customWidth="1"/>
    <col min="2" max="2" width="9.44140625" style="1" customWidth="1"/>
    <col min="3" max="3" width="10.109375" style="1" customWidth="1"/>
    <col min="4" max="4" width="58.44140625" style="1" customWidth="1"/>
    <col min="5" max="5" width="13" style="4" customWidth="1"/>
    <col min="6" max="6" width="17.6640625" style="12" customWidth="1"/>
    <col min="7" max="7" width="14.33203125" style="12" customWidth="1"/>
    <col min="8" max="8" width="16.6640625" style="12" customWidth="1"/>
    <col min="9" max="10" width="13" style="12" customWidth="1"/>
    <col min="11" max="11" width="12.109375" style="4" customWidth="1"/>
    <col min="12" max="12" width="16.6640625" style="4" customWidth="1"/>
    <col min="13" max="13" width="13" style="4" customWidth="1"/>
    <col min="14" max="14" width="16.44140625" style="4" customWidth="1"/>
    <col min="15" max="15" width="12.6640625" style="4" customWidth="1"/>
    <col min="16" max="16" width="11.6640625" style="4" customWidth="1"/>
    <col min="17" max="17" width="16" style="12" customWidth="1"/>
    <col min="18" max="18" width="17.88671875" style="12" customWidth="1"/>
    <col min="19" max="19" width="15.44140625" style="12" customWidth="1"/>
    <col min="20" max="20" width="15.109375" style="12" customWidth="1"/>
    <col min="21" max="22" width="12.6640625" style="12" customWidth="1"/>
    <col min="23" max="23" width="15.33203125" style="12" customWidth="1"/>
    <col min="24" max="24" width="16.5546875" style="12" customWidth="1"/>
    <col min="25" max="25" width="15" style="12" customWidth="1"/>
    <col min="26" max="26" width="17.44140625" style="12" customWidth="1"/>
    <col min="27" max="28" width="11.88671875" style="12" customWidth="1"/>
    <col min="29" max="29" width="15.44140625" style="4" customWidth="1"/>
    <col min="30" max="30" width="15.6640625" style="4" customWidth="1"/>
    <col min="31" max="31" width="12.6640625" style="4" customWidth="1"/>
    <col min="32" max="32" width="16.44140625" style="4" customWidth="1"/>
    <col min="33" max="33" width="17.44140625" style="4" customWidth="1"/>
    <col min="34" max="34" width="13" style="1" customWidth="1"/>
    <col min="35" max="16384" width="9.109375" style="1"/>
  </cols>
  <sheetData>
    <row r="1" spans="1:34" x14ac:dyDescent="0.3">
      <c r="D1" s="9"/>
      <c r="E1" s="10"/>
      <c r="F1" s="11"/>
      <c r="G1" s="11"/>
      <c r="H1" s="11"/>
      <c r="I1" s="11"/>
      <c r="J1" s="11"/>
      <c r="K1" s="1"/>
      <c r="L1" s="1"/>
      <c r="M1" s="24"/>
      <c r="N1" s="24"/>
      <c r="O1" s="25"/>
      <c r="P1" s="1"/>
      <c r="T1" s="93" t="s">
        <v>117</v>
      </c>
      <c r="U1" s="93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4" x14ac:dyDescent="0.3">
      <c r="D2" s="9"/>
      <c r="E2" s="10"/>
      <c r="F2" s="11"/>
      <c r="G2" s="11"/>
      <c r="H2" s="11"/>
      <c r="I2" s="11"/>
      <c r="J2" s="11"/>
      <c r="K2" s="1"/>
      <c r="L2" s="1"/>
      <c r="M2" s="24"/>
      <c r="N2" s="24"/>
      <c r="O2" s="25"/>
      <c r="P2" s="1"/>
      <c r="T2" s="93" t="s">
        <v>98</v>
      </c>
      <c r="U2" s="93"/>
      <c r="V2" s="93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4" ht="16.5" customHeight="1" x14ac:dyDescent="0.3">
      <c r="K3" s="1"/>
      <c r="L3" s="1"/>
      <c r="M3" s="26"/>
      <c r="N3" s="26"/>
      <c r="O3" s="25"/>
      <c r="P3" s="1"/>
      <c r="T3" s="12" t="s">
        <v>119</v>
      </c>
      <c r="U3" s="26"/>
      <c r="X3" s="16"/>
      <c r="Y3" s="16"/>
      <c r="Z3" s="16"/>
      <c r="AA3" s="16"/>
      <c r="AB3" s="16"/>
      <c r="AC3" s="16"/>
      <c r="AD3" s="16"/>
      <c r="AE3" s="16"/>
      <c r="AF3" s="16"/>
      <c r="AG3" s="15"/>
    </row>
    <row r="4" spans="1:34" ht="47.25" customHeight="1" x14ac:dyDescent="0.3">
      <c r="A4" s="2"/>
      <c r="B4" s="2"/>
      <c r="C4" s="2"/>
      <c r="D4" s="3"/>
      <c r="E4" s="99" t="s">
        <v>120</v>
      </c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4" x14ac:dyDescent="0.3">
      <c r="A5" s="2"/>
      <c r="B5" s="2"/>
      <c r="C5" s="2"/>
      <c r="D5" s="3"/>
      <c r="E5" s="5"/>
      <c r="F5" s="13"/>
      <c r="G5" s="13"/>
      <c r="H5" s="13"/>
      <c r="I5" s="13"/>
      <c r="J5" s="13"/>
      <c r="K5" s="1"/>
      <c r="L5" s="1"/>
      <c r="M5" s="13"/>
      <c r="N5" s="13"/>
      <c r="O5" s="1"/>
      <c r="P5" s="1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4" ht="31.5" customHeight="1" x14ac:dyDescent="0.3">
      <c r="A6" s="100" t="s">
        <v>3</v>
      </c>
      <c r="B6" s="101" t="s">
        <v>27</v>
      </c>
      <c r="C6" s="101" t="s">
        <v>4</v>
      </c>
      <c r="D6" s="102" t="s">
        <v>28</v>
      </c>
      <c r="E6" s="94" t="s">
        <v>35</v>
      </c>
      <c r="F6" s="96"/>
      <c r="G6" s="96"/>
      <c r="H6" s="96"/>
      <c r="I6" s="96"/>
      <c r="J6" s="95"/>
      <c r="K6" s="94" t="s">
        <v>53</v>
      </c>
      <c r="L6" s="96"/>
      <c r="M6" s="96"/>
      <c r="N6" s="96"/>
      <c r="O6" s="96"/>
      <c r="P6" s="95"/>
      <c r="Q6" s="94" t="s">
        <v>36</v>
      </c>
      <c r="R6" s="96"/>
      <c r="S6" s="96"/>
      <c r="T6" s="96"/>
      <c r="U6" s="96"/>
      <c r="V6" s="95"/>
      <c r="W6" s="94" t="s">
        <v>37</v>
      </c>
      <c r="X6" s="96"/>
      <c r="Y6" s="96"/>
      <c r="Z6" s="96"/>
      <c r="AA6" s="96"/>
      <c r="AB6" s="95"/>
      <c r="AC6" s="94" t="s">
        <v>54</v>
      </c>
      <c r="AD6" s="96"/>
      <c r="AE6" s="95"/>
      <c r="AF6" s="94" t="s">
        <v>52</v>
      </c>
      <c r="AG6" s="96"/>
      <c r="AH6" s="95"/>
    </row>
    <row r="7" spans="1:34" ht="54" customHeight="1" x14ac:dyDescent="0.3">
      <c r="A7" s="100"/>
      <c r="B7" s="101"/>
      <c r="C7" s="101"/>
      <c r="D7" s="102"/>
      <c r="E7" s="94" t="s">
        <v>113</v>
      </c>
      <c r="F7" s="95"/>
      <c r="G7" s="94" t="s">
        <v>115</v>
      </c>
      <c r="H7" s="95"/>
      <c r="I7" s="94" t="s">
        <v>51</v>
      </c>
      <c r="J7" s="95"/>
      <c r="K7" s="94" t="s">
        <v>114</v>
      </c>
      <c r="L7" s="95"/>
      <c r="M7" s="94" t="s">
        <v>115</v>
      </c>
      <c r="N7" s="95"/>
      <c r="O7" s="94" t="s">
        <v>51</v>
      </c>
      <c r="P7" s="95"/>
      <c r="Q7" s="94" t="s">
        <v>113</v>
      </c>
      <c r="R7" s="95"/>
      <c r="S7" s="94" t="s">
        <v>115</v>
      </c>
      <c r="T7" s="95"/>
      <c r="U7" s="94" t="s">
        <v>51</v>
      </c>
      <c r="V7" s="95"/>
      <c r="W7" s="94" t="s">
        <v>114</v>
      </c>
      <c r="X7" s="95"/>
      <c r="Y7" s="94" t="s">
        <v>115</v>
      </c>
      <c r="Z7" s="95"/>
      <c r="AA7" s="94" t="s">
        <v>51</v>
      </c>
      <c r="AB7" s="95"/>
      <c r="AC7" s="97" t="s">
        <v>99</v>
      </c>
      <c r="AD7" s="97" t="s">
        <v>116</v>
      </c>
      <c r="AE7" s="97" t="s">
        <v>51</v>
      </c>
      <c r="AF7" s="97" t="s">
        <v>99</v>
      </c>
      <c r="AG7" s="97" t="s">
        <v>116</v>
      </c>
      <c r="AH7" s="97" t="s">
        <v>51</v>
      </c>
    </row>
    <row r="8" spans="1:34" ht="31.2" customHeight="1" x14ac:dyDescent="0.3">
      <c r="A8" s="100"/>
      <c r="B8" s="101"/>
      <c r="C8" s="101"/>
      <c r="D8" s="102"/>
      <c r="E8" s="27" t="s">
        <v>1</v>
      </c>
      <c r="F8" s="28" t="s">
        <v>34</v>
      </c>
      <c r="G8" s="27" t="s">
        <v>1</v>
      </c>
      <c r="H8" s="28" t="s">
        <v>34</v>
      </c>
      <c r="I8" s="27" t="s">
        <v>1</v>
      </c>
      <c r="J8" s="28" t="s">
        <v>34</v>
      </c>
      <c r="K8" s="42" t="s">
        <v>24</v>
      </c>
      <c r="L8" s="42" t="s">
        <v>34</v>
      </c>
      <c r="M8" s="42" t="s">
        <v>24</v>
      </c>
      <c r="N8" s="42" t="s">
        <v>34</v>
      </c>
      <c r="O8" s="27" t="s">
        <v>24</v>
      </c>
      <c r="P8" s="27" t="s">
        <v>34</v>
      </c>
      <c r="Q8" s="47" t="s">
        <v>25</v>
      </c>
      <c r="R8" s="47" t="s">
        <v>34</v>
      </c>
      <c r="S8" s="47" t="s">
        <v>25</v>
      </c>
      <c r="T8" s="47" t="s">
        <v>34</v>
      </c>
      <c r="U8" s="28" t="s">
        <v>25</v>
      </c>
      <c r="V8" s="28" t="s">
        <v>34</v>
      </c>
      <c r="W8" s="47" t="s">
        <v>2</v>
      </c>
      <c r="X8" s="47" t="s">
        <v>34</v>
      </c>
      <c r="Y8" s="47" t="s">
        <v>2</v>
      </c>
      <c r="Z8" s="47" t="s">
        <v>34</v>
      </c>
      <c r="AA8" s="28" t="s">
        <v>2</v>
      </c>
      <c r="AB8" s="28" t="s">
        <v>34</v>
      </c>
      <c r="AC8" s="98"/>
      <c r="AD8" s="98"/>
      <c r="AE8" s="98"/>
      <c r="AF8" s="98"/>
      <c r="AG8" s="98"/>
      <c r="AH8" s="98"/>
    </row>
    <row r="9" spans="1:34" s="31" customFormat="1" ht="41.25" customHeight="1" x14ac:dyDescent="0.25">
      <c r="A9" s="64" t="s">
        <v>31</v>
      </c>
      <c r="B9" s="64"/>
      <c r="C9" s="64"/>
      <c r="D9" s="65" t="s">
        <v>43</v>
      </c>
      <c r="E9" s="75">
        <f>E10+E11+E12+E13+E14</f>
        <v>418.10441320000001</v>
      </c>
      <c r="F9" s="76">
        <f>F10+F11+F12+F13+F14</f>
        <v>2120300</v>
      </c>
      <c r="G9" s="75">
        <f>G10+G11+G12+G13+G14</f>
        <v>110.21986464</v>
      </c>
      <c r="H9" s="76">
        <f>H10+H11+H12+H13+H14</f>
        <v>883999.38</v>
      </c>
      <c r="I9" s="79">
        <f t="shared" ref="I9" si="0">G9/E9</f>
        <v>0.26361803693106772</v>
      </c>
      <c r="J9" s="79">
        <f t="shared" ref="J9" si="1">H9/F9</f>
        <v>0.41692184124887988</v>
      </c>
      <c r="K9" s="77">
        <f t="shared" ref="K9:L9" si="2">K10+K11+K12+K13+K14</f>
        <v>2592</v>
      </c>
      <c r="L9" s="76">
        <f t="shared" si="2"/>
        <v>188800</v>
      </c>
      <c r="M9" s="77">
        <f t="shared" ref="M9:N9" si="3">M10+M11+M12+M13+M14</f>
        <v>1363</v>
      </c>
      <c r="N9" s="76">
        <f t="shared" si="3"/>
        <v>131209.4</v>
      </c>
      <c r="O9" s="79">
        <f>M9/K9</f>
        <v>0.5258487654320988</v>
      </c>
      <c r="P9" s="79">
        <f>N9/L9</f>
        <v>0.69496504237288137</v>
      </c>
      <c r="Q9" s="76">
        <f t="shared" ref="Q9:R9" si="4">Q10+Q11+Q12+Q13+Q14</f>
        <v>228835</v>
      </c>
      <c r="R9" s="76">
        <f t="shared" si="4"/>
        <v>3037900</v>
      </c>
      <c r="S9" s="76">
        <f t="shared" ref="S9:T9" si="5">S10+S11+S12+S13+S14</f>
        <v>105595.69259999999</v>
      </c>
      <c r="T9" s="76">
        <f t="shared" si="5"/>
        <v>1253237.6500000001</v>
      </c>
      <c r="U9" s="79">
        <f>S9/Q9</f>
        <v>0.46144904669303205</v>
      </c>
      <c r="V9" s="79">
        <f>T9/R9</f>
        <v>0.41253420125744761</v>
      </c>
      <c r="W9" s="76">
        <f t="shared" ref="W9:X9" si="6">W10+W11+W12+W13+W14</f>
        <v>5339.54</v>
      </c>
      <c r="X9" s="76">
        <f t="shared" si="6"/>
        <v>240600</v>
      </c>
      <c r="Y9" s="76">
        <f t="shared" ref="Y9:Z9" si="7">Y10+Y11+Y12+Y13+Y14</f>
        <v>2986.5119999999997</v>
      </c>
      <c r="Z9" s="76">
        <f t="shared" si="7"/>
        <v>103733.03</v>
      </c>
      <c r="AA9" s="79">
        <f>Y9/W9</f>
        <v>0.55932009124381499</v>
      </c>
      <c r="AB9" s="79">
        <f>Z9/X9</f>
        <v>0.43114310058187866</v>
      </c>
      <c r="AC9" s="76">
        <f t="shared" ref="AC9" si="8">AC10+AC11+AC12+AC13+AC14</f>
        <v>62000</v>
      </c>
      <c r="AD9" s="76">
        <f t="shared" ref="AD9" si="9">AD10+AD11+AD12+AD13+AD14</f>
        <v>26531.18</v>
      </c>
      <c r="AE9" s="79">
        <f>AD9/AC9</f>
        <v>0.42792225806451611</v>
      </c>
      <c r="AF9" s="78">
        <f>AF10+AF11+AF12+AF13+AF14</f>
        <v>5649600</v>
      </c>
      <c r="AG9" s="78">
        <f>AG10+AG11+AG12+AG13+AG14</f>
        <v>2398710.6399999997</v>
      </c>
      <c r="AH9" s="79">
        <f>AG9/AF9</f>
        <v>0.4245806145567827</v>
      </c>
    </row>
    <row r="10" spans="1:34" s="31" customFormat="1" ht="31.2" x14ac:dyDescent="0.25">
      <c r="A10" s="7" t="s">
        <v>16</v>
      </c>
      <c r="B10" s="7" t="s">
        <v>15</v>
      </c>
      <c r="C10" s="7" t="s">
        <v>5</v>
      </c>
      <c r="D10" s="45" t="s">
        <v>43</v>
      </c>
      <c r="E10" s="33">
        <v>408</v>
      </c>
      <c r="F10" s="33">
        <f>2082500-11000</f>
        <v>2071500</v>
      </c>
      <c r="G10" s="46">
        <v>102.09474224</v>
      </c>
      <c r="H10" s="46">
        <v>851302.64</v>
      </c>
      <c r="I10" s="51">
        <f t="shared" ref="I10:J14" si="10">G10/E10</f>
        <v>0.25023221137254903</v>
      </c>
      <c r="J10" s="51">
        <f t="shared" si="10"/>
        <v>0.4109595172580256</v>
      </c>
      <c r="K10" s="33">
        <v>2426</v>
      </c>
      <c r="L10" s="33">
        <v>182300</v>
      </c>
      <c r="M10" s="46">
        <v>1300</v>
      </c>
      <c r="N10" s="46">
        <v>127288.64</v>
      </c>
      <c r="O10" s="51">
        <f t="shared" ref="O10:O13" si="11">M10/K10</f>
        <v>0.53586150041220115</v>
      </c>
      <c r="P10" s="51">
        <f t="shared" ref="P10:P13" si="12">N10/L10</f>
        <v>0.69823719144267693</v>
      </c>
      <c r="Q10" s="33">
        <v>215400</v>
      </c>
      <c r="R10" s="33">
        <v>2873000</v>
      </c>
      <c r="S10" s="46">
        <v>98021.692599999995</v>
      </c>
      <c r="T10" s="46">
        <v>1160576.8400000001</v>
      </c>
      <c r="U10" s="51">
        <f t="shared" ref="U10" si="13">S10/Q10</f>
        <v>0.45506821077065923</v>
      </c>
      <c r="V10" s="51">
        <f t="shared" ref="V10" si="14">T10/R10</f>
        <v>0.40395991646362689</v>
      </c>
      <c r="W10" s="33"/>
      <c r="X10" s="33"/>
      <c r="Y10" s="46"/>
      <c r="Z10" s="46"/>
      <c r="AA10" s="49"/>
      <c r="AB10" s="49"/>
      <c r="AC10" s="33">
        <v>41100</v>
      </c>
      <c r="AD10" s="46">
        <v>25571.18</v>
      </c>
      <c r="AE10" s="49">
        <f>AD10/AC10</f>
        <v>0.62216982968369827</v>
      </c>
      <c r="AF10" s="36">
        <f>F10+L10+R10+X10+AC10</f>
        <v>5167900</v>
      </c>
      <c r="AG10" s="36">
        <f>H10+N10+T10+Z10+AD10</f>
        <v>2164739.3000000003</v>
      </c>
      <c r="AH10" s="49">
        <f>AG10/AF10</f>
        <v>0.4188818088585306</v>
      </c>
    </row>
    <row r="11" spans="1:34" s="31" customFormat="1" ht="31.2" x14ac:dyDescent="0.25">
      <c r="A11" s="7" t="s">
        <v>16</v>
      </c>
      <c r="B11" s="7" t="s">
        <v>15</v>
      </c>
      <c r="C11" s="7" t="s">
        <v>5</v>
      </c>
      <c r="D11" s="66" t="s">
        <v>44</v>
      </c>
      <c r="E11" s="33"/>
      <c r="F11" s="33"/>
      <c r="G11" s="46"/>
      <c r="H11" s="46"/>
      <c r="I11" s="51"/>
      <c r="J11" s="51"/>
      <c r="K11" s="33">
        <v>60</v>
      </c>
      <c r="L11" s="33">
        <v>2500</v>
      </c>
      <c r="M11" s="46">
        <v>33</v>
      </c>
      <c r="N11" s="46">
        <v>1965.36</v>
      </c>
      <c r="O11" s="51">
        <f t="shared" si="11"/>
        <v>0.55000000000000004</v>
      </c>
      <c r="P11" s="51">
        <f t="shared" si="12"/>
        <v>0.78614399999999995</v>
      </c>
      <c r="Q11" s="33">
        <v>5800</v>
      </c>
      <c r="R11" s="33">
        <v>71600</v>
      </c>
      <c r="S11" s="46">
        <v>4203</v>
      </c>
      <c r="T11" s="46">
        <v>50997.51</v>
      </c>
      <c r="U11" s="49">
        <f t="shared" ref="U11:U12" si="15">S11/Q11</f>
        <v>0.72465517241379307</v>
      </c>
      <c r="V11" s="49">
        <f t="shared" ref="V11:V12" si="16">T11/R11</f>
        <v>0.7122557262569833</v>
      </c>
      <c r="W11" s="33">
        <v>6.2</v>
      </c>
      <c r="X11" s="33">
        <v>129300</v>
      </c>
      <c r="Y11" s="46">
        <v>2.512</v>
      </c>
      <c r="Z11" s="46">
        <v>45947.16</v>
      </c>
      <c r="AA11" s="49">
        <f t="shared" ref="AA11:AA15" si="17">Y11/W11</f>
        <v>0.40516129032258064</v>
      </c>
      <c r="AB11" s="49">
        <f t="shared" ref="AB11:AB15" si="18">Z11/X11</f>
        <v>0.35535313225058007</v>
      </c>
      <c r="AC11" s="33">
        <v>5000</v>
      </c>
      <c r="AD11" s="46"/>
      <c r="AE11" s="49">
        <f>AD11/AC11</f>
        <v>0</v>
      </c>
      <c r="AF11" s="36">
        <f t="shared" ref="AF11:AF14" si="19">F11+L11+R11+X11+AC11</f>
        <v>208400</v>
      </c>
      <c r="AG11" s="36">
        <f t="shared" ref="AG11:AG14" si="20">H11+N11+T11+Z11+AD11</f>
        <v>98910.03</v>
      </c>
      <c r="AH11" s="49">
        <f t="shared" ref="AH11:AH13" si="21">AG11/AF11</f>
        <v>0.47461626679462571</v>
      </c>
    </row>
    <row r="12" spans="1:34" s="31" customFormat="1" ht="31.2" x14ac:dyDescent="0.25">
      <c r="A12" s="7" t="s">
        <v>16</v>
      </c>
      <c r="B12" s="7" t="s">
        <v>15</v>
      </c>
      <c r="C12" s="7" t="s">
        <v>5</v>
      </c>
      <c r="D12" s="66" t="s">
        <v>62</v>
      </c>
      <c r="E12" s="33"/>
      <c r="F12" s="33"/>
      <c r="G12" s="46"/>
      <c r="H12" s="46"/>
      <c r="I12" s="51"/>
      <c r="J12" s="51"/>
      <c r="K12" s="33">
        <v>22</v>
      </c>
      <c r="L12" s="33">
        <v>700</v>
      </c>
      <c r="M12" s="46">
        <v>10</v>
      </c>
      <c r="N12" s="46">
        <v>570.6</v>
      </c>
      <c r="O12" s="51">
        <f t="shared" si="11"/>
        <v>0.45454545454545453</v>
      </c>
      <c r="P12" s="51">
        <f t="shared" si="12"/>
        <v>0.81514285714285717</v>
      </c>
      <c r="Q12" s="33">
        <v>1695</v>
      </c>
      <c r="R12" s="33">
        <v>20600</v>
      </c>
      <c r="S12" s="46">
        <v>1300</v>
      </c>
      <c r="T12" s="46">
        <v>16891.2</v>
      </c>
      <c r="U12" s="49">
        <f t="shared" si="15"/>
        <v>0.76696165191740417</v>
      </c>
      <c r="V12" s="49">
        <f t="shared" si="16"/>
        <v>0.81996116504854377</v>
      </c>
      <c r="W12" s="33">
        <v>1933.34</v>
      </c>
      <c r="X12" s="33">
        <v>41600</v>
      </c>
      <c r="Y12" s="46">
        <v>1490</v>
      </c>
      <c r="Z12" s="46">
        <v>28182.31</v>
      </c>
      <c r="AA12" s="49">
        <f t="shared" ref="AA12" si="22">Y12/W12</f>
        <v>0.77068699763104265</v>
      </c>
      <c r="AB12" s="49">
        <f t="shared" ref="AB12" si="23">Z12/X12</f>
        <v>0.67745937500000009</v>
      </c>
      <c r="AC12" s="33">
        <v>10900</v>
      </c>
      <c r="AD12" s="46">
        <v>960</v>
      </c>
      <c r="AE12" s="49">
        <f>AD12/AC12</f>
        <v>8.8073394495412849E-2</v>
      </c>
      <c r="AF12" s="36">
        <f>F12+L12+R12+X12+AC12</f>
        <v>73800</v>
      </c>
      <c r="AG12" s="36">
        <f t="shared" si="20"/>
        <v>46604.11</v>
      </c>
      <c r="AH12" s="49">
        <f t="shared" si="21"/>
        <v>0.63149200542005424</v>
      </c>
    </row>
    <row r="13" spans="1:34" s="31" customFormat="1" ht="31.2" x14ac:dyDescent="0.25">
      <c r="A13" s="7" t="s">
        <v>16</v>
      </c>
      <c r="B13" s="7" t="s">
        <v>15</v>
      </c>
      <c r="C13" s="7" t="s">
        <v>5</v>
      </c>
      <c r="D13" s="66" t="s">
        <v>45</v>
      </c>
      <c r="E13" s="33"/>
      <c r="F13" s="33"/>
      <c r="G13" s="46"/>
      <c r="H13" s="46"/>
      <c r="I13" s="51"/>
      <c r="J13" s="51"/>
      <c r="K13" s="33">
        <v>84</v>
      </c>
      <c r="L13" s="33">
        <v>3300</v>
      </c>
      <c r="M13" s="46">
        <v>20</v>
      </c>
      <c r="N13" s="46">
        <v>1384.8</v>
      </c>
      <c r="O13" s="51">
        <f t="shared" si="11"/>
        <v>0.23809523809523808</v>
      </c>
      <c r="P13" s="51">
        <f t="shared" si="12"/>
        <v>0.41963636363636364</v>
      </c>
      <c r="Q13" s="33">
        <v>5100</v>
      </c>
      <c r="R13" s="33">
        <v>63000</v>
      </c>
      <c r="S13" s="46">
        <v>1691</v>
      </c>
      <c r="T13" s="46">
        <v>20385.27</v>
      </c>
      <c r="U13" s="49">
        <f t="shared" ref="U13" si="24">S13/Q13</f>
        <v>0.33156862745098037</v>
      </c>
      <c r="V13" s="49">
        <f t="shared" ref="V13" si="25">T13/R13</f>
        <v>0.3235757142857143</v>
      </c>
      <c r="W13" s="33">
        <v>3400</v>
      </c>
      <c r="X13" s="33">
        <v>69700</v>
      </c>
      <c r="Y13" s="46">
        <v>1494</v>
      </c>
      <c r="Z13" s="46">
        <v>29603.56</v>
      </c>
      <c r="AA13" s="49">
        <f t="shared" si="17"/>
        <v>0.43941176470588234</v>
      </c>
      <c r="AB13" s="49">
        <f t="shared" si="18"/>
        <v>0.42472826398852226</v>
      </c>
      <c r="AC13" s="33">
        <v>5000</v>
      </c>
      <c r="AD13" s="46"/>
      <c r="AE13" s="49">
        <f>AD13/AC13</f>
        <v>0</v>
      </c>
      <c r="AF13" s="36">
        <f t="shared" si="19"/>
        <v>141000</v>
      </c>
      <c r="AG13" s="36">
        <f t="shared" si="20"/>
        <v>51373.630000000005</v>
      </c>
      <c r="AH13" s="49">
        <f t="shared" si="21"/>
        <v>0.36435198581560285</v>
      </c>
    </row>
    <row r="14" spans="1:34" s="31" customFormat="1" ht="46.8" x14ac:dyDescent="0.25">
      <c r="A14" s="7" t="s">
        <v>29</v>
      </c>
      <c r="B14" s="6">
        <v>8210</v>
      </c>
      <c r="C14" s="7" t="s">
        <v>26</v>
      </c>
      <c r="D14" s="30" t="s">
        <v>46</v>
      </c>
      <c r="E14" s="34">
        <v>10.1044132</v>
      </c>
      <c r="F14" s="33">
        <v>48800</v>
      </c>
      <c r="G14" s="36">
        <v>8.1251224000000004</v>
      </c>
      <c r="H14" s="46">
        <v>32696.74</v>
      </c>
      <c r="I14" s="51">
        <f t="shared" si="10"/>
        <v>0.80411620538241657</v>
      </c>
      <c r="J14" s="51">
        <f t="shared" si="10"/>
        <v>0.67001516393442628</v>
      </c>
      <c r="K14" s="33"/>
      <c r="L14" s="33"/>
      <c r="M14" s="33"/>
      <c r="N14" s="33"/>
      <c r="O14" s="51"/>
      <c r="P14" s="51"/>
      <c r="Q14" s="33">
        <v>840</v>
      </c>
      <c r="R14" s="33">
        <v>9700</v>
      </c>
      <c r="S14" s="46">
        <v>380</v>
      </c>
      <c r="T14" s="46">
        <v>4386.83</v>
      </c>
      <c r="U14" s="49">
        <f t="shared" ref="U14:U16" si="26">S14/Q14</f>
        <v>0.45238095238095238</v>
      </c>
      <c r="V14" s="49">
        <f t="shared" ref="V14:V16" si="27">T14/R14</f>
        <v>0.45225051546391754</v>
      </c>
      <c r="W14" s="33"/>
      <c r="X14" s="33"/>
      <c r="Y14" s="46"/>
      <c r="Z14" s="46"/>
      <c r="AA14" s="49"/>
      <c r="AB14" s="49"/>
      <c r="AC14" s="33"/>
      <c r="AD14" s="46"/>
      <c r="AE14" s="49"/>
      <c r="AF14" s="36">
        <f t="shared" si="19"/>
        <v>58500</v>
      </c>
      <c r="AG14" s="36">
        <f t="shared" si="20"/>
        <v>37083.57</v>
      </c>
      <c r="AH14" s="49">
        <f t="shared" ref="AH14" si="28">AG14/AF14</f>
        <v>0.63390717948717945</v>
      </c>
    </row>
    <row r="15" spans="1:34" s="31" customFormat="1" ht="40.5" customHeight="1" x14ac:dyDescent="0.25">
      <c r="A15" s="64" t="s">
        <v>32</v>
      </c>
      <c r="B15" s="64"/>
      <c r="C15" s="64"/>
      <c r="D15" s="65" t="s">
        <v>81</v>
      </c>
      <c r="E15" s="77">
        <f>E16+E17+E30+E41+E42+E47+E45+E46+E48</f>
        <v>3761.6394999999998</v>
      </c>
      <c r="F15" s="77">
        <f>F16+F17+F30+F41+F42+F47+F45+F46+F48</f>
        <v>22629500</v>
      </c>
      <c r="G15" s="77">
        <f>G16+G17+G30+G41+G42+G47+G45+G46+G48</f>
        <v>3759.9335295999999</v>
      </c>
      <c r="H15" s="77">
        <f>H16+H17+H30+H41+H42+H47+H45+H46+H48</f>
        <v>19695910.880000003</v>
      </c>
      <c r="I15" s="79">
        <f t="shared" ref="I15:I55" si="29">G15/E15</f>
        <v>0.99954648221872411</v>
      </c>
      <c r="J15" s="79">
        <f t="shared" ref="J15:J55" si="30">H15/F15</f>
        <v>0.87036438630990531</v>
      </c>
      <c r="K15" s="77">
        <f t="shared" ref="K15:L15" si="31">K16+K17+K30+K41+K42+K47+K45+K46+K48</f>
        <v>30508.894000000004</v>
      </c>
      <c r="L15" s="77">
        <f t="shared" si="31"/>
        <v>2684339.1800000002</v>
      </c>
      <c r="M15" s="77">
        <f t="shared" ref="M15:N15" si="32">M16+M17+M30+M41+M42+M47+M45+M46+M48</f>
        <v>18318.375</v>
      </c>
      <c r="N15" s="77">
        <f t="shared" si="32"/>
        <v>1676636.11</v>
      </c>
      <c r="O15" s="79">
        <f t="shared" ref="O15:O16" si="33">M15/K15</f>
        <v>0.60042737045793915</v>
      </c>
      <c r="P15" s="79">
        <f t="shared" ref="P15:P16" si="34">N15/L15</f>
        <v>0.62459920210232156</v>
      </c>
      <c r="Q15" s="77">
        <f t="shared" ref="Q15:R15" si="35">Q16+Q17+Q30+Q41+Q42+Q47+Q45+Q46+Q48</f>
        <v>1298417</v>
      </c>
      <c r="R15" s="77">
        <f t="shared" si="35"/>
        <v>15907860.82</v>
      </c>
      <c r="S15" s="77">
        <f t="shared" ref="S15:T15" si="36">S16+S17+S30+S41+S42+S47+S45+S46+S48</f>
        <v>730668.00000000012</v>
      </c>
      <c r="T15" s="78">
        <f t="shared" si="36"/>
        <v>8689735.1699999981</v>
      </c>
      <c r="U15" s="79">
        <f t="shared" si="26"/>
        <v>0.5627375488768247</v>
      </c>
      <c r="V15" s="79">
        <f t="shared" si="27"/>
        <v>0.54625416128074966</v>
      </c>
      <c r="W15" s="77">
        <f t="shared" ref="W15:X15" si="37">W16+W17+W30+W41+W42+W47+W45+W46+W48</f>
        <v>48635.3436</v>
      </c>
      <c r="X15" s="77">
        <f t="shared" si="37"/>
        <v>956400</v>
      </c>
      <c r="Y15" s="77">
        <f t="shared" ref="Y15:Z15" si="38">Y16+Y17+Y30+Y41+Y42+Y47+Y45+Y46+Y48</f>
        <v>28658.100000000002</v>
      </c>
      <c r="Z15" s="77">
        <f t="shared" si="38"/>
        <v>573757.49</v>
      </c>
      <c r="AA15" s="79">
        <f t="shared" si="17"/>
        <v>0.58924432066724419</v>
      </c>
      <c r="AB15" s="79">
        <f t="shared" si="18"/>
        <v>0.59991372856545377</v>
      </c>
      <c r="AC15" s="77">
        <f t="shared" ref="AC15" si="39">AC16+AC17+AC30+AC41+AC42+AC47+AC45+AC46+AC48</f>
        <v>900700</v>
      </c>
      <c r="AD15" s="77">
        <f t="shared" ref="AD15" si="40">AD16+AD17+AD30+AD41+AD42+AD47+AD45+AD46+AD48</f>
        <v>450596.3299999999</v>
      </c>
      <c r="AE15" s="79">
        <f>AD15/AC15</f>
        <v>0.50027348728766508</v>
      </c>
      <c r="AF15" s="76">
        <f>F15+L15+R15+X15+AC15</f>
        <v>43078800</v>
      </c>
      <c r="AG15" s="76">
        <f>AD15+Z15+T15+N15+H15</f>
        <v>31086635.98</v>
      </c>
      <c r="AH15" s="79">
        <f>AG15/AF15</f>
        <v>0.72162260740782014</v>
      </c>
    </row>
    <row r="16" spans="1:34" s="31" customFormat="1" ht="31.2" x14ac:dyDescent="0.25">
      <c r="A16" s="7" t="s">
        <v>19</v>
      </c>
      <c r="B16" s="7" t="s">
        <v>18</v>
      </c>
      <c r="C16" s="7" t="s">
        <v>5</v>
      </c>
      <c r="D16" s="66" t="s">
        <v>97</v>
      </c>
      <c r="E16" s="35">
        <v>4.6275000000000004</v>
      </c>
      <c r="F16" s="36">
        <v>149610.51</v>
      </c>
      <c r="G16" s="89">
        <v>4.6274749999999996</v>
      </c>
      <c r="H16" s="88">
        <v>117061.79</v>
      </c>
      <c r="I16" s="49">
        <f t="shared" ref="I16" si="41">G16/E16</f>
        <v>0.99999459751485664</v>
      </c>
      <c r="J16" s="49">
        <f t="shared" ref="J16" si="42">H16/F16</f>
        <v>0.78244362645378318</v>
      </c>
      <c r="K16" s="43">
        <v>126</v>
      </c>
      <c r="L16" s="36">
        <v>13830.84</v>
      </c>
      <c r="M16" s="27">
        <v>84</v>
      </c>
      <c r="N16" s="88">
        <v>9113.64</v>
      </c>
      <c r="O16" s="49">
        <f t="shared" si="33"/>
        <v>0.66666666666666663</v>
      </c>
      <c r="P16" s="49">
        <f t="shared" si="34"/>
        <v>0.65893611667837959</v>
      </c>
      <c r="Q16" s="41">
        <v>13303</v>
      </c>
      <c r="R16" s="36">
        <v>180000</v>
      </c>
      <c r="S16" s="87">
        <v>12312.000000000002</v>
      </c>
      <c r="T16" s="87">
        <v>68688.399999999994</v>
      </c>
      <c r="U16" s="49">
        <f t="shared" si="26"/>
        <v>0.92550552506953332</v>
      </c>
      <c r="V16" s="49">
        <f t="shared" si="27"/>
        <v>0.38160222222222218</v>
      </c>
      <c r="W16" s="82"/>
      <c r="X16" s="41"/>
      <c r="Y16" s="92"/>
      <c r="Z16" s="87"/>
      <c r="AA16" s="49"/>
      <c r="AB16" s="49"/>
      <c r="AC16" s="36">
        <v>7900</v>
      </c>
      <c r="AD16" s="87">
        <v>2649.27</v>
      </c>
      <c r="AE16" s="49">
        <f t="shared" ref="AE16:AE50" si="43">AD16/AC16</f>
        <v>0.33535063291139239</v>
      </c>
      <c r="AF16" s="41">
        <f t="shared" ref="AF16" si="44">F16+L16+R16+X16+AC16</f>
        <v>351341.35</v>
      </c>
      <c r="AG16" s="41">
        <f t="shared" ref="AG16" si="45">H16+N16+T16+Z16+AD16</f>
        <v>197513.09999999998</v>
      </c>
      <c r="AH16" s="49">
        <f t="shared" ref="AH16" si="46">AG16/AF16</f>
        <v>0.56216867157822437</v>
      </c>
    </row>
    <row r="17" spans="1:34" s="31" customFormat="1" ht="46.8" x14ac:dyDescent="0.25">
      <c r="A17" s="7" t="s">
        <v>20</v>
      </c>
      <c r="B17" s="6">
        <v>1010</v>
      </c>
      <c r="C17" s="7" t="s">
        <v>7</v>
      </c>
      <c r="D17" s="30" t="s">
        <v>100</v>
      </c>
      <c r="E17" s="35">
        <f>E18+E19+E20+E21+E22+E23+E24+E25+E26+E27+E28+E29</f>
        <v>1208.1131</v>
      </c>
      <c r="F17" s="35">
        <f>F18+F19+F20+F21+F22+F23+F24+F25+F26+F27+F28+F29</f>
        <v>8663484.6199999992</v>
      </c>
      <c r="G17" s="35">
        <f t="shared" ref="G17:H17" si="47">G18+G19+G20+G21+G22+G23+G24+G25+G26+G27+G28+G29</f>
        <v>1208.113029464236</v>
      </c>
      <c r="H17" s="35">
        <f t="shared" si="47"/>
        <v>7678047.7000000002</v>
      </c>
      <c r="I17" s="49">
        <f t="shared" ref="I17:I26" si="48">G17/E17</f>
        <v>0.99999994161493322</v>
      </c>
      <c r="J17" s="49">
        <f t="shared" ref="J17:J26" si="49">H17/F17</f>
        <v>0.88625397709772824</v>
      </c>
      <c r="K17" s="35">
        <f t="shared" ref="K17:N17" si="50">K18+K19+K20+K21+K22+K23+K24+K25+K26+K27+K28+K29</f>
        <v>10789.583000000001</v>
      </c>
      <c r="L17" s="35">
        <f t="shared" si="50"/>
        <v>1070551.25</v>
      </c>
      <c r="M17" s="35">
        <f t="shared" si="50"/>
        <v>7033.8810000000003</v>
      </c>
      <c r="N17" s="35">
        <f t="shared" si="50"/>
        <v>748238.5</v>
      </c>
      <c r="O17" s="49">
        <f t="shared" ref="O17:O29" si="51">M17/K17</f>
        <v>0.65191407304619653</v>
      </c>
      <c r="P17" s="49">
        <f t="shared" ref="P17:P29" si="52">N17/L17</f>
        <v>0.69892823907309432</v>
      </c>
      <c r="Q17" s="35">
        <f t="shared" ref="Q17:T17" si="53">Q18+Q19+Q20+Q21+Q22+Q23+Q24+Q25+Q26+Q27+Q28+Q29</f>
        <v>457635</v>
      </c>
      <c r="R17" s="35">
        <f t="shared" si="53"/>
        <v>5689400</v>
      </c>
      <c r="S17" s="35">
        <f t="shared" si="53"/>
        <v>286921.60000000003</v>
      </c>
      <c r="T17" s="35">
        <f t="shared" si="53"/>
        <v>3439901.66</v>
      </c>
      <c r="U17" s="49">
        <f t="shared" ref="U17:U55" si="54">S17/Q17</f>
        <v>0.62696603188130284</v>
      </c>
      <c r="V17" s="49">
        <f t="shared" ref="V17:V55" si="55">T17/R17</f>
        <v>0.60461589271276417</v>
      </c>
      <c r="W17" s="35">
        <f t="shared" ref="W17:Z17" si="56">W18+W19+W20+W21+W22+W23+W24+W25+W26+W27+W28+W29</f>
        <v>5539.8203000000003</v>
      </c>
      <c r="X17" s="35">
        <f t="shared" si="56"/>
        <v>106400</v>
      </c>
      <c r="Y17" s="35">
        <f t="shared" si="56"/>
        <v>3382</v>
      </c>
      <c r="Z17" s="35">
        <f t="shared" si="56"/>
        <v>63910.799999999988</v>
      </c>
      <c r="AA17" s="49">
        <f t="shared" ref="AA17" si="57">Y17/W17</f>
        <v>0.61048911640689862</v>
      </c>
      <c r="AB17" s="49">
        <f t="shared" ref="AB17" si="58">Z17/X17</f>
        <v>0.60066541353383451</v>
      </c>
      <c r="AC17" s="35">
        <f t="shared" ref="AC17:AD17" si="59">AC18+AC19+AC20+AC21+AC22+AC23+AC24+AC25+AC26+AC27+AC28+AC29</f>
        <v>275000</v>
      </c>
      <c r="AD17" s="35">
        <f t="shared" si="59"/>
        <v>147481.41999999998</v>
      </c>
      <c r="AE17" s="49">
        <f t="shared" si="43"/>
        <v>0.53629607272727264</v>
      </c>
      <c r="AF17" s="41">
        <f t="shared" ref="AF17:AF50" si="60">F17+L17+R17+X17+AC17</f>
        <v>15804835.869999999</v>
      </c>
      <c r="AG17" s="41">
        <f t="shared" ref="AG17:AG50" si="61">H17+N17+T17+Z17+AD17</f>
        <v>12077580.08</v>
      </c>
      <c r="AH17" s="49">
        <f t="shared" ref="AH17:AH50" si="62">AG17/AF17</f>
        <v>0.76416991478697338</v>
      </c>
    </row>
    <row r="18" spans="1:34" s="54" customFormat="1" ht="46.8" x14ac:dyDescent="0.25">
      <c r="A18" s="18"/>
      <c r="B18" s="18"/>
      <c r="C18" s="17"/>
      <c r="D18" s="19" t="s">
        <v>101</v>
      </c>
      <c r="E18" s="37">
        <v>69.497</v>
      </c>
      <c r="F18" s="34">
        <v>353191.78</v>
      </c>
      <c r="G18" s="89">
        <v>69.497001999999995</v>
      </c>
      <c r="H18" s="88">
        <v>316714.01999999996</v>
      </c>
      <c r="I18" s="48">
        <f t="shared" si="48"/>
        <v>1.0000000287782205</v>
      </c>
      <c r="J18" s="48">
        <f t="shared" si="49"/>
        <v>0.89671968016922687</v>
      </c>
      <c r="K18" s="44">
        <v>926</v>
      </c>
      <c r="L18" s="34">
        <v>99432.48000000001</v>
      </c>
      <c r="M18" s="27">
        <v>592</v>
      </c>
      <c r="N18" s="88">
        <v>62848.08</v>
      </c>
      <c r="O18" s="48">
        <f t="shared" si="51"/>
        <v>0.63930885529157666</v>
      </c>
      <c r="P18" s="48">
        <f t="shared" si="52"/>
        <v>0.63206791181312183</v>
      </c>
      <c r="Q18" s="40">
        <v>48159</v>
      </c>
      <c r="R18" s="34">
        <v>614077</v>
      </c>
      <c r="S18" s="87">
        <v>33068.000000000015</v>
      </c>
      <c r="T18" s="87">
        <v>397091.15</v>
      </c>
      <c r="U18" s="48">
        <f t="shared" si="54"/>
        <v>0.6866421644967714</v>
      </c>
      <c r="V18" s="48">
        <f t="shared" si="55"/>
        <v>0.64664716314077875</v>
      </c>
      <c r="W18" s="37"/>
      <c r="X18" s="40"/>
      <c r="Y18" s="92"/>
      <c r="Z18" s="87"/>
      <c r="AA18" s="48"/>
      <c r="AB18" s="48"/>
      <c r="AC18" s="34">
        <v>20299</v>
      </c>
      <c r="AD18" s="87">
        <v>8830.9000000000015</v>
      </c>
      <c r="AE18" s="48">
        <f t="shared" si="43"/>
        <v>0.43504113503128239</v>
      </c>
      <c r="AF18" s="40">
        <f t="shared" si="60"/>
        <v>1087000.26</v>
      </c>
      <c r="AG18" s="40">
        <f t="shared" si="61"/>
        <v>785484.15</v>
      </c>
      <c r="AH18" s="48">
        <f t="shared" si="62"/>
        <v>0.72261634049655155</v>
      </c>
    </row>
    <row r="19" spans="1:34" s="54" customFormat="1" ht="46.8" x14ac:dyDescent="0.25">
      <c r="A19" s="17"/>
      <c r="B19" s="18"/>
      <c r="C19" s="17"/>
      <c r="D19" s="19" t="s">
        <v>82</v>
      </c>
      <c r="E19" s="37">
        <v>44.226999999999997</v>
      </c>
      <c r="F19" s="34">
        <v>625970.11</v>
      </c>
      <c r="G19" s="89">
        <v>44.227001000000008</v>
      </c>
      <c r="H19" s="88">
        <v>533143.13</v>
      </c>
      <c r="I19" s="48">
        <f t="shared" si="48"/>
        <v>1.0000000226106227</v>
      </c>
      <c r="J19" s="48">
        <f t="shared" si="49"/>
        <v>0.85170700882187489</v>
      </c>
      <c r="K19" s="44">
        <v>169.94</v>
      </c>
      <c r="L19" s="34">
        <v>19178.650000000001</v>
      </c>
      <c r="M19" s="27">
        <v>71.935000000000002</v>
      </c>
      <c r="N19" s="88">
        <v>8223.85</v>
      </c>
      <c r="O19" s="48">
        <f t="shared" si="51"/>
        <v>0.42329645757326118</v>
      </c>
      <c r="P19" s="48">
        <f t="shared" si="52"/>
        <v>0.4288023401021448</v>
      </c>
      <c r="Q19" s="40">
        <v>13040</v>
      </c>
      <c r="R19" s="34">
        <v>106337</v>
      </c>
      <c r="S19" s="87">
        <v>3140</v>
      </c>
      <c r="T19" s="87">
        <v>37206.97</v>
      </c>
      <c r="U19" s="48">
        <f t="shared" si="54"/>
        <v>0.24079754601226994</v>
      </c>
      <c r="V19" s="48">
        <f t="shared" si="55"/>
        <v>0.34989674337248561</v>
      </c>
      <c r="W19" s="37"/>
      <c r="X19" s="40"/>
      <c r="Y19" s="92"/>
      <c r="Z19" s="87"/>
      <c r="AA19" s="48"/>
      <c r="AB19" s="48"/>
      <c r="AC19" s="34">
        <v>9701</v>
      </c>
      <c r="AD19" s="87">
        <v>5298.54</v>
      </c>
      <c r="AE19" s="48">
        <f t="shared" si="43"/>
        <v>0.54618492938872276</v>
      </c>
      <c r="AF19" s="40">
        <f t="shared" si="60"/>
        <v>761186.76</v>
      </c>
      <c r="AG19" s="40">
        <f t="shared" si="61"/>
        <v>583872.49</v>
      </c>
      <c r="AH19" s="48">
        <f t="shared" si="62"/>
        <v>0.76705549896847913</v>
      </c>
    </row>
    <row r="20" spans="1:34" s="54" customFormat="1" ht="46.8" x14ac:dyDescent="0.25">
      <c r="A20" s="17"/>
      <c r="B20" s="18"/>
      <c r="C20" s="17"/>
      <c r="D20" s="19" t="s">
        <v>83</v>
      </c>
      <c r="E20" s="37">
        <v>153.56700000000001</v>
      </c>
      <c r="F20" s="34">
        <v>756763.61</v>
      </c>
      <c r="G20" s="89">
        <v>153.567004</v>
      </c>
      <c r="H20" s="88">
        <v>683808.07000000007</v>
      </c>
      <c r="I20" s="48">
        <f t="shared" si="48"/>
        <v>1.0000000260472628</v>
      </c>
      <c r="J20" s="48">
        <f t="shared" si="49"/>
        <v>0.9035953380475048</v>
      </c>
      <c r="K20" s="44">
        <v>1351</v>
      </c>
      <c r="L20" s="34">
        <v>144755.88</v>
      </c>
      <c r="M20" s="27">
        <v>1064</v>
      </c>
      <c r="N20" s="88">
        <v>113275.68</v>
      </c>
      <c r="O20" s="48">
        <f t="shared" si="51"/>
        <v>0.78756476683937826</v>
      </c>
      <c r="P20" s="48">
        <f t="shared" si="52"/>
        <v>0.78252904130733747</v>
      </c>
      <c r="Q20" s="40">
        <v>66178</v>
      </c>
      <c r="R20" s="34">
        <v>884097</v>
      </c>
      <c r="S20" s="87">
        <v>47337</v>
      </c>
      <c r="T20" s="87">
        <v>561319.5</v>
      </c>
      <c r="U20" s="48">
        <f t="shared" si="54"/>
        <v>0.71529813533198339</v>
      </c>
      <c r="V20" s="48">
        <f t="shared" si="55"/>
        <v>0.63490714254205138</v>
      </c>
      <c r="W20" s="37"/>
      <c r="X20" s="40"/>
      <c r="Y20" s="92"/>
      <c r="Z20" s="87"/>
      <c r="AA20" s="48"/>
      <c r="AB20" s="48"/>
      <c r="AC20" s="34">
        <v>34428</v>
      </c>
      <c r="AD20" s="87">
        <v>22281.040000000001</v>
      </c>
      <c r="AE20" s="48">
        <f t="shared" si="43"/>
        <v>0.64717787847101205</v>
      </c>
      <c r="AF20" s="40">
        <f t="shared" si="60"/>
        <v>1820044.49</v>
      </c>
      <c r="AG20" s="40">
        <f t="shared" si="61"/>
        <v>1380684.29</v>
      </c>
      <c r="AH20" s="48">
        <f t="shared" si="62"/>
        <v>0.75859919775917128</v>
      </c>
    </row>
    <row r="21" spans="1:34" s="54" customFormat="1" ht="46.8" x14ac:dyDescent="0.25">
      <c r="A21" s="18"/>
      <c r="B21" s="18"/>
      <c r="C21" s="17"/>
      <c r="D21" s="19" t="s">
        <v>102</v>
      </c>
      <c r="E21" s="37">
        <v>96.932000000000002</v>
      </c>
      <c r="F21" s="34">
        <v>698705.33</v>
      </c>
      <c r="G21" s="89">
        <v>96.93199700000001</v>
      </c>
      <c r="H21" s="88">
        <v>619264.85</v>
      </c>
      <c r="I21" s="48">
        <f t="shared" si="48"/>
        <v>0.9999999690504684</v>
      </c>
      <c r="J21" s="48">
        <f t="shared" si="49"/>
        <v>0.88630331473212032</v>
      </c>
      <c r="K21" s="44">
        <v>1444</v>
      </c>
      <c r="L21" s="34">
        <v>154475.52000000002</v>
      </c>
      <c r="M21" s="27">
        <v>1021</v>
      </c>
      <c r="N21" s="88">
        <v>108225.71999999999</v>
      </c>
      <c r="O21" s="48">
        <f t="shared" si="51"/>
        <v>0.70706371191135731</v>
      </c>
      <c r="P21" s="48">
        <f t="shared" si="52"/>
        <v>0.70060110495177474</v>
      </c>
      <c r="Q21" s="40">
        <v>48318</v>
      </c>
      <c r="R21" s="34">
        <v>702883</v>
      </c>
      <c r="S21" s="87">
        <v>34896</v>
      </c>
      <c r="T21" s="87">
        <v>428580.72</v>
      </c>
      <c r="U21" s="48">
        <f t="shared" si="54"/>
        <v>0.72221532348193218</v>
      </c>
      <c r="V21" s="48">
        <f t="shared" si="55"/>
        <v>0.60974688532799903</v>
      </c>
      <c r="W21" s="37"/>
      <c r="X21" s="40"/>
      <c r="Y21" s="92"/>
      <c r="Z21" s="87"/>
      <c r="AA21" s="48"/>
      <c r="AB21" s="48"/>
      <c r="AC21" s="34">
        <v>19211</v>
      </c>
      <c r="AD21" s="87">
        <v>11276.380000000001</v>
      </c>
      <c r="AE21" s="48">
        <f t="shared" si="43"/>
        <v>0.58697517047524861</v>
      </c>
      <c r="AF21" s="40">
        <f t="shared" si="60"/>
        <v>1575274.85</v>
      </c>
      <c r="AG21" s="40">
        <f t="shared" si="61"/>
        <v>1167347.67</v>
      </c>
      <c r="AH21" s="48">
        <f t="shared" si="62"/>
        <v>0.74104380578411433</v>
      </c>
    </row>
    <row r="22" spans="1:34" s="54" customFormat="1" ht="46.8" x14ac:dyDescent="0.25">
      <c r="A22" s="17"/>
      <c r="B22" s="18"/>
      <c r="C22" s="17"/>
      <c r="D22" s="19" t="s">
        <v>84</v>
      </c>
      <c r="E22" s="37">
        <v>132.61699999999999</v>
      </c>
      <c r="F22" s="34">
        <v>1173905.3999999999</v>
      </c>
      <c r="G22" s="89">
        <v>132.61699899999999</v>
      </c>
      <c r="H22" s="88">
        <v>1038532.3400000001</v>
      </c>
      <c r="I22" s="48">
        <f t="shared" si="48"/>
        <v>0.99999999245948867</v>
      </c>
      <c r="J22" s="48">
        <f t="shared" si="49"/>
        <v>0.88468145729630354</v>
      </c>
      <c r="K22" s="44">
        <v>933.06</v>
      </c>
      <c r="L22" s="34">
        <v>100150.42000000001</v>
      </c>
      <c r="M22" s="27">
        <v>687.06200000000001</v>
      </c>
      <c r="N22" s="88">
        <v>73122.819999999992</v>
      </c>
      <c r="O22" s="48">
        <f t="shared" si="51"/>
        <v>0.73635350352603268</v>
      </c>
      <c r="P22" s="48">
        <f t="shared" si="52"/>
        <v>0.73012993854643826</v>
      </c>
      <c r="Q22" s="40">
        <v>48998</v>
      </c>
      <c r="R22" s="34">
        <v>568647</v>
      </c>
      <c r="S22" s="87">
        <v>32316</v>
      </c>
      <c r="T22" s="87">
        <v>393153.70000000007</v>
      </c>
      <c r="U22" s="48">
        <f t="shared" si="54"/>
        <v>0.65953712396424347</v>
      </c>
      <c r="V22" s="48">
        <f t="shared" si="55"/>
        <v>0.69138446171350609</v>
      </c>
      <c r="W22" s="37"/>
      <c r="X22" s="40"/>
      <c r="Y22" s="92"/>
      <c r="Z22" s="87"/>
      <c r="AA22" s="48"/>
      <c r="AB22" s="48"/>
      <c r="AC22" s="34">
        <v>37561</v>
      </c>
      <c r="AD22" s="87">
        <v>23150.86</v>
      </c>
      <c r="AE22" s="48">
        <f t="shared" si="43"/>
        <v>0.61635366470541253</v>
      </c>
      <c r="AF22" s="40">
        <f t="shared" si="60"/>
        <v>1880263.8199999998</v>
      </c>
      <c r="AG22" s="40">
        <f t="shared" si="61"/>
        <v>1527959.7200000004</v>
      </c>
      <c r="AH22" s="48">
        <f t="shared" si="62"/>
        <v>0.8126304956503394</v>
      </c>
    </row>
    <row r="23" spans="1:34" s="54" customFormat="1" ht="46.8" x14ac:dyDescent="0.25">
      <c r="A23" s="17"/>
      <c r="B23" s="18"/>
      <c r="C23" s="17"/>
      <c r="D23" s="19" t="s">
        <v>85</v>
      </c>
      <c r="E23" s="37">
        <v>83.045000000000002</v>
      </c>
      <c r="F23" s="34">
        <v>503933.43</v>
      </c>
      <c r="G23" s="89">
        <v>83.045000999999999</v>
      </c>
      <c r="H23" s="88">
        <v>451243.33</v>
      </c>
      <c r="I23" s="48">
        <f t="shared" si="48"/>
        <v>1.0000000120416641</v>
      </c>
      <c r="J23" s="48">
        <f t="shared" si="49"/>
        <v>0.89544234046945448</v>
      </c>
      <c r="K23" s="44">
        <v>147</v>
      </c>
      <c r="L23" s="34">
        <v>16757.64</v>
      </c>
      <c r="M23" s="27">
        <v>99</v>
      </c>
      <c r="N23" s="88">
        <v>11232.839999999998</v>
      </c>
      <c r="O23" s="48">
        <f t="shared" si="51"/>
        <v>0.67346938775510201</v>
      </c>
      <c r="P23" s="48">
        <f t="shared" si="52"/>
        <v>0.67031157131911168</v>
      </c>
      <c r="Q23" s="40">
        <v>18405</v>
      </c>
      <c r="R23" s="34">
        <v>202677</v>
      </c>
      <c r="S23" s="87">
        <v>3347</v>
      </c>
      <c r="T23" s="87">
        <v>42803.759999999987</v>
      </c>
      <c r="U23" s="48">
        <f t="shared" si="54"/>
        <v>0.18185275740287965</v>
      </c>
      <c r="V23" s="48">
        <f t="shared" si="55"/>
        <v>0.21119199514498432</v>
      </c>
      <c r="W23" s="37"/>
      <c r="X23" s="40"/>
      <c r="Y23" s="92"/>
      <c r="Z23" s="87"/>
      <c r="AA23" s="48"/>
      <c r="AB23" s="48"/>
      <c r="AC23" s="34">
        <v>15000</v>
      </c>
      <c r="AD23" s="87">
        <v>5298.54</v>
      </c>
      <c r="AE23" s="48">
        <f t="shared" si="43"/>
        <v>0.35323599999999999</v>
      </c>
      <c r="AF23" s="40">
        <f t="shared" si="60"/>
        <v>738368.07000000007</v>
      </c>
      <c r="AG23" s="40">
        <f t="shared" si="61"/>
        <v>510578.47000000003</v>
      </c>
      <c r="AH23" s="48">
        <f t="shared" si="62"/>
        <v>0.69149586872032531</v>
      </c>
    </row>
    <row r="24" spans="1:34" s="54" customFormat="1" ht="46.8" x14ac:dyDescent="0.25">
      <c r="A24" s="18"/>
      <c r="B24" s="18"/>
      <c r="C24" s="17"/>
      <c r="D24" s="19" t="s">
        <v>103</v>
      </c>
      <c r="E24" s="37">
        <v>0</v>
      </c>
      <c r="F24" s="34">
        <v>0</v>
      </c>
      <c r="G24" s="89">
        <v>0</v>
      </c>
      <c r="H24" s="88">
        <v>0</v>
      </c>
      <c r="I24" s="48"/>
      <c r="J24" s="48"/>
      <c r="K24" s="44">
        <v>31</v>
      </c>
      <c r="L24" s="34">
        <v>2091.96</v>
      </c>
      <c r="M24" s="27">
        <v>12.8</v>
      </c>
      <c r="N24" s="88">
        <v>959.71</v>
      </c>
      <c r="O24" s="48">
        <f t="shared" si="51"/>
        <v>0.41290322580645161</v>
      </c>
      <c r="P24" s="48">
        <f t="shared" si="52"/>
        <v>0.458761161781296</v>
      </c>
      <c r="Q24" s="40">
        <v>9717</v>
      </c>
      <c r="R24" s="34">
        <v>53257</v>
      </c>
      <c r="S24" s="87">
        <v>1192</v>
      </c>
      <c r="T24" s="87">
        <v>13833.159999999998</v>
      </c>
      <c r="U24" s="48">
        <f t="shared" si="54"/>
        <v>0.12267160646290007</v>
      </c>
      <c r="V24" s="48">
        <f t="shared" si="55"/>
        <v>0.25974350789567563</v>
      </c>
      <c r="W24" s="34">
        <v>5539.8203000000003</v>
      </c>
      <c r="X24" s="40">
        <v>106400</v>
      </c>
      <c r="Y24" s="92">
        <v>3382</v>
      </c>
      <c r="Z24" s="87">
        <v>63910.799999999988</v>
      </c>
      <c r="AA24" s="48">
        <f t="shared" ref="AA24" si="63">Y24/W24</f>
        <v>0.61048911640689862</v>
      </c>
      <c r="AB24" s="48">
        <f t="shared" ref="AB24" si="64">Z24/X24</f>
        <v>0.60066541353383451</v>
      </c>
      <c r="AC24" s="34">
        <v>23242</v>
      </c>
      <c r="AD24" s="87">
        <v>5045.4800000000014</v>
      </c>
      <c r="AE24" s="48">
        <f t="shared" si="43"/>
        <v>0.21708458824541785</v>
      </c>
      <c r="AF24" s="40">
        <f t="shared" si="60"/>
        <v>184990.96</v>
      </c>
      <c r="AG24" s="40">
        <f t="shared" si="61"/>
        <v>83749.14999999998</v>
      </c>
      <c r="AH24" s="48">
        <f t="shared" si="62"/>
        <v>0.45272023022097935</v>
      </c>
    </row>
    <row r="25" spans="1:34" s="54" customFormat="1" ht="46.8" x14ac:dyDescent="0.25">
      <c r="A25" s="17"/>
      <c r="B25" s="18"/>
      <c r="C25" s="17"/>
      <c r="D25" s="19" t="s">
        <v>86</v>
      </c>
      <c r="E25" s="37">
        <v>115.991</v>
      </c>
      <c r="F25" s="34">
        <v>875407.52</v>
      </c>
      <c r="G25" s="89">
        <v>115.99099699999999</v>
      </c>
      <c r="H25" s="88">
        <v>781375.96000000008</v>
      </c>
      <c r="I25" s="48">
        <f t="shared" si="48"/>
        <v>0.99999997413592423</v>
      </c>
      <c r="J25" s="48">
        <f t="shared" si="49"/>
        <v>0.89258538697497147</v>
      </c>
      <c r="K25" s="44">
        <v>549.66</v>
      </c>
      <c r="L25" s="34">
        <v>59544.53</v>
      </c>
      <c r="M25" s="27">
        <v>165.66399999999999</v>
      </c>
      <c r="N25" s="88">
        <v>17530.13</v>
      </c>
      <c r="O25" s="48">
        <f t="shared" si="51"/>
        <v>0.30139358876396316</v>
      </c>
      <c r="P25" s="48">
        <f t="shared" si="52"/>
        <v>0.294403700894104</v>
      </c>
      <c r="Q25" s="40">
        <v>17680</v>
      </c>
      <c r="R25" s="34">
        <v>190567</v>
      </c>
      <c r="S25" s="87">
        <v>4720</v>
      </c>
      <c r="T25" s="87">
        <v>58505.599999999999</v>
      </c>
      <c r="U25" s="48">
        <f t="shared" si="54"/>
        <v>0.2669683257918552</v>
      </c>
      <c r="V25" s="48">
        <f t="shared" si="55"/>
        <v>0.30700803391982873</v>
      </c>
      <c r="W25" s="37"/>
      <c r="X25" s="40"/>
      <c r="Y25" s="92"/>
      <c r="Z25" s="87"/>
      <c r="AA25" s="48"/>
      <c r="AB25" s="48"/>
      <c r="AC25" s="34">
        <v>22300</v>
      </c>
      <c r="AD25" s="87">
        <v>9917.7800000000007</v>
      </c>
      <c r="AE25" s="48">
        <f t="shared" si="43"/>
        <v>0.44474349775784755</v>
      </c>
      <c r="AF25" s="40">
        <f t="shared" si="60"/>
        <v>1147819.05</v>
      </c>
      <c r="AG25" s="40">
        <f t="shared" si="61"/>
        <v>867329.47000000009</v>
      </c>
      <c r="AH25" s="48">
        <f t="shared" si="62"/>
        <v>0.75563257989140364</v>
      </c>
    </row>
    <row r="26" spans="1:34" s="54" customFormat="1" ht="46.8" x14ac:dyDescent="0.25">
      <c r="A26" s="18"/>
      <c r="B26" s="18"/>
      <c r="C26" s="17"/>
      <c r="D26" s="19" t="s">
        <v>104</v>
      </c>
      <c r="E26" s="37">
        <v>104.84699999999999</v>
      </c>
      <c r="F26" s="34">
        <v>797259.53</v>
      </c>
      <c r="G26" s="89">
        <v>104.84699999999999</v>
      </c>
      <c r="H26" s="88">
        <v>704443.87</v>
      </c>
      <c r="I26" s="48">
        <f t="shared" si="48"/>
        <v>1</v>
      </c>
      <c r="J26" s="48">
        <f t="shared" si="49"/>
        <v>0.88358162366525739</v>
      </c>
      <c r="K26" s="44">
        <v>290</v>
      </c>
      <c r="L26" s="34">
        <v>32121.119999999999</v>
      </c>
      <c r="M26" s="27">
        <v>110</v>
      </c>
      <c r="N26" s="88">
        <v>12261.119999999999</v>
      </c>
      <c r="O26" s="48">
        <f t="shared" si="51"/>
        <v>0.37931034482758619</v>
      </c>
      <c r="P26" s="48">
        <f t="shared" si="52"/>
        <v>0.38171520793795483</v>
      </c>
      <c r="Q26" s="40">
        <v>26355</v>
      </c>
      <c r="R26" s="34">
        <v>335667</v>
      </c>
      <c r="S26" s="87">
        <v>10050</v>
      </c>
      <c r="T26" s="87">
        <v>129290.90000000001</v>
      </c>
      <c r="U26" s="48">
        <f t="shared" si="54"/>
        <v>0.38133181559476381</v>
      </c>
      <c r="V26" s="48">
        <f t="shared" si="55"/>
        <v>0.38517608224818051</v>
      </c>
      <c r="W26" s="37"/>
      <c r="X26" s="40"/>
      <c r="Y26" s="92"/>
      <c r="Z26" s="87"/>
      <c r="AA26" s="48"/>
      <c r="AB26" s="48"/>
      <c r="AC26" s="34">
        <v>14103</v>
      </c>
      <c r="AD26" s="87">
        <v>5841.98</v>
      </c>
      <c r="AE26" s="48">
        <f t="shared" si="43"/>
        <v>0.41423668722966739</v>
      </c>
      <c r="AF26" s="40">
        <f t="shared" si="60"/>
        <v>1179150.6499999999</v>
      </c>
      <c r="AG26" s="40">
        <f t="shared" si="61"/>
        <v>851837.87</v>
      </c>
      <c r="AH26" s="48">
        <f t="shared" si="62"/>
        <v>0.72241648681616721</v>
      </c>
    </row>
    <row r="27" spans="1:34" s="54" customFormat="1" ht="46.8" x14ac:dyDescent="0.25">
      <c r="A27" s="18"/>
      <c r="B27" s="18"/>
      <c r="C27" s="17"/>
      <c r="D27" s="19" t="s">
        <v>87</v>
      </c>
      <c r="E27" s="37">
        <v>130.34020000000001</v>
      </c>
      <c r="F27" s="34">
        <v>1069189.6200000001</v>
      </c>
      <c r="G27" s="89">
        <v>130.34016099999999</v>
      </c>
      <c r="H27" s="88">
        <v>936711.91999999981</v>
      </c>
      <c r="I27" s="48">
        <f t="shared" ref="I27" si="65">G27/E27</f>
        <v>0.99999970078302769</v>
      </c>
      <c r="J27" s="48">
        <f t="shared" ref="J27" si="66">H27/F27</f>
        <v>0.87609522434383502</v>
      </c>
      <c r="K27" s="44">
        <v>1149</v>
      </c>
      <c r="L27" s="34">
        <v>124695.71999999999</v>
      </c>
      <c r="M27" s="27">
        <v>721</v>
      </c>
      <c r="N27" s="88">
        <v>77902.920000000013</v>
      </c>
      <c r="O27" s="48">
        <f t="shared" si="51"/>
        <v>0.62750217580504786</v>
      </c>
      <c r="P27" s="48">
        <f t="shared" si="52"/>
        <v>0.62474413716846111</v>
      </c>
      <c r="Q27" s="40">
        <v>45581</v>
      </c>
      <c r="R27" s="34">
        <v>461547</v>
      </c>
      <c r="S27" s="87">
        <v>32045.000000000047</v>
      </c>
      <c r="T27" s="87">
        <v>383375.41999999993</v>
      </c>
      <c r="U27" s="48">
        <f t="shared" si="54"/>
        <v>0.70303415896974719</v>
      </c>
      <c r="V27" s="48">
        <f t="shared" si="55"/>
        <v>0.83063137665286513</v>
      </c>
      <c r="W27" s="37"/>
      <c r="X27" s="40"/>
      <c r="Y27" s="92"/>
      <c r="Z27" s="87"/>
      <c r="AA27" s="48"/>
      <c r="AB27" s="48"/>
      <c r="AC27" s="34">
        <v>27825</v>
      </c>
      <c r="AD27" s="87">
        <v>17661.800000000003</v>
      </c>
      <c r="AE27" s="48">
        <f t="shared" si="43"/>
        <v>0.63474573225516628</v>
      </c>
      <c r="AF27" s="40">
        <f t="shared" si="60"/>
        <v>1683257.34</v>
      </c>
      <c r="AG27" s="40">
        <f t="shared" si="61"/>
        <v>1415652.0599999998</v>
      </c>
      <c r="AH27" s="48">
        <f t="shared" si="62"/>
        <v>0.84101938922779318</v>
      </c>
    </row>
    <row r="28" spans="1:34" s="54" customFormat="1" ht="46.8" x14ac:dyDescent="0.25">
      <c r="A28" s="17"/>
      <c r="B28" s="18"/>
      <c r="C28" s="17"/>
      <c r="D28" s="19" t="s">
        <v>88</v>
      </c>
      <c r="E28" s="37">
        <v>111.0899</v>
      </c>
      <c r="F28" s="34">
        <v>825614.69</v>
      </c>
      <c r="G28" s="89">
        <v>111.08986846423602</v>
      </c>
      <c r="H28" s="88">
        <v>732214.96999999986</v>
      </c>
      <c r="I28" s="48">
        <f t="shared" ref="I28:I29" si="67">G28/E28</f>
        <v>0.99999971612393224</v>
      </c>
      <c r="J28" s="48">
        <f t="shared" ref="J28:J29" si="68">H28/F28</f>
        <v>0.88687250707712084</v>
      </c>
      <c r="K28" s="44">
        <v>2438</v>
      </c>
      <c r="L28" s="34">
        <v>172153.03</v>
      </c>
      <c r="M28" s="27">
        <v>1472.498</v>
      </c>
      <c r="N28" s="88">
        <v>155131.72999999998</v>
      </c>
      <c r="O28" s="48">
        <f t="shared" si="51"/>
        <v>0.60397785069729293</v>
      </c>
      <c r="P28" s="48">
        <f t="shared" si="52"/>
        <v>0.90112692178580878</v>
      </c>
      <c r="Q28" s="40">
        <v>47132</v>
      </c>
      <c r="R28" s="34">
        <v>604497</v>
      </c>
      <c r="S28" s="87">
        <v>34128.599999999991</v>
      </c>
      <c r="T28" s="87">
        <v>408696.29</v>
      </c>
      <c r="U28" s="48">
        <f t="shared" si="54"/>
        <v>0.7241067639820078</v>
      </c>
      <c r="V28" s="48">
        <f t="shared" si="55"/>
        <v>0.67609316506119965</v>
      </c>
      <c r="W28" s="37"/>
      <c r="X28" s="40"/>
      <c r="Y28" s="92"/>
      <c r="Z28" s="87"/>
      <c r="AA28" s="48"/>
      <c r="AB28" s="48"/>
      <c r="AC28" s="34">
        <v>16902</v>
      </c>
      <c r="AD28" s="87">
        <v>10597.08</v>
      </c>
      <c r="AE28" s="48">
        <f t="shared" si="43"/>
        <v>0.62697195598154065</v>
      </c>
      <c r="AF28" s="40">
        <f t="shared" si="60"/>
        <v>1619166.72</v>
      </c>
      <c r="AG28" s="40">
        <f t="shared" si="61"/>
        <v>1306640.0699999998</v>
      </c>
      <c r="AH28" s="48">
        <f t="shared" si="62"/>
        <v>0.80698303260580839</v>
      </c>
    </row>
    <row r="29" spans="1:34" s="54" customFormat="1" ht="46.8" x14ac:dyDescent="0.25">
      <c r="A29" s="18"/>
      <c r="B29" s="18"/>
      <c r="C29" s="17"/>
      <c r="D29" s="19" t="s">
        <v>105</v>
      </c>
      <c r="E29" s="37">
        <v>165.96</v>
      </c>
      <c r="F29" s="34">
        <v>983543.6</v>
      </c>
      <c r="G29" s="89">
        <v>165.95999899999998</v>
      </c>
      <c r="H29" s="88">
        <v>880595.24</v>
      </c>
      <c r="I29" s="48">
        <f t="shared" si="67"/>
        <v>0.9999999939744515</v>
      </c>
      <c r="J29" s="48">
        <f t="shared" si="68"/>
        <v>0.89532913436679373</v>
      </c>
      <c r="K29" s="44">
        <v>1360.923</v>
      </c>
      <c r="L29" s="34">
        <v>145194.29999999999</v>
      </c>
      <c r="M29" s="27">
        <v>1016.9219999999999</v>
      </c>
      <c r="N29" s="88">
        <v>107523.90000000001</v>
      </c>
      <c r="O29" s="48">
        <f t="shared" si="51"/>
        <v>0.74722963753276261</v>
      </c>
      <c r="P29" s="48">
        <f t="shared" si="52"/>
        <v>0.74055179852101649</v>
      </c>
      <c r="Q29" s="40">
        <v>68072</v>
      </c>
      <c r="R29" s="34">
        <v>965147</v>
      </c>
      <c r="S29" s="87">
        <v>50682</v>
      </c>
      <c r="T29" s="87">
        <v>586044.49</v>
      </c>
      <c r="U29" s="48">
        <f t="shared" si="54"/>
        <v>0.74453519802561996</v>
      </c>
      <c r="V29" s="48">
        <f t="shared" si="55"/>
        <v>0.60720749274462849</v>
      </c>
      <c r="W29" s="37"/>
      <c r="X29" s="40"/>
      <c r="Y29" s="92"/>
      <c r="Z29" s="87"/>
      <c r="AA29" s="48"/>
      <c r="AB29" s="48"/>
      <c r="AC29" s="34">
        <v>34428</v>
      </c>
      <c r="AD29" s="87">
        <v>22281.040000000001</v>
      </c>
      <c r="AE29" s="48">
        <f t="shared" si="43"/>
        <v>0.64717787847101205</v>
      </c>
      <c r="AF29" s="40">
        <f t="shared" si="60"/>
        <v>2128312.9</v>
      </c>
      <c r="AG29" s="40">
        <f t="shared" si="61"/>
        <v>1596444.67</v>
      </c>
      <c r="AH29" s="48">
        <f t="shared" si="62"/>
        <v>0.75009866735290665</v>
      </c>
    </row>
    <row r="30" spans="1:34" s="31" customFormat="1" ht="46.8" x14ac:dyDescent="0.25">
      <c r="A30" s="7" t="s">
        <v>38</v>
      </c>
      <c r="B30" s="6">
        <v>1021</v>
      </c>
      <c r="C30" s="7" t="s">
        <v>6</v>
      </c>
      <c r="D30" s="30" t="s">
        <v>106</v>
      </c>
      <c r="E30" s="35">
        <f>E31+E32+E33+E34+E35+E36+E37+E38+E39+E40</f>
        <v>2279.9450999999999</v>
      </c>
      <c r="F30" s="35">
        <f t="shared" ref="F30:H30" si="69">F31+F32+F33+F34+F35+F36+F37+F38+F39+F40</f>
        <v>12554429.470000001</v>
      </c>
      <c r="G30" s="35">
        <f t="shared" si="69"/>
        <v>2278.4185238877108</v>
      </c>
      <c r="H30" s="35">
        <f t="shared" si="69"/>
        <v>10935677</v>
      </c>
      <c r="I30" s="49">
        <f t="shared" ref="I30:J51" si="70">G30/E30</f>
        <v>0.9993304329510877</v>
      </c>
      <c r="J30" s="49">
        <f t="shared" si="70"/>
        <v>0.87106124783542227</v>
      </c>
      <c r="K30" s="35">
        <f t="shared" ref="K30:N30" si="71">K31+K32+K33+K34+K35+K36+K37+K38+K39+K40</f>
        <v>9010.6830000000009</v>
      </c>
      <c r="L30" s="35">
        <f t="shared" si="71"/>
        <v>831481.36</v>
      </c>
      <c r="M30" s="35">
        <f t="shared" si="71"/>
        <v>4053.1120000000001</v>
      </c>
      <c r="N30" s="35">
        <f t="shared" si="71"/>
        <v>410968.36999999994</v>
      </c>
      <c r="O30" s="49">
        <f t="shared" ref="O30:O63" si="72">M30/K30</f>
        <v>0.44981185111050959</v>
      </c>
      <c r="P30" s="49">
        <f t="shared" ref="P30:P63" si="73">N30/L30</f>
        <v>0.49426047265810019</v>
      </c>
      <c r="Q30" s="35">
        <f t="shared" ref="Q30:T30" si="74">Q31+Q32+Q33+Q34+Q35+Q36+Q37+Q38+Q39+Q40</f>
        <v>602305</v>
      </c>
      <c r="R30" s="35">
        <f t="shared" si="74"/>
        <v>7080860.8200000003</v>
      </c>
      <c r="S30" s="35">
        <f t="shared" si="74"/>
        <v>311001</v>
      </c>
      <c r="T30" s="35">
        <f t="shared" si="74"/>
        <v>3458051.4999999995</v>
      </c>
      <c r="U30" s="49">
        <f t="shared" si="54"/>
        <v>0.51635135022953482</v>
      </c>
      <c r="V30" s="49">
        <f t="shared" si="55"/>
        <v>0.48836597525440406</v>
      </c>
      <c r="W30" s="35">
        <f t="shared" ref="W30:Z30" si="75">W31+W32+W33+W34+W35+W36+W37+W38+W39+W40</f>
        <v>43095.523300000001</v>
      </c>
      <c r="X30" s="35">
        <f t="shared" si="75"/>
        <v>850000</v>
      </c>
      <c r="Y30" s="35">
        <f t="shared" si="75"/>
        <v>25276.100000000002</v>
      </c>
      <c r="Z30" s="35">
        <f t="shared" si="75"/>
        <v>509846.69000000006</v>
      </c>
      <c r="AA30" s="49">
        <f t="shared" ref="AA30" si="76">Y30/W30</f>
        <v>0.5865133560171899</v>
      </c>
      <c r="AB30" s="49">
        <f t="shared" ref="AB30" si="77">Z30/X30</f>
        <v>0.59981963529411775</v>
      </c>
      <c r="AC30" s="35">
        <f t="shared" ref="AC30:AD30" si="78">AC31+AC32+AC33+AC34+AC35+AC36+AC37+AC38+AC39+AC40</f>
        <v>350000</v>
      </c>
      <c r="AD30" s="35">
        <f t="shared" si="78"/>
        <v>173764.49</v>
      </c>
      <c r="AE30" s="49">
        <f t="shared" si="43"/>
        <v>0.49646997142857141</v>
      </c>
      <c r="AF30" s="41">
        <f t="shared" si="60"/>
        <v>21666771.649999999</v>
      </c>
      <c r="AG30" s="41">
        <f t="shared" si="61"/>
        <v>15488308.049999999</v>
      </c>
      <c r="AH30" s="49">
        <f t="shared" si="62"/>
        <v>0.71484152324095773</v>
      </c>
    </row>
    <row r="31" spans="1:34" s="54" customFormat="1" ht="48" customHeight="1" x14ac:dyDescent="0.25">
      <c r="A31" s="17"/>
      <c r="B31" s="18"/>
      <c r="C31" s="17"/>
      <c r="D31" s="19" t="s">
        <v>73</v>
      </c>
      <c r="E31" s="37">
        <v>236.45</v>
      </c>
      <c r="F31" s="34">
        <v>1295042.93</v>
      </c>
      <c r="G31" s="89">
        <v>236.25656723901051</v>
      </c>
      <c r="H31" s="88">
        <v>1118524.23</v>
      </c>
      <c r="I31" s="48">
        <f t="shared" ref="I31:I51" si="79">G31/E31</f>
        <v>0.99918192953694451</v>
      </c>
      <c r="J31" s="48">
        <f t="shared" si="70"/>
        <v>0.86369664208737851</v>
      </c>
      <c r="K31" s="44">
        <v>1023.5899999999999</v>
      </c>
      <c r="L31" s="34">
        <v>92122.87999999999</v>
      </c>
      <c r="M31" s="27">
        <v>409.88499999999999</v>
      </c>
      <c r="N31" s="88">
        <v>42533.61</v>
      </c>
      <c r="O31" s="48">
        <f t="shared" si="72"/>
        <v>0.40043865219472641</v>
      </c>
      <c r="P31" s="48">
        <f t="shared" si="73"/>
        <v>0.46170517031165337</v>
      </c>
      <c r="Q31" s="40">
        <v>44239</v>
      </c>
      <c r="R31" s="34">
        <v>471128.3</v>
      </c>
      <c r="S31" s="87">
        <v>15565.000000000036</v>
      </c>
      <c r="T31" s="87">
        <v>163177.28000000003</v>
      </c>
      <c r="U31" s="48">
        <f t="shared" si="54"/>
        <v>0.35183887520061569</v>
      </c>
      <c r="V31" s="48">
        <f t="shared" si="55"/>
        <v>0.34635423089633977</v>
      </c>
      <c r="W31" s="37"/>
      <c r="X31" s="40"/>
      <c r="Y31" s="92"/>
      <c r="Z31" s="87"/>
      <c r="AA31" s="48"/>
      <c r="AB31" s="48"/>
      <c r="AC31" s="34">
        <v>24348</v>
      </c>
      <c r="AD31" s="87">
        <v>13596.23</v>
      </c>
      <c r="AE31" s="48">
        <f t="shared" si="43"/>
        <v>0.55841260062428122</v>
      </c>
      <c r="AF31" s="40">
        <f t="shared" si="60"/>
        <v>1882642.1099999999</v>
      </c>
      <c r="AG31" s="40">
        <f t="shared" si="61"/>
        <v>1337831.3500000001</v>
      </c>
      <c r="AH31" s="48">
        <f t="shared" si="62"/>
        <v>0.71061373953863183</v>
      </c>
    </row>
    <row r="32" spans="1:34" s="54" customFormat="1" ht="48" customHeight="1" x14ac:dyDescent="0.25">
      <c r="A32" s="17"/>
      <c r="B32" s="18"/>
      <c r="C32" s="17"/>
      <c r="D32" s="19" t="s">
        <v>66</v>
      </c>
      <c r="E32" s="37">
        <v>276.7278</v>
      </c>
      <c r="F32" s="34">
        <v>1675761.23</v>
      </c>
      <c r="G32" s="89">
        <v>276.51031431830677</v>
      </c>
      <c r="H32" s="88">
        <v>1438886.3499999999</v>
      </c>
      <c r="I32" s="48">
        <f t="shared" si="79"/>
        <v>0.99921408083433172</v>
      </c>
      <c r="J32" s="48">
        <f t="shared" si="70"/>
        <v>0.85864640155208738</v>
      </c>
      <c r="K32" s="44">
        <v>887</v>
      </c>
      <c r="L32" s="34">
        <v>80678.760000000009</v>
      </c>
      <c r="M32" s="27">
        <v>343.93799999999999</v>
      </c>
      <c r="N32" s="88">
        <v>36431.270000000004</v>
      </c>
      <c r="O32" s="48">
        <f t="shared" si="72"/>
        <v>0.38775422773393459</v>
      </c>
      <c r="P32" s="48">
        <f t="shared" si="73"/>
        <v>0.45155961742594952</v>
      </c>
      <c r="Q32" s="40">
        <v>70640</v>
      </c>
      <c r="R32" s="34">
        <v>912186.31</v>
      </c>
      <c r="S32" s="87">
        <v>33476</v>
      </c>
      <c r="T32" s="87">
        <v>387358.88</v>
      </c>
      <c r="U32" s="48">
        <f t="shared" si="54"/>
        <v>0.47389580973952433</v>
      </c>
      <c r="V32" s="48">
        <f t="shared" si="55"/>
        <v>0.42464886367347476</v>
      </c>
      <c r="W32" s="37"/>
      <c r="X32" s="40"/>
      <c r="Y32" s="92"/>
      <c r="Z32" s="87"/>
      <c r="AA32" s="48"/>
      <c r="AB32" s="48"/>
      <c r="AC32" s="34">
        <v>29429</v>
      </c>
      <c r="AD32" s="87">
        <v>11523.06</v>
      </c>
      <c r="AE32" s="48">
        <f t="shared" si="43"/>
        <v>0.39155458901083962</v>
      </c>
      <c r="AF32" s="40">
        <f t="shared" si="60"/>
        <v>2698055.3</v>
      </c>
      <c r="AG32" s="40">
        <f t="shared" si="61"/>
        <v>1874199.56</v>
      </c>
      <c r="AH32" s="48">
        <f t="shared" si="62"/>
        <v>0.69464831206387812</v>
      </c>
    </row>
    <row r="33" spans="1:34" s="54" customFormat="1" ht="48" customHeight="1" x14ac:dyDescent="0.25">
      <c r="A33" s="17"/>
      <c r="B33" s="18"/>
      <c r="C33" s="17"/>
      <c r="D33" s="19" t="s">
        <v>67</v>
      </c>
      <c r="E33" s="37">
        <v>268.0213</v>
      </c>
      <c r="F33" s="34">
        <v>1482852.77</v>
      </c>
      <c r="G33" s="89">
        <v>267.84643219679083</v>
      </c>
      <c r="H33" s="88">
        <v>1282158.58</v>
      </c>
      <c r="I33" s="48">
        <f t="shared" si="79"/>
        <v>0.99934756005134973</v>
      </c>
      <c r="J33" s="48">
        <f t="shared" si="70"/>
        <v>0.86465669818319191</v>
      </c>
      <c r="K33" s="44">
        <v>703.85900000000004</v>
      </c>
      <c r="L33" s="34">
        <v>58048.509999999995</v>
      </c>
      <c r="M33" s="27">
        <v>204.61200000000002</v>
      </c>
      <c r="N33" s="88">
        <v>20864.739999999998</v>
      </c>
      <c r="O33" s="48">
        <f t="shared" si="72"/>
        <v>0.29070026809346761</v>
      </c>
      <c r="P33" s="48">
        <f t="shared" si="73"/>
        <v>0.35943627149086171</v>
      </c>
      <c r="Q33" s="40">
        <v>44415</v>
      </c>
      <c r="R33" s="34">
        <v>426808.54</v>
      </c>
      <c r="S33" s="87">
        <v>21210</v>
      </c>
      <c r="T33" s="87">
        <v>197913.76</v>
      </c>
      <c r="U33" s="48">
        <f t="shared" si="54"/>
        <v>0.47754137115839246</v>
      </c>
      <c r="V33" s="48">
        <f t="shared" si="55"/>
        <v>0.46370618544792946</v>
      </c>
      <c r="W33" s="37"/>
      <c r="X33" s="40"/>
      <c r="Y33" s="92"/>
      <c r="Z33" s="87"/>
      <c r="AA33" s="48"/>
      <c r="AB33" s="48"/>
      <c r="AC33" s="34">
        <v>34400</v>
      </c>
      <c r="AD33" s="87">
        <v>15420.700000000003</v>
      </c>
      <c r="AE33" s="48">
        <f t="shared" si="43"/>
        <v>0.44827616279069776</v>
      </c>
      <c r="AF33" s="40">
        <f t="shared" si="60"/>
        <v>2002109.82</v>
      </c>
      <c r="AG33" s="40">
        <f t="shared" si="61"/>
        <v>1516357.78</v>
      </c>
      <c r="AH33" s="48">
        <f t="shared" si="62"/>
        <v>0.75737992234611784</v>
      </c>
    </row>
    <row r="34" spans="1:34" s="54" customFormat="1" ht="48" customHeight="1" x14ac:dyDescent="0.25">
      <c r="A34" s="17"/>
      <c r="B34" s="18"/>
      <c r="C34" s="17"/>
      <c r="D34" s="19" t="s">
        <v>68</v>
      </c>
      <c r="E34" s="37">
        <v>331.74349999999998</v>
      </c>
      <c r="F34" s="34">
        <v>1694537.8</v>
      </c>
      <c r="G34" s="89">
        <v>331.47210742691857</v>
      </c>
      <c r="H34" s="88">
        <v>1484407.1800000002</v>
      </c>
      <c r="I34" s="48">
        <f t="shared" si="79"/>
        <v>0.99918192045034371</v>
      </c>
      <c r="J34" s="48">
        <f t="shared" si="70"/>
        <v>0.87599531860546287</v>
      </c>
      <c r="K34" s="44">
        <v>1159</v>
      </c>
      <c r="L34" s="34">
        <v>112600.15000000001</v>
      </c>
      <c r="M34" s="27">
        <v>535.65600000000018</v>
      </c>
      <c r="N34" s="88">
        <v>56615.41</v>
      </c>
      <c r="O34" s="48">
        <f t="shared" si="72"/>
        <v>0.46217083692838667</v>
      </c>
      <c r="P34" s="48">
        <f t="shared" si="73"/>
        <v>0.50280048472404348</v>
      </c>
      <c r="Q34" s="40">
        <v>55732</v>
      </c>
      <c r="R34" s="34">
        <v>635761.76</v>
      </c>
      <c r="S34" s="87">
        <v>26618</v>
      </c>
      <c r="T34" s="87">
        <v>276359.88</v>
      </c>
      <c r="U34" s="48">
        <f t="shared" si="54"/>
        <v>0.47760711978755471</v>
      </c>
      <c r="V34" s="48">
        <f t="shared" si="55"/>
        <v>0.43469094460792984</v>
      </c>
      <c r="W34" s="37"/>
      <c r="X34" s="40"/>
      <c r="Y34" s="92"/>
      <c r="Z34" s="87"/>
      <c r="AA34" s="48"/>
      <c r="AB34" s="48"/>
      <c r="AC34" s="34">
        <v>39300</v>
      </c>
      <c r="AD34" s="87">
        <v>21186.58</v>
      </c>
      <c r="AE34" s="48">
        <f t="shared" si="43"/>
        <v>0.53909872773536904</v>
      </c>
      <c r="AF34" s="40">
        <f t="shared" si="60"/>
        <v>2482199.71</v>
      </c>
      <c r="AG34" s="40">
        <f t="shared" si="61"/>
        <v>1838569.0500000003</v>
      </c>
      <c r="AH34" s="48">
        <f t="shared" si="62"/>
        <v>0.74070150060568674</v>
      </c>
    </row>
    <row r="35" spans="1:34" s="54" customFormat="1" ht="48" customHeight="1" x14ac:dyDescent="0.25">
      <c r="A35" s="17"/>
      <c r="B35" s="18"/>
      <c r="C35" s="17"/>
      <c r="D35" s="19" t="s">
        <v>69</v>
      </c>
      <c r="E35" s="37">
        <v>287.82400000000001</v>
      </c>
      <c r="F35" s="34">
        <v>1918350.5</v>
      </c>
      <c r="G35" s="89">
        <v>287.57725157953081</v>
      </c>
      <c r="H35" s="88">
        <v>1609274.75</v>
      </c>
      <c r="I35" s="48">
        <f t="shared" si="79"/>
        <v>0.99914271075216377</v>
      </c>
      <c r="J35" s="48">
        <f t="shared" si="70"/>
        <v>0.83888463031130134</v>
      </c>
      <c r="K35" s="44">
        <v>1380.6479999999999</v>
      </c>
      <c r="L35" s="34">
        <v>134802.65999999997</v>
      </c>
      <c r="M35" s="27">
        <v>502.22399999999999</v>
      </c>
      <c r="N35" s="88">
        <v>51384.780000000006</v>
      </c>
      <c r="O35" s="48">
        <f t="shared" si="72"/>
        <v>0.36375962591478783</v>
      </c>
      <c r="P35" s="48">
        <f t="shared" si="73"/>
        <v>0.38118520806636913</v>
      </c>
      <c r="Q35" s="40">
        <v>89175</v>
      </c>
      <c r="R35" s="34">
        <v>991611.78</v>
      </c>
      <c r="S35" s="87">
        <v>44440.999999999985</v>
      </c>
      <c r="T35" s="87">
        <v>446731.92</v>
      </c>
      <c r="U35" s="48">
        <f t="shared" si="54"/>
        <v>0.49835716288197346</v>
      </c>
      <c r="V35" s="48">
        <f t="shared" si="55"/>
        <v>0.45051090458001614</v>
      </c>
      <c r="W35" s="37"/>
      <c r="X35" s="40"/>
      <c r="Y35" s="92"/>
      <c r="Z35" s="87"/>
      <c r="AA35" s="48"/>
      <c r="AB35" s="48"/>
      <c r="AC35" s="34">
        <v>55600</v>
      </c>
      <c r="AD35" s="87">
        <v>31226.140000000003</v>
      </c>
      <c r="AE35" s="48">
        <f t="shared" si="43"/>
        <v>0.56162122302158279</v>
      </c>
      <c r="AF35" s="40">
        <f t="shared" si="60"/>
        <v>3100364.94</v>
      </c>
      <c r="AG35" s="40">
        <f t="shared" si="61"/>
        <v>2138617.5900000003</v>
      </c>
      <c r="AH35" s="48">
        <f t="shared" si="62"/>
        <v>0.68979543743647176</v>
      </c>
    </row>
    <row r="36" spans="1:34" s="54" customFormat="1" ht="48" customHeight="1" x14ac:dyDescent="0.25">
      <c r="A36" s="17"/>
      <c r="B36" s="18"/>
      <c r="C36" s="17"/>
      <c r="D36" s="19" t="s">
        <v>74</v>
      </c>
      <c r="E36" s="37">
        <v>580.6096</v>
      </c>
      <c r="F36" s="34">
        <v>2707146.61</v>
      </c>
      <c r="G36" s="89">
        <v>580.31974045493916</v>
      </c>
      <c r="H36" s="88">
        <v>2441465.4899999998</v>
      </c>
      <c r="I36" s="48">
        <f t="shared" si="79"/>
        <v>0.99950076687491762</v>
      </c>
      <c r="J36" s="48">
        <f t="shared" si="70"/>
        <v>0.90185935293692865</v>
      </c>
      <c r="K36" s="44">
        <v>1352.5839999999998</v>
      </c>
      <c r="L36" s="34">
        <v>129634.16</v>
      </c>
      <c r="M36" s="27">
        <v>617.33800000000008</v>
      </c>
      <c r="N36" s="88">
        <v>64162.149999999994</v>
      </c>
      <c r="O36" s="48">
        <f t="shared" si="72"/>
        <v>0.45641379759039008</v>
      </c>
      <c r="P36" s="48">
        <f t="shared" si="73"/>
        <v>0.49494785942223862</v>
      </c>
      <c r="Q36" s="40">
        <v>70682</v>
      </c>
      <c r="R36" s="34">
        <v>735793.13</v>
      </c>
      <c r="S36" s="87">
        <v>34091</v>
      </c>
      <c r="T36" s="87">
        <v>353188.48999999993</v>
      </c>
      <c r="U36" s="48">
        <f t="shared" si="54"/>
        <v>0.48231515803174785</v>
      </c>
      <c r="V36" s="48">
        <f t="shared" si="55"/>
        <v>0.48001058395312812</v>
      </c>
      <c r="W36" s="37"/>
      <c r="X36" s="40"/>
      <c r="Y36" s="92"/>
      <c r="Z36" s="87"/>
      <c r="AA36" s="48"/>
      <c r="AB36" s="48"/>
      <c r="AC36" s="34">
        <v>38200</v>
      </c>
      <c r="AD36" s="87">
        <v>17486.22</v>
      </c>
      <c r="AE36" s="48">
        <f t="shared" si="43"/>
        <v>0.45775445026178013</v>
      </c>
      <c r="AF36" s="40">
        <f t="shared" si="60"/>
        <v>3610773.9</v>
      </c>
      <c r="AG36" s="40">
        <f t="shared" si="61"/>
        <v>2876302.3499999996</v>
      </c>
      <c r="AH36" s="48">
        <f t="shared" si="62"/>
        <v>0.79658888361855051</v>
      </c>
    </row>
    <row r="37" spans="1:34" s="54" customFormat="1" ht="48" customHeight="1" x14ac:dyDescent="0.25">
      <c r="A37" s="17"/>
      <c r="B37" s="18"/>
      <c r="C37" s="17"/>
      <c r="D37" s="19" t="s">
        <v>89</v>
      </c>
      <c r="E37" s="37">
        <v>76.319000000000003</v>
      </c>
      <c r="F37" s="34">
        <v>680699.06</v>
      </c>
      <c r="G37" s="89">
        <v>76.30187020000001</v>
      </c>
      <c r="H37" s="88">
        <v>571088.91</v>
      </c>
      <c r="I37" s="48">
        <f t="shared" si="79"/>
        <v>0.99977554999410378</v>
      </c>
      <c r="J37" s="48">
        <f t="shared" si="70"/>
        <v>0.83897414225898881</v>
      </c>
      <c r="K37" s="44">
        <v>338</v>
      </c>
      <c r="L37" s="34">
        <v>37120.080000000002</v>
      </c>
      <c r="M37" s="27">
        <v>231</v>
      </c>
      <c r="N37" s="88">
        <v>25187.88</v>
      </c>
      <c r="O37" s="48">
        <f t="shared" si="72"/>
        <v>0.68343195266272194</v>
      </c>
      <c r="P37" s="48">
        <f t="shared" si="73"/>
        <v>0.67855133932901002</v>
      </c>
      <c r="Q37" s="40">
        <v>30815</v>
      </c>
      <c r="R37" s="34">
        <v>390027</v>
      </c>
      <c r="S37" s="87">
        <v>16756</v>
      </c>
      <c r="T37" s="87">
        <v>195325.59</v>
      </c>
      <c r="U37" s="48">
        <f t="shared" si="54"/>
        <v>0.54376115528151869</v>
      </c>
      <c r="V37" s="48">
        <f t="shared" si="55"/>
        <v>0.50080017537247423</v>
      </c>
      <c r="W37" s="37"/>
      <c r="X37" s="40"/>
      <c r="Y37" s="92"/>
      <c r="Z37" s="87"/>
      <c r="AA37" s="48"/>
      <c r="AB37" s="48"/>
      <c r="AC37" s="34">
        <v>13043</v>
      </c>
      <c r="AD37" s="87">
        <v>9374.34</v>
      </c>
      <c r="AE37" s="48">
        <f t="shared" si="43"/>
        <v>0.71872575327762023</v>
      </c>
      <c r="AF37" s="40">
        <f t="shared" si="60"/>
        <v>1120889.1400000001</v>
      </c>
      <c r="AG37" s="40">
        <f t="shared" si="61"/>
        <v>800976.72</v>
      </c>
      <c r="AH37" s="48">
        <f t="shared" si="62"/>
        <v>0.71459049018888687</v>
      </c>
    </row>
    <row r="38" spans="1:34" s="54" customFormat="1" ht="48" customHeight="1" x14ac:dyDescent="0.25">
      <c r="A38" s="17"/>
      <c r="B38" s="18"/>
      <c r="C38" s="17"/>
      <c r="D38" s="19" t="s">
        <v>70</v>
      </c>
      <c r="E38" s="37">
        <v>0</v>
      </c>
      <c r="F38" s="34"/>
      <c r="G38" s="89">
        <v>0</v>
      </c>
      <c r="H38" s="88">
        <v>0</v>
      </c>
      <c r="I38" s="48"/>
      <c r="J38" s="48"/>
      <c r="K38" s="44">
        <v>953</v>
      </c>
      <c r="L38" s="34">
        <v>89766.049999999988</v>
      </c>
      <c r="M38" s="27">
        <v>539.34699999999998</v>
      </c>
      <c r="N38" s="88">
        <v>54825.34</v>
      </c>
      <c r="O38" s="48">
        <f t="shared" si="72"/>
        <v>0.56594648478488985</v>
      </c>
      <c r="P38" s="48">
        <f t="shared" si="73"/>
        <v>0.61075807613234634</v>
      </c>
      <c r="Q38" s="40">
        <v>87099</v>
      </c>
      <c r="R38" s="34">
        <v>1091306.67</v>
      </c>
      <c r="S38" s="87">
        <v>58131.000000000022</v>
      </c>
      <c r="T38" s="87">
        <v>678880.21</v>
      </c>
      <c r="U38" s="48">
        <f t="shared" si="54"/>
        <v>0.66741294389143413</v>
      </c>
      <c r="V38" s="48">
        <f t="shared" si="55"/>
        <v>0.62208014361352704</v>
      </c>
      <c r="W38" s="34">
        <v>31795.523300000001</v>
      </c>
      <c r="X38" s="40">
        <v>631000</v>
      </c>
      <c r="Y38" s="92">
        <v>20188.300000000003</v>
      </c>
      <c r="Z38" s="87">
        <v>407776.70000000007</v>
      </c>
      <c r="AA38" s="48">
        <f t="shared" ref="AA38" si="80">Y38/W38</f>
        <v>0.63494158625783659</v>
      </c>
      <c r="AB38" s="48">
        <f t="shared" ref="AB38" si="81">Z38/X38</f>
        <v>0.64623882725832027</v>
      </c>
      <c r="AC38" s="34">
        <v>30900</v>
      </c>
      <c r="AD38" s="87">
        <v>23475.960000000003</v>
      </c>
      <c r="AE38" s="48">
        <f t="shared" si="43"/>
        <v>0.75973980582524281</v>
      </c>
      <c r="AF38" s="40">
        <f t="shared" si="60"/>
        <v>1842972.72</v>
      </c>
      <c r="AG38" s="40">
        <f t="shared" si="61"/>
        <v>1164958.21</v>
      </c>
      <c r="AH38" s="48">
        <f t="shared" si="62"/>
        <v>0.63210822241579356</v>
      </c>
    </row>
    <row r="39" spans="1:34" s="54" customFormat="1" ht="48" customHeight="1" x14ac:dyDescent="0.25">
      <c r="A39" s="17"/>
      <c r="B39" s="18"/>
      <c r="C39" s="17"/>
      <c r="D39" s="19" t="s">
        <v>71</v>
      </c>
      <c r="E39" s="37">
        <v>222.2499</v>
      </c>
      <c r="F39" s="34">
        <v>1100038.57</v>
      </c>
      <c r="G39" s="89">
        <v>222.13424047221429</v>
      </c>
      <c r="H39" s="88">
        <v>989871.51</v>
      </c>
      <c r="I39" s="48">
        <f t="shared" si="79"/>
        <v>0.99947959694116528</v>
      </c>
      <c r="J39" s="48">
        <f t="shared" si="70"/>
        <v>0.89985163883844543</v>
      </c>
      <c r="K39" s="44">
        <v>918</v>
      </c>
      <c r="L39" s="34">
        <v>80542.679999999993</v>
      </c>
      <c r="M39" s="27">
        <v>467.75</v>
      </c>
      <c r="N39" s="88">
        <v>47976.479999999996</v>
      </c>
      <c r="O39" s="48">
        <f t="shared" si="72"/>
        <v>0.50953159041394336</v>
      </c>
      <c r="P39" s="48">
        <f t="shared" si="73"/>
        <v>0.59566530440755139</v>
      </c>
      <c r="Q39" s="40">
        <v>77909</v>
      </c>
      <c r="R39" s="34">
        <v>1032050.3300000001</v>
      </c>
      <c r="S39" s="87">
        <v>45124</v>
      </c>
      <c r="T39" s="87">
        <v>550258.05000000005</v>
      </c>
      <c r="U39" s="48">
        <f t="shared" si="54"/>
        <v>0.57918854047670998</v>
      </c>
      <c r="V39" s="48">
        <f t="shared" si="55"/>
        <v>0.53316978252407521</v>
      </c>
      <c r="W39" s="37"/>
      <c r="X39" s="40"/>
      <c r="Y39" s="86"/>
      <c r="Z39" s="87">
        <v>0</v>
      </c>
      <c r="AA39" s="48"/>
      <c r="AB39" s="48"/>
      <c r="AC39" s="34">
        <v>22800</v>
      </c>
      <c r="AD39" s="87">
        <v>10438.18</v>
      </c>
      <c r="AE39" s="48">
        <f t="shared" si="43"/>
        <v>0.45781491228070176</v>
      </c>
      <c r="AF39" s="40">
        <f t="shared" si="60"/>
        <v>2235431.58</v>
      </c>
      <c r="AG39" s="40">
        <f t="shared" si="61"/>
        <v>1598544.22</v>
      </c>
      <c r="AH39" s="48">
        <f t="shared" si="62"/>
        <v>0.71509422802374467</v>
      </c>
    </row>
    <row r="40" spans="1:34" s="54" customFormat="1" ht="31.2" x14ac:dyDescent="0.25">
      <c r="A40" s="17"/>
      <c r="B40" s="18"/>
      <c r="C40" s="17"/>
      <c r="D40" s="19" t="s">
        <v>72</v>
      </c>
      <c r="E40" s="37"/>
      <c r="F40" s="34"/>
      <c r="G40" s="89">
        <v>0</v>
      </c>
      <c r="H40" s="88">
        <v>0</v>
      </c>
      <c r="I40" s="48"/>
      <c r="J40" s="48"/>
      <c r="K40" s="44">
        <v>295.00200000000001</v>
      </c>
      <c r="L40" s="34">
        <v>16165.429999999998</v>
      </c>
      <c r="M40" s="27">
        <v>201.36199999999999</v>
      </c>
      <c r="N40" s="88">
        <v>10986.710000000001</v>
      </c>
      <c r="O40" s="48">
        <f t="shared" si="72"/>
        <v>0.6825784231971308</v>
      </c>
      <c r="P40" s="48">
        <f t="shared" si="73"/>
        <v>0.67964229841086821</v>
      </c>
      <c r="Q40" s="40">
        <v>31599</v>
      </c>
      <c r="R40" s="34">
        <v>394187</v>
      </c>
      <c r="S40" s="87">
        <v>15589</v>
      </c>
      <c r="T40" s="87">
        <v>208857.44</v>
      </c>
      <c r="U40" s="48">
        <f t="shared" si="54"/>
        <v>0.49333839678470837</v>
      </c>
      <c r="V40" s="48">
        <f t="shared" si="55"/>
        <v>0.52984355141087858</v>
      </c>
      <c r="W40" s="37">
        <v>11300</v>
      </c>
      <c r="X40" s="40">
        <v>219000</v>
      </c>
      <c r="Y40" s="92">
        <v>5087.8</v>
      </c>
      <c r="Z40" s="87">
        <v>102069.99</v>
      </c>
      <c r="AA40" s="48">
        <f t="shared" ref="AA40" si="82">Y40/W40</f>
        <v>0.45024778761061951</v>
      </c>
      <c r="AB40" s="48">
        <f t="shared" ref="AB40" si="83">Z40/X40</f>
        <v>0.46607301369863013</v>
      </c>
      <c r="AC40" s="34">
        <v>61980</v>
      </c>
      <c r="AD40" s="87">
        <v>20037.080000000002</v>
      </c>
      <c r="AE40" s="48">
        <f t="shared" si="43"/>
        <v>0.32328299451435949</v>
      </c>
      <c r="AF40" s="40">
        <f t="shared" si="60"/>
        <v>691332.42999999993</v>
      </c>
      <c r="AG40" s="40">
        <f t="shared" si="61"/>
        <v>341951.22000000003</v>
      </c>
      <c r="AH40" s="48">
        <f t="shared" si="62"/>
        <v>0.49462632615108199</v>
      </c>
    </row>
    <row r="41" spans="1:34" s="31" customFormat="1" ht="31.2" x14ac:dyDescent="0.25">
      <c r="A41" s="7" t="s">
        <v>39</v>
      </c>
      <c r="B41" s="6">
        <v>1022</v>
      </c>
      <c r="C41" s="7" t="s">
        <v>8</v>
      </c>
      <c r="D41" s="67" t="s">
        <v>63</v>
      </c>
      <c r="E41" s="35">
        <v>138.41499999999999</v>
      </c>
      <c r="F41" s="36">
        <v>257221.12</v>
      </c>
      <c r="G41" s="89">
        <v>138.41499899999999</v>
      </c>
      <c r="H41" s="88">
        <v>189786.35000000003</v>
      </c>
      <c r="I41" s="49">
        <f t="shared" si="79"/>
        <v>0.99999999277534946</v>
      </c>
      <c r="J41" s="49">
        <f t="shared" si="70"/>
        <v>0.73783346406391526</v>
      </c>
      <c r="K41" s="43">
        <v>1358.01</v>
      </c>
      <c r="L41" s="36">
        <v>144838.35999999999</v>
      </c>
      <c r="M41" s="27">
        <v>1025.011</v>
      </c>
      <c r="N41" s="88">
        <v>108362.56000000001</v>
      </c>
      <c r="O41" s="49">
        <f t="shared" si="72"/>
        <v>0.75478899271728483</v>
      </c>
      <c r="P41" s="49">
        <f t="shared" si="73"/>
        <v>0.74816202006153631</v>
      </c>
      <c r="Q41" s="41">
        <v>55512</v>
      </c>
      <c r="R41" s="36">
        <v>725000</v>
      </c>
      <c r="S41" s="87">
        <v>45477.000000000036</v>
      </c>
      <c r="T41" s="87">
        <v>548390.89000000013</v>
      </c>
      <c r="U41" s="49">
        <f t="shared" si="54"/>
        <v>0.81922827496757522</v>
      </c>
      <c r="V41" s="49">
        <f t="shared" si="55"/>
        <v>0.75640122758620709</v>
      </c>
      <c r="W41" s="35"/>
      <c r="X41" s="41"/>
      <c r="Y41" s="92"/>
      <c r="Z41" s="87"/>
      <c r="AA41" s="49"/>
      <c r="AB41" s="49"/>
      <c r="AC41" s="36">
        <v>37800</v>
      </c>
      <c r="AD41" s="87">
        <v>20922.439999999999</v>
      </c>
      <c r="AE41" s="49">
        <f t="shared" si="43"/>
        <v>0.55350370370370372</v>
      </c>
      <c r="AF41" s="41">
        <f t="shared" si="60"/>
        <v>1164859.48</v>
      </c>
      <c r="AG41" s="41">
        <f t="shared" si="61"/>
        <v>867462.24000000011</v>
      </c>
      <c r="AH41" s="49">
        <f t="shared" si="62"/>
        <v>0.7446926044676222</v>
      </c>
    </row>
    <row r="42" spans="1:34" s="31" customFormat="1" ht="46.8" x14ac:dyDescent="0.25">
      <c r="A42" s="7" t="s">
        <v>40</v>
      </c>
      <c r="B42" s="6">
        <v>1070</v>
      </c>
      <c r="C42" s="7" t="s">
        <v>9</v>
      </c>
      <c r="D42" s="30" t="s">
        <v>107</v>
      </c>
      <c r="E42" s="35">
        <v>32.043700000000001</v>
      </c>
      <c r="F42" s="35">
        <v>95399.73</v>
      </c>
      <c r="G42" s="90">
        <v>32.043741665295002</v>
      </c>
      <c r="H42" s="36">
        <v>76849.09</v>
      </c>
      <c r="I42" s="49">
        <f t="shared" si="79"/>
        <v>1.0000013002647947</v>
      </c>
      <c r="J42" s="49">
        <f t="shared" si="70"/>
        <v>0.80554829662515814</v>
      </c>
      <c r="K42" s="35">
        <f t="shared" ref="K42:N42" si="84">K43+K44</f>
        <v>8088.24</v>
      </c>
      <c r="L42" s="35">
        <f t="shared" si="84"/>
        <v>502259.10000000003</v>
      </c>
      <c r="M42" s="35">
        <f t="shared" si="84"/>
        <v>5683.3779999999997</v>
      </c>
      <c r="N42" s="35">
        <f t="shared" si="84"/>
        <v>348787.18</v>
      </c>
      <c r="O42" s="49">
        <f t="shared" si="72"/>
        <v>0.70267178026369148</v>
      </c>
      <c r="P42" s="49">
        <f t="shared" si="73"/>
        <v>0.69443675584971976</v>
      </c>
      <c r="Q42" s="35">
        <f t="shared" ref="Q42:T42" si="85">Q43+Q44</f>
        <v>44385</v>
      </c>
      <c r="R42" s="35">
        <f t="shared" si="85"/>
        <v>572600</v>
      </c>
      <c r="S42" s="35">
        <f t="shared" si="85"/>
        <v>28954.400000000001</v>
      </c>
      <c r="T42" s="35">
        <f t="shared" si="85"/>
        <v>412009.85000000003</v>
      </c>
      <c r="U42" s="49">
        <f t="shared" si="54"/>
        <v>0.6523465134617551</v>
      </c>
      <c r="V42" s="49">
        <f t="shared" si="55"/>
        <v>0.71954217603911985</v>
      </c>
      <c r="W42" s="35">
        <f t="shared" ref="W42:X42" si="86">W43+W44</f>
        <v>0</v>
      </c>
      <c r="X42" s="35">
        <f t="shared" si="86"/>
        <v>0</v>
      </c>
      <c r="Y42" s="91"/>
      <c r="Z42" s="91"/>
      <c r="AA42" s="49"/>
      <c r="AB42" s="49"/>
      <c r="AC42" s="35">
        <f t="shared" ref="AC42:AD42" si="87">AC43+AC44</f>
        <v>75700</v>
      </c>
      <c r="AD42" s="35">
        <f t="shared" si="87"/>
        <v>39046.480000000003</v>
      </c>
      <c r="AE42" s="49">
        <f t="shared" si="43"/>
        <v>0.5158055482166447</v>
      </c>
      <c r="AF42" s="41">
        <f t="shared" si="60"/>
        <v>1245958.83</v>
      </c>
      <c r="AG42" s="41">
        <f t="shared" si="61"/>
        <v>876692.60000000009</v>
      </c>
      <c r="AH42" s="49">
        <f t="shared" si="62"/>
        <v>0.70362886709507089</v>
      </c>
    </row>
    <row r="43" spans="1:34" s="54" customFormat="1" ht="31.2" x14ac:dyDescent="0.25">
      <c r="A43" s="17"/>
      <c r="B43" s="18"/>
      <c r="C43" s="17" t="s">
        <v>9</v>
      </c>
      <c r="D43" s="19" t="s">
        <v>64</v>
      </c>
      <c r="E43" s="37">
        <v>32.043700000000001</v>
      </c>
      <c r="F43" s="34">
        <v>95399.73</v>
      </c>
      <c r="G43" s="89">
        <v>32.043741665295002</v>
      </c>
      <c r="H43" s="88">
        <v>76849.09</v>
      </c>
      <c r="I43" s="48">
        <f t="shared" si="79"/>
        <v>1.0000013002647947</v>
      </c>
      <c r="J43" s="48">
        <f t="shared" si="70"/>
        <v>0.80554829662515814</v>
      </c>
      <c r="K43" s="44">
        <v>274.21000000000004</v>
      </c>
      <c r="L43" s="34">
        <v>30813.43</v>
      </c>
      <c r="M43" s="27">
        <v>163.34400000000002</v>
      </c>
      <c r="N43" s="88">
        <v>18235.91</v>
      </c>
      <c r="O43" s="48">
        <f t="shared" si="72"/>
        <v>0.59568943510448202</v>
      </c>
      <c r="P43" s="48">
        <f t="shared" si="73"/>
        <v>0.59181694475428404</v>
      </c>
      <c r="Q43" s="40">
        <v>17398</v>
      </c>
      <c r="R43" s="34">
        <v>220207</v>
      </c>
      <c r="S43" s="87">
        <v>11351.400000000001</v>
      </c>
      <c r="T43" s="87">
        <v>133051.10999999999</v>
      </c>
      <c r="U43" s="48">
        <f t="shared" si="54"/>
        <v>0.65245430509253943</v>
      </c>
      <c r="V43" s="48">
        <f t="shared" si="55"/>
        <v>0.60420926673538977</v>
      </c>
      <c r="W43" s="37"/>
      <c r="X43" s="40"/>
      <c r="Y43" s="92"/>
      <c r="Z43" s="87"/>
      <c r="AA43" s="48"/>
      <c r="AB43" s="48"/>
      <c r="AC43" s="34">
        <v>53100</v>
      </c>
      <c r="AD43" s="87">
        <v>23830.16</v>
      </c>
      <c r="AE43" s="48">
        <f t="shared" si="43"/>
        <v>0.4487789077212806</v>
      </c>
      <c r="AF43" s="40">
        <f t="shared" si="60"/>
        <v>399520.16000000003</v>
      </c>
      <c r="AG43" s="40">
        <f t="shared" si="61"/>
        <v>251966.27</v>
      </c>
      <c r="AH43" s="48">
        <f t="shared" si="62"/>
        <v>0.63067222940639589</v>
      </c>
    </row>
    <row r="44" spans="1:34" s="54" customFormat="1" ht="31.2" x14ac:dyDescent="0.25">
      <c r="A44" s="17"/>
      <c r="B44" s="18"/>
      <c r="C44" s="17" t="s">
        <v>9</v>
      </c>
      <c r="D44" s="19" t="s">
        <v>75</v>
      </c>
      <c r="E44" s="37"/>
      <c r="F44" s="34"/>
      <c r="G44" s="89">
        <v>0</v>
      </c>
      <c r="H44" s="88">
        <v>0</v>
      </c>
      <c r="I44" s="48"/>
      <c r="J44" s="48"/>
      <c r="K44" s="44">
        <v>7814.03</v>
      </c>
      <c r="L44" s="34">
        <v>471445.67000000004</v>
      </c>
      <c r="M44" s="27">
        <v>5520.0339999999997</v>
      </c>
      <c r="N44" s="88">
        <v>330551.27</v>
      </c>
      <c r="O44" s="48">
        <f t="shared" si="72"/>
        <v>0.70642600553107682</v>
      </c>
      <c r="P44" s="48">
        <f t="shared" si="73"/>
        <v>0.70114393032817546</v>
      </c>
      <c r="Q44" s="40">
        <v>26987</v>
      </c>
      <c r="R44" s="34">
        <v>352393</v>
      </c>
      <c r="S44" s="87">
        <v>17603</v>
      </c>
      <c r="T44" s="87">
        <v>278958.74000000005</v>
      </c>
      <c r="U44" s="48">
        <f t="shared" si="54"/>
        <v>0.65227702226998185</v>
      </c>
      <c r="V44" s="48">
        <f t="shared" si="55"/>
        <v>0.79161260297452007</v>
      </c>
      <c r="W44" s="37"/>
      <c r="X44" s="40"/>
      <c r="Y44" s="92"/>
      <c r="Z44" s="87"/>
      <c r="AA44" s="48"/>
      <c r="AB44" s="48"/>
      <c r="AC44" s="34">
        <v>22600</v>
      </c>
      <c r="AD44" s="87">
        <v>15216.320000000002</v>
      </c>
      <c r="AE44" s="48">
        <f t="shared" si="43"/>
        <v>0.6732884955752213</v>
      </c>
      <c r="AF44" s="40">
        <f t="shared" si="60"/>
        <v>846438.67</v>
      </c>
      <c r="AG44" s="40">
        <f t="shared" si="61"/>
        <v>624726.32999999996</v>
      </c>
      <c r="AH44" s="48">
        <f t="shared" si="62"/>
        <v>0.73806449556469333</v>
      </c>
    </row>
    <row r="45" spans="1:34" s="54" customFormat="1" ht="46.8" x14ac:dyDescent="0.25">
      <c r="A45" s="7" t="s">
        <v>41</v>
      </c>
      <c r="B45" s="6">
        <v>1141</v>
      </c>
      <c r="C45" s="7" t="s">
        <v>10</v>
      </c>
      <c r="D45" s="30" t="s">
        <v>108</v>
      </c>
      <c r="E45" s="35">
        <v>46.452300000000001</v>
      </c>
      <c r="F45" s="36">
        <v>229059.63</v>
      </c>
      <c r="G45" s="89">
        <v>46.272852952289064</v>
      </c>
      <c r="H45" s="88">
        <v>130708.13000000002</v>
      </c>
      <c r="I45" s="48"/>
      <c r="J45" s="48"/>
      <c r="K45" s="43">
        <v>798.096</v>
      </c>
      <c r="L45" s="36">
        <v>82871.73</v>
      </c>
      <c r="M45" s="27">
        <v>227.51900000000003</v>
      </c>
      <c r="N45" s="88">
        <v>27279.87</v>
      </c>
      <c r="O45" s="48">
        <f t="shared" si="72"/>
        <v>0.28507723381648326</v>
      </c>
      <c r="P45" s="48">
        <f t="shared" si="73"/>
        <v>0.32918185731129301</v>
      </c>
      <c r="Q45" s="41">
        <v>103434</v>
      </c>
      <c r="R45" s="36">
        <v>1367000</v>
      </c>
      <c r="S45" s="87">
        <v>34726</v>
      </c>
      <c r="T45" s="87">
        <v>582482.79000000015</v>
      </c>
      <c r="U45" s="48">
        <f t="shared" si="54"/>
        <v>0.33573099754432778</v>
      </c>
      <c r="V45" s="48">
        <f t="shared" si="55"/>
        <v>0.42610299195318224</v>
      </c>
      <c r="W45" s="35"/>
      <c r="X45" s="41"/>
      <c r="Y45" s="92"/>
      <c r="Z45" s="87"/>
      <c r="AA45" s="48"/>
      <c r="AB45" s="48"/>
      <c r="AC45" s="36">
        <v>129200</v>
      </c>
      <c r="AD45" s="87">
        <v>54097.250000000007</v>
      </c>
      <c r="AE45" s="49"/>
      <c r="AF45" s="41">
        <f t="shared" si="60"/>
        <v>1808131.3599999999</v>
      </c>
      <c r="AG45" s="41">
        <f t="shared" ref="AG45" si="88">H45+N45+T45+Z45+AD45</f>
        <v>794568.04000000015</v>
      </c>
      <c r="AH45" s="49">
        <f t="shared" ref="AH45" si="89">AG45/AF45</f>
        <v>0.4394415458841443</v>
      </c>
    </row>
    <row r="46" spans="1:34" s="31" customFormat="1" ht="31.2" x14ac:dyDescent="0.25">
      <c r="A46" s="7" t="s">
        <v>42</v>
      </c>
      <c r="B46" s="8">
        <v>1151</v>
      </c>
      <c r="C46" s="8" t="s">
        <v>10</v>
      </c>
      <c r="D46" s="30" t="s">
        <v>55</v>
      </c>
      <c r="E46" s="35">
        <v>15.325900000000001</v>
      </c>
      <c r="F46" s="36">
        <v>81558.33</v>
      </c>
      <c r="G46" s="89">
        <v>15.32593</v>
      </c>
      <c r="H46" s="88">
        <v>71016.290000000023</v>
      </c>
      <c r="I46" s="49">
        <f t="shared" si="79"/>
        <v>1.0000019574706869</v>
      </c>
      <c r="J46" s="49">
        <f t="shared" si="70"/>
        <v>0.87074232638162186</v>
      </c>
      <c r="K46" s="43">
        <v>43.70700000000005</v>
      </c>
      <c r="L46" s="36">
        <v>5302.88</v>
      </c>
      <c r="M46" s="27">
        <v>25.247</v>
      </c>
      <c r="N46" s="88">
        <v>3081.19</v>
      </c>
      <c r="O46" s="49">
        <f t="shared" si="72"/>
        <v>0.57764202530487041</v>
      </c>
      <c r="P46" s="49">
        <f t="shared" si="73"/>
        <v>0.58104086835832602</v>
      </c>
      <c r="Q46" s="41">
        <v>5408</v>
      </c>
      <c r="R46" s="36">
        <v>71700</v>
      </c>
      <c r="S46" s="87">
        <v>3579.0000000000014</v>
      </c>
      <c r="T46" s="87">
        <v>51673.930000000008</v>
      </c>
      <c r="U46" s="49">
        <f t="shared" si="54"/>
        <v>0.66179733727810675</v>
      </c>
      <c r="V46" s="49">
        <f t="shared" si="55"/>
        <v>0.72069637377963747</v>
      </c>
      <c r="W46" s="35"/>
      <c r="X46" s="41"/>
      <c r="Y46" s="92"/>
      <c r="Z46" s="87"/>
      <c r="AA46" s="49"/>
      <c r="AB46" s="49"/>
      <c r="AC46" s="36">
        <v>8000</v>
      </c>
      <c r="AD46" s="87">
        <v>5298.54</v>
      </c>
      <c r="AE46" s="49">
        <f t="shared" si="43"/>
        <v>0.6623175</v>
      </c>
      <c r="AF46" s="41">
        <f t="shared" si="60"/>
        <v>166561.21000000002</v>
      </c>
      <c r="AG46" s="41">
        <f t="shared" si="61"/>
        <v>131069.95000000003</v>
      </c>
      <c r="AH46" s="49">
        <f t="shared" si="62"/>
        <v>0.7869176142512414</v>
      </c>
    </row>
    <row r="47" spans="1:34" s="31" customFormat="1" ht="46.8" x14ac:dyDescent="0.25">
      <c r="A47" s="7" t="s">
        <v>90</v>
      </c>
      <c r="B47" s="6">
        <v>1160</v>
      </c>
      <c r="C47" s="7" t="s">
        <v>10</v>
      </c>
      <c r="D47" s="30" t="s">
        <v>65</v>
      </c>
      <c r="E47" s="35">
        <v>2.2199</v>
      </c>
      <c r="F47" s="36">
        <v>8977.07</v>
      </c>
      <c r="G47" s="89">
        <v>2.2199026304689999</v>
      </c>
      <c r="H47" s="88">
        <v>7099.3700000000008</v>
      </c>
      <c r="I47" s="49">
        <f t="shared" si="79"/>
        <v>1.000001184949322</v>
      </c>
      <c r="J47" s="49">
        <f t="shared" si="70"/>
        <v>0.79083375756232277</v>
      </c>
      <c r="K47" s="43">
        <v>54</v>
      </c>
      <c r="L47" s="36">
        <v>6069.48</v>
      </c>
      <c r="M47" s="27">
        <v>36</v>
      </c>
      <c r="N47" s="88">
        <v>4010.6799999999994</v>
      </c>
      <c r="O47" s="49">
        <f t="shared" si="72"/>
        <v>0.66666666666666663</v>
      </c>
      <c r="P47" s="49">
        <f t="shared" si="73"/>
        <v>0.66079466445230883</v>
      </c>
      <c r="Q47" s="41">
        <v>1425</v>
      </c>
      <c r="R47" s="36">
        <v>18900</v>
      </c>
      <c r="S47" s="87">
        <v>900</v>
      </c>
      <c r="T47" s="87">
        <v>10434.209999999999</v>
      </c>
      <c r="U47" s="49">
        <f t="shared" si="54"/>
        <v>0.63157894736842102</v>
      </c>
      <c r="V47" s="49">
        <f t="shared" si="55"/>
        <v>0.55207460317460311</v>
      </c>
      <c r="W47" s="35"/>
      <c r="X47" s="41"/>
      <c r="Y47" s="92"/>
      <c r="Z47" s="87"/>
      <c r="AA47" s="49"/>
      <c r="AB47" s="49"/>
      <c r="AC47" s="36">
        <v>1800</v>
      </c>
      <c r="AD47" s="87">
        <v>1222.7400000000002</v>
      </c>
      <c r="AE47" s="49">
        <f t="shared" si="43"/>
        <v>0.67930000000000013</v>
      </c>
      <c r="AF47" s="41">
        <f t="shared" si="60"/>
        <v>35746.550000000003</v>
      </c>
      <c r="AG47" s="41">
        <f t="shared" si="61"/>
        <v>22767</v>
      </c>
      <c r="AH47" s="49">
        <f t="shared" si="62"/>
        <v>0.63690062397629976</v>
      </c>
    </row>
    <row r="48" spans="1:34" s="31" customFormat="1" x14ac:dyDescent="0.25">
      <c r="A48" s="7" t="s">
        <v>23</v>
      </c>
      <c r="B48" s="6">
        <v>5031</v>
      </c>
      <c r="C48" s="7" t="s">
        <v>14</v>
      </c>
      <c r="D48" s="32" t="s">
        <v>30</v>
      </c>
      <c r="E48" s="35">
        <f>E49+E50</f>
        <v>34.497</v>
      </c>
      <c r="F48" s="35">
        <f t="shared" ref="F48:H48" si="90">F49+F50</f>
        <v>589759.5199999999</v>
      </c>
      <c r="G48" s="35">
        <f t="shared" si="90"/>
        <v>34.497074999999995</v>
      </c>
      <c r="H48" s="35">
        <f t="shared" si="90"/>
        <v>489665.16</v>
      </c>
      <c r="I48" s="49">
        <f t="shared" si="79"/>
        <v>1.0000021741020957</v>
      </c>
      <c r="J48" s="49">
        <f t="shared" si="70"/>
        <v>0.83027936539286396</v>
      </c>
      <c r="K48" s="35">
        <f t="shared" ref="K48:N48" si="91">K49+K50</f>
        <v>240.57499999999999</v>
      </c>
      <c r="L48" s="35">
        <f t="shared" si="91"/>
        <v>27134.18</v>
      </c>
      <c r="M48" s="35">
        <f t="shared" si="91"/>
        <v>150.227</v>
      </c>
      <c r="N48" s="35">
        <f t="shared" si="91"/>
        <v>16794.12</v>
      </c>
      <c r="O48" s="49">
        <f t="shared" si="72"/>
        <v>0.62444975579341166</v>
      </c>
      <c r="P48" s="49">
        <f t="shared" si="73"/>
        <v>0.61892859854250248</v>
      </c>
      <c r="Q48" s="35">
        <f t="shared" ref="Q48:T48" si="92">Q49+Q50</f>
        <v>15010</v>
      </c>
      <c r="R48" s="35">
        <f t="shared" si="92"/>
        <v>202400</v>
      </c>
      <c r="S48" s="35">
        <f t="shared" si="92"/>
        <v>6797</v>
      </c>
      <c r="T48" s="35">
        <f t="shared" si="92"/>
        <v>118101.94</v>
      </c>
      <c r="U48" s="49">
        <f t="shared" si="54"/>
        <v>0.45283144570286477</v>
      </c>
      <c r="V48" s="49">
        <f t="shared" si="55"/>
        <v>0.58350760869565221</v>
      </c>
      <c r="W48" s="35">
        <f t="shared" ref="W48:X48" si="93">W49+W50</f>
        <v>0</v>
      </c>
      <c r="X48" s="35">
        <f t="shared" si="93"/>
        <v>0</v>
      </c>
      <c r="Y48" s="92">
        <v>0</v>
      </c>
      <c r="Z48" s="92">
        <v>0</v>
      </c>
      <c r="AA48" s="49"/>
      <c r="AB48" s="49"/>
      <c r="AC48" s="35">
        <f t="shared" ref="AC48:AD48" si="94">AC49+AC50</f>
        <v>15300</v>
      </c>
      <c r="AD48" s="35">
        <f t="shared" si="94"/>
        <v>6113.7000000000007</v>
      </c>
      <c r="AE48" s="49">
        <f t="shared" si="43"/>
        <v>0.39958823529411769</v>
      </c>
      <c r="AF48" s="41">
        <f t="shared" si="60"/>
        <v>834593.7</v>
      </c>
      <c r="AG48" s="41">
        <f t="shared" si="61"/>
        <v>630674.91999999993</v>
      </c>
      <c r="AH48" s="49">
        <f t="shared" si="62"/>
        <v>0.75566700299798573</v>
      </c>
    </row>
    <row r="49" spans="1:34" s="54" customFormat="1" ht="46.8" x14ac:dyDescent="0.25">
      <c r="A49" s="17"/>
      <c r="B49" s="18"/>
      <c r="C49" s="17"/>
      <c r="D49" s="19" t="s">
        <v>76</v>
      </c>
      <c r="E49" s="37">
        <v>28.922699999999999</v>
      </c>
      <c r="F49" s="34">
        <v>556470.06999999995</v>
      </c>
      <c r="G49" s="89">
        <v>28.922744999999999</v>
      </c>
      <c r="H49" s="88">
        <v>460026.31</v>
      </c>
      <c r="I49" s="48">
        <f t="shared" si="79"/>
        <v>1.0000015558713398</v>
      </c>
      <c r="J49" s="48">
        <f t="shared" si="70"/>
        <v>0.82668652781271779</v>
      </c>
      <c r="K49" s="43">
        <v>215</v>
      </c>
      <c r="L49" s="34">
        <v>23738.52</v>
      </c>
      <c r="M49" s="27">
        <v>126.161</v>
      </c>
      <c r="N49" s="88">
        <v>15172.92</v>
      </c>
      <c r="O49" s="48">
        <f t="shared" si="72"/>
        <v>0.5867953488372093</v>
      </c>
      <c r="P49" s="48">
        <f t="shared" si="73"/>
        <v>0.63916874345999664</v>
      </c>
      <c r="Q49" s="40">
        <v>12435</v>
      </c>
      <c r="R49" s="34">
        <v>168300</v>
      </c>
      <c r="S49" s="87">
        <v>5848</v>
      </c>
      <c r="T49" s="87">
        <v>100902.38</v>
      </c>
      <c r="U49" s="48">
        <f t="shared" si="54"/>
        <v>0.47028548451950142</v>
      </c>
      <c r="V49" s="48">
        <f t="shared" si="55"/>
        <v>0.59953879976232916</v>
      </c>
      <c r="W49" s="37"/>
      <c r="X49" s="40"/>
      <c r="Y49" s="92"/>
      <c r="Z49" s="87"/>
      <c r="AA49" s="48"/>
      <c r="AB49" s="48"/>
      <c r="AC49" s="34">
        <v>13669</v>
      </c>
      <c r="AD49" s="87">
        <v>4890.9600000000009</v>
      </c>
      <c r="AE49" s="48">
        <f t="shared" si="43"/>
        <v>0.35781403175067678</v>
      </c>
      <c r="AF49" s="40">
        <f t="shared" si="60"/>
        <v>762177.59</v>
      </c>
      <c r="AG49" s="40">
        <f t="shared" si="61"/>
        <v>580992.56999999995</v>
      </c>
      <c r="AH49" s="48">
        <f t="shared" si="62"/>
        <v>0.76227978573864918</v>
      </c>
    </row>
    <row r="50" spans="1:34" s="54" customFormat="1" ht="46.8" x14ac:dyDescent="0.25">
      <c r="A50" s="17"/>
      <c r="B50" s="18"/>
      <c r="C50" s="17"/>
      <c r="D50" s="19" t="s">
        <v>77</v>
      </c>
      <c r="E50" s="38">
        <v>5.5743</v>
      </c>
      <c r="F50" s="39">
        <v>33289.449999999997</v>
      </c>
      <c r="G50" s="89">
        <v>5.5743299999999998</v>
      </c>
      <c r="H50" s="87">
        <v>29638.849999999995</v>
      </c>
      <c r="I50" s="48">
        <f t="shared" si="79"/>
        <v>1.0000053818416661</v>
      </c>
      <c r="J50" s="48">
        <f t="shared" si="70"/>
        <v>0.89033762948922246</v>
      </c>
      <c r="K50" s="85">
        <v>25.574999999999999</v>
      </c>
      <c r="L50" s="39">
        <v>3395.6599999999994</v>
      </c>
      <c r="M50" s="27">
        <v>24.066000000000003</v>
      </c>
      <c r="N50" s="87">
        <v>1621.1999999999998</v>
      </c>
      <c r="O50" s="48">
        <f t="shared" si="72"/>
        <v>0.9409970674486805</v>
      </c>
      <c r="P50" s="48">
        <f t="shared" si="73"/>
        <v>0.47743295854119672</v>
      </c>
      <c r="Q50" s="40">
        <v>2575</v>
      </c>
      <c r="R50" s="34">
        <v>34100</v>
      </c>
      <c r="S50" s="87">
        <v>949.00000000000011</v>
      </c>
      <c r="T50" s="87">
        <v>17199.560000000001</v>
      </c>
      <c r="U50" s="48">
        <f t="shared" si="54"/>
        <v>0.36854368932038839</v>
      </c>
      <c r="V50" s="48">
        <f t="shared" si="55"/>
        <v>0.50438592375366575</v>
      </c>
      <c r="W50" s="37"/>
      <c r="X50" s="40"/>
      <c r="Y50" s="92"/>
      <c r="Z50" s="87"/>
      <c r="AA50" s="48"/>
      <c r="AB50" s="48"/>
      <c r="AC50" s="34">
        <v>1631</v>
      </c>
      <c r="AD50" s="87">
        <v>1222.7400000000002</v>
      </c>
      <c r="AE50" s="48">
        <f t="shared" si="43"/>
        <v>0.74968730839975495</v>
      </c>
      <c r="AF50" s="40">
        <f t="shared" si="60"/>
        <v>72416.109999999986</v>
      </c>
      <c r="AG50" s="40">
        <f t="shared" si="61"/>
        <v>49682.35</v>
      </c>
      <c r="AH50" s="48">
        <f t="shared" si="62"/>
        <v>0.68606764434046519</v>
      </c>
    </row>
    <row r="51" spans="1:34" s="54" customFormat="1" ht="31.2" x14ac:dyDescent="0.25">
      <c r="A51" s="64" t="s">
        <v>33</v>
      </c>
      <c r="B51" s="64"/>
      <c r="C51" s="64"/>
      <c r="D51" s="65" t="s">
        <v>47</v>
      </c>
      <c r="E51" s="75">
        <f>E52+E53+E54</f>
        <v>102.001543</v>
      </c>
      <c r="F51" s="76">
        <f t="shared" ref="F51" si="95">F52+F53+F54</f>
        <v>687800</v>
      </c>
      <c r="G51" s="75">
        <f>G52+G53+G54</f>
        <v>31.814150000000001</v>
      </c>
      <c r="H51" s="76">
        <f t="shared" ref="H51" si="96">H52+H53+H54</f>
        <v>364499.07999999996</v>
      </c>
      <c r="I51" s="79">
        <f t="shared" si="79"/>
        <v>0.31189871314005518</v>
      </c>
      <c r="J51" s="79">
        <f t="shared" si="70"/>
        <v>0.52994922942715905</v>
      </c>
      <c r="K51" s="76">
        <f t="shared" ref="K51:N51" si="97">K52+K53+K54</f>
        <v>573</v>
      </c>
      <c r="L51" s="76">
        <f t="shared" si="97"/>
        <v>54954</v>
      </c>
      <c r="M51" s="76">
        <f t="shared" si="97"/>
        <v>260.96224000000001</v>
      </c>
      <c r="N51" s="76">
        <f t="shared" si="97"/>
        <v>29896.489999999998</v>
      </c>
      <c r="O51" s="79">
        <f t="shared" si="72"/>
        <v>0.45543148342059336</v>
      </c>
      <c r="P51" s="79">
        <f t="shared" si="73"/>
        <v>0.54402755031480876</v>
      </c>
      <c r="Q51" s="76">
        <f t="shared" ref="Q51:R51" si="98">Q52+Q53+Q54</f>
        <v>39324.32</v>
      </c>
      <c r="R51" s="76">
        <f t="shared" si="98"/>
        <v>419562.45</v>
      </c>
      <c r="S51" s="76">
        <f t="shared" ref="S51:T51" si="99">S52+S53+S54</f>
        <v>22428.440000000002</v>
      </c>
      <c r="T51" s="76">
        <f t="shared" si="99"/>
        <v>208336.83000000002</v>
      </c>
      <c r="U51" s="79">
        <f t="shared" si="54"/>
        <v>0.57034527234037369</v>
      </c>
      <c r="V51" s="79">
        <f t="shared" si="55"/>
        <v>0.49655737781109821</v>
      </c>
      <c r="W51" s="76">
        <f t="shared" ref="W51:X51" si="100">W52+W53+W54</f>
        <v>0</v>
      </c>
      <c r="X51" s="76">
        <f t="shared" si="100"/>
        <v>0</v>
      </c>
      <c r="Y51" s="76">
        <f t="shared" ref="Y51:Z51" si="101">Y52+Y53+Y54</f>
        <v>0</v>
      </c>
      <c r="Z51" s="76">
        <f t="shared" si="101"/>
        <v>0</v>
      </c>
      <c r="AA51" s="79"/>
      <c r="AB51" s="79"/>
      <c r="AC51" s="76">
        <f t="shared" ref="AC51" si="102">AC52+AC53+AC54</f>
        <v>0</v>
      </c>
      <c r="AD51" s="76">
        <f t="shared" ref="AD51" si="103">AD52+AD53+AD54</f>
        <v>0</v>
      </c>
      <c r="AE51" s="79"/>
      <c r="AF51" s="76">
        <f>AF52+AF53+AF54</f>
        <v>1162316.45</v>
      </c>
      <c r="AG51" s="76">
        <f>AG52+AG53+AG54</f>
        <v>602732.4</v>
      </c>
      <c r="AH51" s="79">
        <f>AG51/AF51</f>
        <v>0.51856136080668913</v>
      </c>
    </row>
    <row r="52" spans="1:34" s="31" customFormat="1" ht="46.5" customHeight="1" x14ac:dyDescent="0.25">
      <c r="A52" s="7" t="s">
        <v>17</v>
      </c>
      <c r="B52" s="7" t="s">
        <v>18</v>
      </c>
      <c r="C52" s="7" t="s">
        <v>5</v>
      </c>
      <c r="D52" s="66" t="s">
        <v>48</v>
      </c>
      <c r="E52" s="37">
        <v>81.401349999999994</v>
      </c>
      <c r="F52" s="40">
        <f>620000-10000</f>
        <v>610000</v>
      </c>
      <c r="G52" s="35">
        <v>24.78415</v>
      </c>
      <c r="H52" s="41">
        <v>328721.98</v>
      </c>
      <c r="I52" s="49">
        <f t="shared" si="29"/>
        <v>0.30446853768395737</v>
      </c>
      <c r="J52" s="49">
        <f t="shared" si="30"/>
        <v>0.53888849180327869</v>
      </c>
      <c r="K52" s="40">
        <v>263</v>
      </c>
      <c r="L52" s="40">
        <v>31000</v>
      </c>
      <c r="M52" s="41">
        <v>147</v>
      </c>
      <c r="N52" s="41">
        <v>16666.2</v>
      </c>
      <c r="O52" s="49">
        <f t="shared" si="72"/>
        <v>0.55893536121673004</v>
      </c>
      <c r="P52" s="49">
        <f t="shared" si="73"/>
        <v>0.53761935483870971</v>
      </c>
      <c r="Q52" s="40">
        <v>24100</v>
      </c>
      <c r="R52" s="40">
        <v>293000</v>
      </c>
      <c r="S52" s="41">
        <v>13210</v>
      </c>
      <c r="T52" s="41">
        <v>168313.46</v>
      </c>
      <c r="U52" s="49">
        <f t="shared" si="54"/>
        <v>0.5481327800829876</v>
      </c>
      <c r="V52" s="49">
        <f t="shared" si="55"/>
        <v>0.57444866894197955</v>
      </c>
      <c r="W52" s="40"/>
      <c r="X52" s="40"/>
      <c r="Y52" s="40"/>
      <c r="Z52" s="40"/>
      <c r="AA52" s="49"/>
      <c r="AB52" s="49"/>
      <c r="AC52" s="40"/>
      <c r="AD52" s="40"/>
      <c r="AE52" s="53"/>
      <c r="AF52" s="41">
        <f t="shared" ref="AF52:AF54" si="104">F52+L52+R52+X52+AC52</f>
        <v>934000</v>
      </c>
      <c r="AG52" s="41">
        <f>H52+N52+T52+Z52+AD52</f>
        <v>513701.64</v>
      </c>
      <c r="AH52" s="49">
        <f t="shared" ref="AH52:AH54" si="105">AG52/AF52</f>
        <v>0.55000175588865097</v>
      </c>
    </row>
    <row r="53" spans="1:34" s="31" customFormat="1" ht="62.4" x14ac:dyDescent="0.25">
      <c r="A53" s="7" t="s">
        <v>22</v>
      </c>
      <c r="B53" s="6">
        <v>3104</v>
      </c>
      <c r="C53" s="6">
        <v>1020</v>
      </c>
      <c r="D53" s="30" t="s">
        <v>80</v>
      </c>
      <c r="E53" s="37">
        <f>31.672-31.672</f>
        <v>0</v>
      </c>
      <c r="F53" s="40">
        <f>175700-175700</f>
        <v>0</v>
      </c>
      <c r="G53" s="35"/>
      <c r="H53" s="41"/>
      <c r="I53" s="49"/>
      <c r="J53" s="49"/>
      <c r="K53" s="33">
        <v>60</v>
      </c>
      <c r="L53" s="40">
        <v>3454</v>
      </c>
      <c r="M53" s="46">
        <v>23.50224</v>
      </c>
      <c r="N53" s="41">
        <v>2469.87</v>
      </c>
      <c r="O53" s="49">
        <f t="shared" si="72"/>
        <v>0.391704</v>
      </c>
      <c r="P53" s="49">
        <f t="shared" si="73"/>
        <v>0.71507527504342783</v>
      </c>
      <c r="Q53" s="34">
        <f>12200-12155.68</f>
        <v>44.319999999999709</v>
      </c>
      <c r="R53" s="34">
        <f>154800-154237.55</f>
        <v>562.45000000001164</v>
      </c>
      <c r="S53" s="41">
        <v>22.24</v>
      </c>
      <c r="T53" s="41">
        <v>262.29000000000002</v>
      </c>
      <c r="U53" s="49">
        <f t="shared" si="54"/>
        <v>0.50180505415162779</v>
      </c>
      <c r="V53" s="49">
        <f t="shared" si="55"/>
        <v>0.46633478531424055</v>
      </c>
      <c r="W53" s="40"/>
      <c r="X53" s="40"/>
      <c r="Y53" s="40"/>
      <c r="Z53" s="40"/>
      <c r="AA53" s="49"/>
      <c r="AB53" s="49"/>
      <c r="AC53" s="40"/>
      <c r="AD53" s="40"/>
      <c r="AE53" s="49"/>
      <c r="AF53" s="41">
        <f t="shared" si="104"/>
        <v>4016.4500000000116</v>
      </c>
      <c r="AG53" s="41">
        <f t="shared" ref="AG53:AG54" si="106">H53+N53+T53+Z53+AD53</f>
        <v>2732.16</v>
      </c>
      <c r="AH53" s="49">
        <f t="shared" si="105"/>
        <v>0.68024250270761288</v>
      </c>
    </row>
    <row r="54" spans="1:34" s="31" customFormat="1" ht="46.8" x14ac:dyDescent="0.25">
      <c r="A54" s="7" t="s">
        <v>21</v>
      </c>
      <c r="B54" s="6">
        <v>3121</v>
      </c>
      <c r="C54" s="6">
        <v>1040</v>
      </c>
      <c r="D54" s="30" t="s">
        <v>78</v>
      </c>
      <c r="E54" s="37">
        <f>35.514193-14.914</f>
        <v>20.600192999999997</v>
      </c>
      <c r="F54" s="40">
        <f>134100-56300</f>
        <v>77800</v>
      </c>
      <c r="G54" s="35">
        <v>7.03</v>
      </c>
      <c r="H54" s="41">
        <v>35777.1</v>
      </c>
      <c r="I54" s="49">
        <f t="shared" si="29"/>
        <v>0.34125893869052593</v>
      </c>
      <c r="J54" s="49">
        <f t="shared" si="30"/>
        <v>0.45985989717223646</v>
      </c>
      <c r="K54" s="40">
        <v>250</v>
      </c>
      <c r="L54" s="40">
        <v>20500</v>
      </c>
      <c r="M54" s="46">
        <v>90.46</v>
      </c>
      <c r="N54" s="41">
        <v>10760.42</v>
      </c>
      <c r="O54" s="49">
        <f t="shared" si="72"/>
        <v>0.36183999999999999</v>
      </c>
      <c r="P54" s="49">
        <f t="shared" si="73"/>
        <v>0.52489853658536589</v>
      </c>
      <c r="Q54" s="40">
        <f>25000-9820</f>
        <v>15180</v>
      </c>
      <c r="R54" s="40">
        <f>207700-81700</f>
        <v>126000</v>
      </c>
      <c r="S54" s="41">
        <v>9196.2000000000007</v>
      </c>
      <c r="T54" s="41">
        <v>39761.08</v>
      </c>
      <c r="U54" s="49">
        <f t="shared" si="54"/>
        <v>0.605810276679842</v>
      </c>
      <c r="V54" s="49">
        <f t="shared" si="55"/>
        <v>0.315564126984127</v>
      </c>
      <c r="W54" s="40"/>
      <c r="X54" s="40"/>
      <c r="Y54" s="40"/>
      <c r="Z54" s="40"/>
      <c r="AA54" s="49"/>
      <c r="AB54" s="49"/>
      <c r="AC54" s="40"/>
      <c r="AD54" s="40"/>
      <c r="AE54" s="49"/>
      <c r="AF54" s="41">
        <f t="shared" si="104"/>
        <v>224300</v>
      </c>
      <c r="AG54" s="41">
        <f t="shared" si="106"/>
        <v>86298.6</v>
      </c>
      <c r="AH54" s="49">
        <f t="shared" si="105"/>
        <v>0.38474632189032548</v>
      </c>
    </row>
    <row r="55" spans="1:34" s="31" customFormat="1" ht="31.2" x14ac:dyDescent="0.25">
      <c r="A55" s="68">
        <v>1010000</v>
      </c>
      <c r="B55" s="68"/>
      <c r="C55" s="68"/>
      <c r="D55" s="69" t="s">
        <v>49</v>
      </c>
      <c r="E55" s="75">
        <f>E56+E57+E58+E59+E64</f>
        <v>270.51</v>
      </c>
      <c r="F55" s="76">
        <f>F56+F57+F58+F59+F64</f>
        <v>1251220</v>
      </c>
      <c r="G55" s="75">
        <f>G56+G57+G58+G59+G64</f>
        <v>73.92</v>
      </c>
      <c r="H55" s="76">
        <f>H56+H57+H58+H59+H64</f>
        <v>520734.04</v>
      </c>
      <c r="I55" s="79">
        <f t="shared" si="29"/>
        <v>0.27326161694576911</v>
      </c>
      <c r="J55" s="79">
        <f t="shared" si="30"/>
        <v>0.41618103930563766</v>
      </c>
      <c r="K55" s="76">
        <f t="shared" ref="K55:M55" si="107">K56+K57+K58+K59+K64</f>
        <v>1591</v>
      </c>
      <c r="L55" s="76">
        <f t="shared" si="107"/>
        <v>99870</v>
      </c>
      <c r="M55" s="76">
        <f t="shared" si="107"/>
        <v>653</v>
      </c>
      <c r="N55" s="76">
        <f>N56+N57+N58+N59+N64</f>
        <v>63245.020000000004</v>
      </c>
      <c r="O55" s="79">
        <f t="shared" si="72"/>
        <v>0.41043368950345693</v>
      </c>
      <c r="P55" s="79">
        <f t="shared" si="73"/>
        <v>0.63327345549213987</v>
      </c>
      <c r="Q55" s="76">
        <f t="shared" ref="Q55:R55" si="108">Q56+Q57+Q58+Q59+Q64</f>
        <v>129142</v>
      </c>
      <c r="R55" s="76">
        <f t="shared" si="108"/>
        <v>1472390</v>
      </c>
      <c r="S55" s="76">
        <f t="shared" ref="S55:T55" si="109">S56+S57+S58+S59+S64</f>
        <v>58877</v>
      </c>
      <c r="T55" s="76">
        <f t="shared" si="109"/>
        <v>649735.22999999986</v>
      </c>
      <c r="U55" s="79">
        <f t="shared" si="54"/>
        <v>0.4559089993960137</v>
      </c>
      <c r="V55" s="79">
        <f t="shared" si="55"/>
        <v>0.44127930100041418</v>
      </c>
      <c r="W55" s="76">
        <f t="shared" ref="W55:X55" si="110">W56+W57+W58+W59+W64</f>
        <v>35000</v>
      </c>
      <c r="X55" s="76">
        <f t="shared" si="110"/>
        <v>720100</v>
      </c>
      <c r="Y55" s="76">
        <f t="shared" ref="Y55:Z55" si="111">Y56+Y57+Y58+Y59+Y64</f>
        <v>18510</v>
      </c>
      <c r="Z55" s="78">
        <f t="shared" si="111"/>
        <v>315091.52</v>
      </c>
      <c r="AA55" s="79">
        <f>Y55/W55</f>
        <v>0.5288571428571428</v>
      </c>
      <c r="AB55" s="79">
        <f>Z55/X55</f>
        <v>0.43756633800860995</v>
      </c>
      <c r="AC55" s="76">
        <f t="shared" ref="AC55" si="112">AC56+AC57+AC58+AC59+AC64</f>
        <v>308300</v>
      </c>
      <c r="AD55" s="76">
        <f t="shared" ref="AD55" si="113">AD56+AD57+AD58+AD59+AD64</f>
        <v>295977.06</v>
      </c>
      <c r="AE55" s="79">
        <f>AD55/AC55</f>
        <v>0.96002938696075246</v>
      </c>
      <c r="AF55" s="76">
        <f>F55+L55+R55+X55+AC55</f>
        <v>3851880</v>
      </c>
      <c r="AG55" s="76">
        <f t="shared" ref="AG55" si="114">SUM(AG56:AG63)</f>
        <v>2508091.06</v>
      </c>
      <c r="AH55" s="79">
        <f>AG55/AF55</f>
        <v>0.65113426690343423</v>
      </c>
    </row>
    <row r="56" spans="1:34" s="31" customFormat="1" ht="31.2" x14ac:dyDescent="0.25">
      <c r="A56" s="6">
        <v>1011080</v>
      </c>
      <c r="B56" s="6">
        <v>1080</v>
      </c>
      <c r="C56" s="7" t="s">
        <v>9</v>
      </c>
      <c r="D56" s="30" t="s">
        <v>79</v>
      </c>
      <c r="E56" s="37"/>
      <c r="F56" s="40"/>
      <c r="G56" s="35"/>
      <c r="H56" s="41"/>
      <c r="I56" s="49"/>
      <c r="J56" s="49"/>
      <c r="K56" s="40">
        <v>340</v>
      </c>
      <c r="L56" s="40">
        <v>25100</v>
      </c>
      <c r="M56" s="41">
        <v>147</v>
      </c>
      <c r="N56" s="41">
        <v>15598.2</v>
      </c>
      <c r="O56" s="49">
        <f t="shared" si="72"/>
        <v>0.43235294117647061</v>
      </c>
      <c r="P56" s="49">
        <f t="shared" si="73"/>
        <v>0.62144223107569729</v>
      </c>
      <c r="Q56" s="40">
        <v>35000</v>
      </c>
      <c r="R56" s="40">
        <v>399000</v>
      </c>
      <c r="S56" s="41">
        <v>13489</v>
      </c>
      <c r="T56" s="41">
        <v>148212.76999999999</v>
      </c>
      <c r="U56" s="49">
        <f t="shared" ref="U56:U64" si="115">S56/Q56</f>
        <v>0.38540000000000002</v>
      </c>
      <c r="V56" s="49">
        <f t="shared" ref="V56:V64" si="116">T56/R56</f>
        <v>0.37146057644110275</v>
      </c>
      <c r="W56" s="40">
        <v>15000</v>
      </c>
      <c r="X56" s="40">
        <v>307600</v>
      </c>
      <c r="Y56" s="41">
        <v>8410</v>
      </c>
      <c r="Z56" s="41">
        <v>142998.26999999999</v>
      </c>
      <c r="AA56" s="49">
        <f t="shared" ref="AA56" si="117">Y56/W56</f>
        <v>0.56066666666666665</v>
      </c>
      <c r="AB56" s="49">
        <f t="shared" ref="AB56" si="118">Z56/X56</f>
        <v>0.46488384265279581</v>
      </c>
      <c r="AC56" s="40">
        <v>4200</v>
      </c>
      <c r="AD56" s="41">
        <v>2690.01</v>
      </c>
      <c r="AE56" s="49">
        <f t="shared" ref="AE56:AE63" si="119">AD56/AC56</f>
        <v>0.64047857142857145</v>
      </c>
      <c r="AF56" s="41">
        <f t="shared" ref="AF56:AF64" si="120">F56+L56+R56+X56+AC56</f>
        <v>735900</v>
      </c>
      <c r="AG56" s="41">
        <f t="shared" ref="AG56:AG63" si="121">H56+N56+T56+Z56+AD56</f>
        <v>309499.25</v>
      </c>
      <c r="AH56" s="49">
        <f t="shared" ref="AH56:AH64" si="122">AG56/AF56</f>
        <v>0.42057242831906511</v>
      </c>
    </row>
    <row r="57" spans="1:34" s="31" customFormat="1" ht="31.2" x14ac:dyDescent="0.25">
      <c r="A57" s="6">
        <v>1014030</v>
      </c>
      <c r="B57" s="6">
        <v>4030</v>
      </c>
      <c r="C57" s="7" t="s">
        <v>11</v>
      </c>
      <c r="D57" s="30" t="s">
        <v>56</v>
      </c>
      <c r="E57" s="37">
        <v>175</v>
      </c>
      <c r="F57" s="40">
        <v>835200</v>
      </c>
      <c r="G57" s="35">
        <v>51.25</v>
      </c>
      <c r="H57" s="41">
        <v>365967.37</v>
      </c>
      <c r="I57" s="49">
        <f t="shared" ref="I57:I58" si="123">G57/E57</f>
        <v>0.29285714285714287</v>
      </c>
      <c r="J57" s="49">
        <f t="shared" ref="J57:J58" si="124">H57/F57</f>
        <v>0.43817932231800766</v>
      </c>
      <c r="K57" s="40">
        <v>300</v>
      </c>
      <c r="L57" s="40">
        <v>22200</v>
      </c>
      <c r="M57" s="41">
        <v>166</v>
      </c>
      <c r="N57" s="41">
        <v>17515.48</v>
      </c>
      <c r="O57" s="49">
        <f t="shared" si="72"/>
        <v>0.55333333333333334</v>
      </c>
      <c r="P57" s="49">
        <f t="shared" si="73"/>
        <v>0.78898558558558551</v>
      </c>
      <c r="Q57" s="40">
        <v>36000</v>
      </c>
      <c r="R57" s="40">
        <v>410400</v>
      </c>
      <c r="S57" s="41">
        <v>21597</v>
      </c>
      <c r="T57" s="41">
        <v>236666.43</v>
      </c>
      <c r="U57" s="49">
        <f t="shared" si="115"/>
        <v>0.59991666666666665</v>
      </c>
      <c r="V57" s="49">
        <f t="shared" si="116"/>
        <v>0.57667258771929819</v>
      </c>
      <c r="W57" s="40"/>
      <c r="X57" s="40"/>
      <c r="Y57" s="41"/>
      <c r="Z57" s="41"/>
      <c r="AA57" s="49"/>
      <c r="AB57" s="49"/>
      <c r="AC57" s="40">
        <v>5400</v>
      </c>
      <c r="AD57" s="41">
        <v>3205.44</v>
      </c>
      <c r="AE57" s="49">
        <f t="shared" si="119"/>
        <v>0.59360000000000002</v>
      </c>
      <c r="AF57" s="41">
        <f t="shared" si="120"/>
        <v>1273200</v>
      </c>
      <c r="AG57" s="41">
        <f t="shared" si="121"/>
        <v>623354.72</v>
      </c>
      <c r="AH57" s="49">
        <f t="shared" si="122"/>
        <v>0.48959685830977062</v>
      </c>
    </row>
    <row r="58" spans="1:34" s="31" customFormat="1" ht="31.2" x14ac:dyDescent="0.25">
      <c r="A58" s="6">
        <v>1014040</v>
      </c>
      <c r="B58" s="6">
        <v>4040</v>
      </c>
      <c r="C58" s="7" t="s">
        <v>11</v>
      </c>
      <c r="D58" s="30" t="s">
        <v>57</v>
      </c>
      <c r="E58" s="37">
        <v>95</v>
      </c>
      <c r="F58" s="40">
        <v>413800</v>
      </c>
      <c r="G58" s="35">
        <v>22.16</v>
      </c>
      <c r="H58" s="41">
        <v>152549.23000000001</v>
      </c>
      <c r="I58" s="49">
        <f t="shared" si="123"/>
        <v>0.23326315789473684</v>
      </c>
      <c r="J58" s="49">
        <f t="shared" si="124"/>
        <v>0.36865449492508462</v>
      </c>
      <c r="K58" s="40">
        <v>150</v>
      </c>
      <c r="L58" s="40">
        <v>11100</v>
      </c>
      <c r="M58" s="41">
        <v>83</v>
      </c>
      <c r="N58" s="41">
        <v>8760.2000000000007</v>
      </c>
      <c r="O58" s="49">
        <f t="shared" si="72"/>
        <v>0.55333333333333334</v>
      </c>
      <c r="P58" s="49">
        <f t="shared" si="73"/>
        <v>0.78920720720720727</v>
      </c>
      <c r="Q58" s="40">
        <v>11000</v>
      </c>
      <c r="R58" s="40">
        <v>125400</v>
      </c>
      <c r="S58" s="41">
        <v>6926</v>
      </c>
      <c r="T58" s="41">
        <v>77107.539999999994</v>
      </c>
      <c r="U58" s="49">
        <f t="shared" si="115"/>
        <v>0.62963636363636366</v>
      </c>
      <c r="V58" s="49">
        <f t="shared" si="116"/>
        <v>0.61489266347687399</v>
      </c>
      <c r="W58" s="40"/>
      <c r="X58" s="40"/>
      <c r="Y58" s="41"/>
      <c r="Z58" s="41"/>
      <c r="AA58" s="49"/>
      <c r="AB58" s="49"/>
      <c r="AC58" s="40">
        <v>3500</v>
      </c>
      <c r="AD58" s="41">
        <v>2060.64</v>
      </c>
      <c r="AE58" s="49">
        <f t="shared" si="119"/>
        <v>0.58875428571428567</v>
      </c>
      <c r="AF58" s="41">
        <f t="shared" si="120"/>
        <v>553800</v>
      </c>
      <c r="AG58" s="41">
        <f t="shared" si="121"/>
        <v>240477.61000000004</v>
      </c>
      <c r="AH58" s="49">
        <f t="shared" si="122"/>
        <v>0.43423187071144825</v>
      </c>
    </row>
    <row r="59" spans="1:34" s="31" customFormat="1" ht="31.2" x14ac:dyDescent="0.25">
      <c r="A59" s="6">
        <v>1014060</v>
      </c>
      <c r="B59" s="6">
        <v>4060</v>
      </c>
      <c r="C59" s="7" t="s">
        <v>12</v>
      </c>
      <c r="D59" s="30" t="s">
        <v>118</v>
      </c>
      <c r="E59" s="36">
        <f>E60+E61+E62+E63</f>
        <v>0</v>
      </c>
      <c r="F59" s="36">
        <f t="shared" ref="F59" si="125">F60+F61+F62+F63</f>
        <v>0</v>
      </c>
      <c r="G59" s="36">
        <f>G60+G61+G62+G63</f>
        <v>0</v>
      </c>
      <c r="H59" s="36">
        <f t="shared" ref="H59" si="126">H60+H61+H62+H63</f>
        <v>0</v>
      </c>
      <c r="I59" s="49"/>
      <c r="J59" s="49"/>
      <c r="K59" s="36">
        <v>800</v>
      </c>
      <c r="L59" s="36">
        <v>41400</v>
      </c>
      <c r="M59" s="36">
        <f t="shared" ref="M59" si="127">M60+M61+M62+M63</f>
        <v>256</v>
      </c>
      <c r="N59" s="36">
        <f>N60+N61+N62+N63</f>
        <v>21306.15</v>
      </c>
      <c r="O59" s="49">
        <f t="shared" si="72"/>
        <v>0.32</v>
      </c>
      <c r="P59" s="49">
        <f t="shared" si="73"/>
        <v>0.51464130434782607</v>
      </c>
      <c r="Q59" s="36">
        <f t="shared" ref="Q59:R59" si="128">Q60+Q61+Q62+Q63</f>
        <v>47000</v>
      </c>
      <c r="R59" s="36">
        <f t="shared" si="128"/>
        <v>535800</v>
      </c>
      <c r="S59" s="36">
        <f t="shared" ref="S59:T59" si="129">S60+S61+S62+S63</f>
        <v>16723</v>
      </c>
      <c r="T59" s="36">
        <f t="shared" si="129"/>
        <v>185959.37</v>
      </c>
      <c r="U59" s="49">
        <f t="shared" si="115"/>
        <v>0.35580851063829788</v>
      </c>
      <c r="V59" s="49">
        <f t="shared" si="116"/>
        <v>0.3470686263531168</v>
      </c>
      <c r="W59" s="36">
        <f t="shared" ref="W59:X59" si="130">W60+W61+W62+W63</f>
        <v>20000</v>
      </c>
      <c r="X59" s="36">
        <f t="shared" si="130"/>
        <v>412500</v>
      </c>
      <c r="Y59" s="36">
        <f t="shared" ref="Y59:Z59" si="131">Y60+Y61+Y62+Y63</f>
        <v>10100</v>
      </c>
      <c r="Z59" s="36">
        <f t="shared" si="131"/>
        <v>172093.25</v>
      </c>
      <c r="AA59" s="49">
        <f t="shared" ref="AA59:AA60" si="132">Y59/W59</f>
        <v>0.505</v>
      </c>
      <c r="AB59" s="49">
        <f t="shared" ref="AB59:AB60" si="133">Z59/X59</f>
        <v>0.41719575757575755</v>
      </c>
      <c r="AC59" s="36">
        <f t="shared" ref="AC59" si="134">AC60+AC61+AC62+AC63</f>
        <v>295200</v>
      </c>
      <c r="AD59" s="36">
        <f t="shared" ref="AD59" si="135">AD60+AD61+AD62+AD63</f>
        <v>288020.96999999997</v>
      </c>
      <c r="AE59" s="49">
        <f t="shared" si="119"/>
        <v>0.97568079268292673</v>
      </c>
      <c r="AF59" s="40">
        <f t="shared" si="120"/>
        <v>1284900</v>
      </c>
      <c r="AG59" s="40">
        <f t="shared" si="121"/>
        <v>667379.74</v>
      </c>
      <c r="AH59" s="48">
        <f t="shared" si="122"/>
        <v>0.51940208576542923</v>
      </c>
    </row>
    <row r="60" spans="1:34" s="54" customFormat="1" ht="31.2" x14ac:dyDescent="0.25">
      <c r="A60" s="18">
        <v>1014060</v>
      </c>
      <c r="B60" s="18">
        <v>4060</v>
      </c>
      <c r="C60" s="17" t="s">
        <v>12</v>
      </c>
      <c r="D60" s="19" t="s">
        <v>58</v>
      </c>
      <c r="E60" s="37"/>
      <c r="F60" s="40"/>
      <c r="G60" s="37"/>
      <c r="H60" s="40"/>
      <c r="I60" s="48"/>
      <c r="J60" s="48"/>
      <c r="K60" s="40">
        <v>340</v>
      </c>
      <c r="L60" s="40">
        <v>25100</v>
      </c>
      <c r="M60" s="40">
        <v>147</v>
      </c>
      <c r="N60" s="40">
        <v>15598.2</v>
      </c>
      <c r="O60" s="48">
        <f t="shared" si="72"/>
        <v>0.43235294117647061</v>
      </c>
      <c r="P60" s="48">
        <f t="shared" si="73"/>
        <v>0.62144223107569729</v>
      </c>
      <c r="Q60" s="40">
        <v>35000</v>
      </c>
      <c r="R60" s="40">
        <v>399000</v>
      </c>
      <c r="S60" s="40">
        <v>13489</v>
      </c>
      <c r="T60" s="40">
        <v>148215.76999999999</v>
      </c>
      <c r="U60" s="49">
        <f t="shared" si="115"/>
        <v>0.38540000000000002</v>
      </c>
      <c r="V60" s="49">
        <f t="shared" si="116"/>
        <v>0.37146809523809521</v>
      </c>
      <c r="W60" s="40">
        <v>15000</v>
      </c>
      <c r="X60" s="40">
        <v>307600</v>
      </c>
      <c r="Y60" s="40">
        <v>9190</v>
      </c>
      <c r="Z60" s="40">
        <v>156694.75</v>
      </c>
      <c r="AA60" s="48">
        <f t="shared" si="132"/>
        <v>0.61266666666666669</v>
      </c>
      <c r="AB60" s="48">
        <f t="shared" si="133"/>
        <v>0.50941076072821845</v>
      </c>
      <c r="AC60" s="40">
        <v>4200</v>
      </c>
      <c r="AD60" s="40">
        <v>2690.01</v>
      </c>
      <c r="AE60" s="48">
        <f t="shared" si="119"/>
        <v>0.64047857142857145</v>
      </c>
      <c r="AF60" s="40">
        <f t="shared" si="120"/>
        <v>735900</v>
      </c>
      <c r="AG60" s="40">
        <f t="shared" si="121"/>
        <v>323198.73</v>
      </c>
      <c r="AH60" s="48">
        <f t="shared" si="122"/>
        <v>0.43918838157358336</v>
      </c>
    </row>
    <row r="61" spans="1:34" s="54" customFormat="1" ht="31.2" x14ac:dyDescent="0.25">
      <c r="A61" s="18">
        <v>1014060</v>
      </c>
      <c r="B61" s="18">
        <v>4060</v>
      </c>
      <c r="C61" s="17" t="s">
        <v>12</v>
      </c>
      <c r="D61" s="19" t="s">
        <v>59</v>
      </c>
      <c r="E61" s="37"/>
      <c r="F61" s="40"/>
      <c r="G61" s="37"/>
      <c r="H61" s="40"/>
      <c r="I61" s="48"/>
      <c r="J61" s="48"/>
      <c r="K61" s="40">
        <v>20</v>
      </c>
      <c r="L61" s="40">
        <v>1500</v>
      </c>
      <c r="M61" s="40"/>
      <c r="N61" s="40"/>
      <c r="O61" s="48">
        <f t="shared" si="72"/>
        <v>0</v>
      </c>
      <c r="P61" s="48">
        <f t="shared" si="73"/>
        <v>0</v>
      </c>
      <c r="Q61" s="40">
        <v>3000</v>
      </c>
      <c r="R61" s="40">
        <v>34200</v>
      </c>
      <c r="S61" s="40"/>
      <c r="T61" s="40"/>
      <c r="U61" s="49">
        <f t="shared" si="115"/>
        <v>0</v>
      </c>
      <c r="V61" s="49">
        <f t="shared" si="116"/>
        <v>0</v>
      </c>
      <c r="W61" s="40"/>
      <c r="X61" s="40"/>
      <c r="Y61" s="40"/>
      <c r="Z61" s="40"/>
      <c r="AA61" s="48"/>
      <c r="AB61" s="48"/>
      <c r="AC61" s="40">
        <v>2500</v>
      </c>
      <c r="AD61" s="40">
        <v>1222.74</v>
      </c>
      <c r="AE61" s="48">
        <f t="shared" si="119"/>
        <v>0.48909600000000003</v>
      </c>
      <c r="AF61" s="40">
        <f t="shared" si="120"/>
        <v>38200</v>
      </c>
      <c r="AG61" s="40">
        <f t="shared" si="121"/>
        <v>1222.74</v>
      </c>
      <c r="AH61" s="48">
        <f t="shared" si="122"/>
        <v>3.2008900523560209E-2</v>
      </c>
    </row>
    <row r="62" spans="1:34" s="54" customFormat="1" ht="31.2" x14ac:dyDescent="0.25">
      <c r="A62" s="18">
        <v>1014060</v>
      </c>
      <c r="B62" s="18">
        <v>4060</v>
      </c>
      <c r="C62" s="17" t="s">
        <v>12</v>
      </c>
      <c r="D62" s="19" t="s">
        <v>60</v>
      </c>
      <c r="E62" s="37"/>
      <c r="F62" s="40"/>
      <c r="G62" s="37"/>
      <c r="H62" s="40"/>
      <c r="I62" s="48"/>
      <c r="J62" s="48"/>
      <c r="K62" s="40">
        <v>220</v>
      </c>
      <c r="L62" s="40">
        <v>7400</v>
      </c>
      <c r="M62" s="40">
        <v>109</v>
      </c>
      <c r="N62" s="40">
        <v>5707.95</v>
      </c>
      <c r="O62" s="48">
        <f t="shared" si="72"/>
        <v>0.49545454545454548</v>
      </c>
      <c r="P62" s="48">
        <f t="shared" si="73"/>
        <v>0.77134459459459459</v>
      </c>
      <c r="Q62" s="40">
        <v>7500</v>
      </c>
      <c r="R62" s="40">
        <v>85500</v>
      </c>
      <c r="S62" s="40">
        <v>3110</v>
      </c>
      <c r="T62" s="40">
        <v>36124.089999999997</v>
      </c>
      <c r="U62" s="49">
        <f t="shared" si="115"/>
        <v>0.41466666666666668</v>
      </c>
      <c r="V62" s="49">
        <f t="shared" si="116"/>
        <v>0.42250397660818712</v>
      </c>
      <c r="W62" s="40"/>
      <c r="X62" s="40"/>
      <c r="Y62" s="40"/>
      <c r="Z62" s="40"/>
      <c r="AA62" s="48"/>
      <c r="AB62" s="48"/>
      <c r="AC62" s="40">
        <f>196000+90000</f>
        <v>286000</v>
      </c>
      <c r="AD62" s="40">
        <v>282885.48</v>
      </c>
      <c r="AE62" s="48">
        <f t="shared" si="119"/>
        <v>0.98911006993006989</v>
      </c>
      <c r="AF62" s="40">
        <f t="shared" si="120"/>
        <v>378900</v>
      </c>
      <c r="AG62" s="40">
        <f t="shared" si="121"/>
        <v>324717.51999999996</v>
      </c>
      <c r="AH62" s="48">
        <f t="shared" si="122"/>
        <v>0.857000580628134</v>
      </c>
    </row>
    <row r="63" spans="1:34" s="54" customFormat="1" ht="31.2" x14ac:dyDescent="0.25">
      <c r="A63" s="18">
        <v>1014060</v>
      </c>
      <c r="B63" s="18">
        <v>4060</v>
      </c>
      <c r="C63" s="17" t="s">
        <v>12</v>
      </c>
      <c r="D63" s="19" t="s">
        <v>61</v>
      </c>
      <c r="E63" s="37"/>
      <c r="F63" s="40"/>
      <c r="G63" s="37"/>
      <c r="H63" s="40"/>
      <c r="I63" s="48"/>
      <c r="J63" s="48"/>
      <c r="K63" s="40">
        <v>220</v>
      </c>
      <c r="L63" s="40">
        <v>7400</v>
      </c>
      <c r="M63" s="40"/>
      <c r="N63" s="40"/>
      <c r="O63" s="49">
        <f t="shared" si="72"/>
        <v>0</v>
      </c>
      <c r="P63" s="49">
        <f t="shared" si="73"/>
        <v>0</v>
      </c>
      <c r="Q63" s="40">
        <v>1500</v>
      </c>
      <c r="R63" s="40">
        <v>17100</v>
      </c>
      <c r="S63" s="40">
        <v>124</v>
      </c>
      <c r="T63" s="40">
        <v>1619.51</v>
      </c>
      <c r="U63" s="49">
        <f t="shared" si="115"/>
        <v>8.2666666666666666E-2</v>
      </c>
      <c r="V63" s="49">
        <f t="shared" si="116"/>
        <v>9.4708187134502922E-2</v>
      </c>
      <c r="W63" s="40">
        <v>5000</v>
      </c>
      <c r="X63" s="40">
        <v>104900</v>
      </c>
      <c r="Y63" s="40">
        <v>910</v>
      </c>
      <c r="Z63" s="40">
        <v>15398.5</v>
      </c>
      <c r="AA63" s="48">
        <f t="shared" ref="AA63" si="136">Y63/W63</f>
        <v>0.182</v>
      </c>
      <c r="AB63" s="48"/>
      <c r="AC63" s="40">
        <v>2500</v>
      </c>
      <c r="AD63" s="40">
        <v>1222.74</v>
      </c>
      <c r="AE63" s="49">
        <f t="shared" si="119"/>
        <v>0.48909600000000003</v>
      </c>
      <c r="AF63" s="41">
        <f t="shared" si="120"/>
        <v>131900</v>
      </c>
      <c r="AG63" s="41">
        <f t="shared" si="121"/>
        <v>18240.75</v>
      </c>
      <c r="AH63" s="49">
        <f t="shared" si="122"/>
        <v>0.13829226686884002</v>
      </c>
    </row>
    <row r="64" spans="1:34" s="31" customFormat="1" ht="46.8" x14ac:dyDescent="0.25">
      <c r="A64" s="6">
        <v>1014081</v>
      </c>
      <c r="B64" s="6">
        <v>4081</v>
      </c>
      <c r="C64" s="7" t="s">
        <v>13</v>
      </c>
      <c r="D64" s="30" t="s">
        <v>50</v>
      </c>
      <c r="E64" s="37">
        <f>4-3.49</f>
        <v>0.50999999999999979</v>
      </c>
      <c r="F64" s="40">
        <f>27500-25280</f>
        <v>2220</v>
      </c>
      <c r="G64" s="35">
        <v>0.51</v>
      </c>
      <c r="H64" s="41">
        <v>2217.44</v>
      </c>
      <c r="I64" s="49">
        <f t="shared" ref="I64" si="137">G64/E64</f>
        <v>1.0000000000000004</v>
      </c>
      <c r="J64" s="49">
        <f t="shared" ref="J64" si="138">H64/F64</f>
        <v>0.99884684684684688</v>
      </c>
      <c r="K64" s="40">
        <v>1</v>
      </c>
      <c r="L64" s="40">
        <v>70</v>
      </c>
      <c r="M64" s="40">
        <v>1</v>
      </c>
      <c r="N64" s="40">
        <v>64.989999999999995</v>
      </c>
      <c r="O64" s="6"/>
      <c r="P64" s="6"/>
      <c r="Q64" s="40">
        <f>4000-3858</f>
        <v>142</v>
      </c>
      <c r="R64" s="40">
        <f>45600-43810</f>
        <v>1790</v>
      </c>
      <c r="S64" s="41">
        <v>142</v>
      </c>
      <c r="T64" s="41">
        <v>1789.12</v>
      </c>
      <c r="U64" s="49">
        <f t="shared" si="115"/>
        <v>1</v>
      </c>
      <c r="V64" s="49">
        <f t="shared" si="116"/>
        <v>0.99950837988826813</v>
      </c>
      <c r="W64" s="40"/>
      <c r="X64" s="40"/>
      <c r="Y64" s="40"/>
      <c r="Z64" s="40"/>
      <c r="AA64" s="6"/>
      <c r="AB64" s="48"/>
      <c r="AC64" s="40"/>
      <c r="AD64" s="40"/>
      <c r="AE64" s="6"/>
      <c r="AF64" s="41">
        <f t="shared" si="120"/>
        <v>4080</v>
      </c>
      <c r="AG64" s="41">
        <f>H64+N64+T64+Z64+AD64</f>
        <v>4071.5499999999997</v>
      </c>
      <c r="AH64" s="49">
        <f t="shared" si="122"/>
        <v>0.99792892156862734</v>
      </c>
    </row>
    <row r="65" spans="1:34" s="31" customFormat="1" ht="31.2" x14ac:dyDescent="0.25">
      <c r="A65" s="64" t="s">
        <v>91</v>
      </c>
      <c r="B65" s="70"/>
      <c r="C65" s="71"/>
      <c r="D65" s="72" t="s">
        <v>92</v>
      </c>
      <c r="E65" s="78">
        <f>E66</f>
        <v>10.166475999999999</v>
      </c>
      <c r="F65" s="76">
        <f t="shared" ref="F65" si="139">F66</f>
        <v>61800</v>
      </c>
      <c r="G65" s="78">
        <f>G66</f>
        <v>1.1265799999999999</v>
      </c>
      <c r="H65" s="76">
        <f t="shared" ref="H65" si="140">H66</f>
        <v>6429.48</v>
      </c>
      <c r="I65" s="79">
        <f t="shared" ref="I65" si="141">G65/E65</f>
        <v>0.11081322574311886</v>
      </c>
      <c r="J65" s="79">
        <f t="shared" ref="J65" si="142">H65/F65</f>
        <v>0.10403689320388348</v>
      </c>
      <c r="K65" s="76">
        <v>12</v>
      </c>
      <c r="L65" s="76">
        <v>1600</v>
      </c>
      <c r="M65" s="76">
        <f t="shared" ref="M65:N65" si="143">M66</f>
        <v>2.1</v>
      </c>
      <c r="N65" s="76">
        <f t="shared" si="143"/>
        <v>435.71</v>
      </c>
      <c r="O65" s="79">
        <f>M65/K65</f>
        <v>0.17500000000000002</v>
      </c>
      <c r="P65" s="79">
        <f>N65/L65</f>
        <v>0.27231875</v>
      </c>
      <c r="Q65" s="76">
        <f t="shared" ref="Q65:R65" si="144">Q66</f>
        <v>1500</v>
      </c>
      <c r="R65" s="76">
        <f t="shared" si="144"/>
        <v>14900</v>
      </c>
      <c r="S65" s="76">
        <f t="shared" ref="S65:T65" si="145">S66</f>
        <v>0</v>
      </c>
      <c r="T65" s="76">
        <f t="shared" si="145"/>
        <v>0</v>
      </c>
      <c r="U65" s="79">
        <f t="shared" ref="U65:V66" si="146">S65/Q65</f>
        <v>0</v>
      </c>
      <c r="V65" s="79">
        <f t="shared" si="146"/>
        <v>0</v>
      </c>
      <c r="W65" s="76">
        <f t="shared" ref="W65:X65" si="147">W66</f>
        <v>0</v>
      </c>
      <c r="X65" s="76">
        <f t="shared" si="147"/>
        <v>0</v>
      </c>
      <c r="Y65" s="76">
        <f t="shared" ref="Y65:Z65" si="148">Y66</f>
        <v>0</v>
      </c>
      <c r="Z65" s="76">
        <f t="shared" si="148"/>
        <v>0</v>
      </c>
      <c r="AA65" s="79"/>
      <c r="AB65" s="83"/>
      <c r="AC65" s="76">
        <f t="shared" ref="AC65" si="149">AC66</f>
        <v>0</v>
      </c>
      <c r="AD65" s="76">
        <f t="shared" ref="AD65" si="150">AD66</f>
        <v>0</v>
      </c>
      <c r="AE65" s="79">
        <f t="shared" ref="AE65" si="151">AE66</f>
        <v>0</v>
      </c>
      <c r="AF65" s="76">
        <f>AF66</f>
        <v>78300</v>
      </c>
      <c r="AG65" s="76">
        <f>AG66</f>
        <v>6865.19</v>
      </c>
      <c r="AH65" s="79">
        <f>AG65/AF65</f>
        <v>8.7678033205619413E-2</v>
      </c>
    </row>
    <row r="66" spans="1:34" s="31" customFormat="1" ht="46.8" x14ac:dyDescent="0.25">
      <c r="A66" s="29" t="s">
        <v>93</v>
      </c>
      <c r="B66" s="29" t="s">
        <v>94</v>
      </c>
      <c r="C66" s="29" t="s">
        <v>95</v>
      </c>
      <c r="D66" s="30" t="s">
        <v>96</v>
      </c>
      <c r="E66" s="34">
        <v>10.166475999999999</v>
      </c>
      <c r="F66" s="40">
        <v>61800</v>
      </c>
      <c r="G66" s="36">
        <v>1.1265799999999999</v>
      </c>
      <c r="H66" s="41">
        <v>6429.48</v>
      </c>
      <c r="I66" s="49">
        <f t="shared" ref="I66:J69" si="152">G65/E65</f>
        <v>0.11081322574311886</v>
      </c>
      <c r="J66" s="49">
        <f t="shared" si="152"/>
        <v>0.10403689320388348</v>
      </c>
      <c r="K66" s="40">
        <v>12</v>
      </c>
      <c r="L66" s="40">
        <v>1600</v>
      </c>
      <c r="M66" s="46">
        <v>2.1</v>
      </c>
      <c r="N66" s="41">
        <v>435.71</v>
      </c>
      <c r="O66" s="51">
        <f>M66/K66</f>
        <v>0.17500000000000002</v>
      </c>
      <c r="P66" s="51">
        <f>N66/L66</f>
        <v>0.27231875</v>
      </c>
      <c r="Q66" s="40">
        <v>1500</v>
      </c>
      <c r="R66" s="40">
        <v>14900</v>
      </c>
      <c r="S66" s="41"/>
      <c r="T66" s="41"/>
      <c r="U66" s="51">
        <f t="shared" si="146"/>
        <v>0</v>
      </c>
      <c r="V66" s="51">
        <f t="shared" si="146"/>
        <v>0</v>
      </c>
      <c r="W66" s="40"/>
      <c r="X66" s="40"/>
      <c r="Y66" s="40"/>
      <c r="Z66" s="40"/>
      <c r="AA66" s="51"/>
      <c r="AB66" s="51"/>
      <c r="AC66" s="40"/>
      <c r="AD66" s="40"/>
      <c r="AE66" s="51"/>
      <c r="AF66" s="50">
        <f>F65+L66+R66+X66+AC66</f>
        <v>78300</v>
      </c>
      <c r="AG66" s="50">
        <f>H66+N66+T66+Z66+AD66</f>
        <v>6865.19</v>
      </c>
      <c r="AH66" s="51">
        <f t="shared" ref="AH66:AH68" si="153">AG66/AF66</f>
        <v>8.7678033205619413E-2</v>
      </c>
    </row>
    <row r="67" spans="1:34" s="31" customFormat="1" ht="48" customHeight="1" x14ac:dyDescent="0.25">
      <c r="A67" s="64" t="s">
        <v>109</v>
      </c>
      <c r="B67" s="73"/>
      <c r="C67" s="73"/>
      <c r="D67" s="72" t="s">
        <v>110</v>
      </c>
      <c r="E67" s="78">
        <f>E68</f>
        <v>1.0476000000000001</v>
      </c>
      <c r="F67" s="78">
        <f t="shared" ref="F67" si="154">F68</f>
        <v>8000</v>
      </c>
      <c r="G67" s="78">
        <f>G68</f>
        <v>0.1</v>
      </c>
      <c r="H67" s="78">
        <f t="shared" ref="H67" si="155">H68</f>
        <v>628.52</v>
      </c>
      <c r="I67" s="80">
        <f t="shared" si="152"/>
        <v>0.11081322574311886</v>
      </c>
      <c r="J67" s="80">
        <f t="shared" si="152"/>
        <v>0.10403689320388348</v>
      </c>
      <c r="K67" s="78">
        <v>12.12</v>
      </c>
      <c r="L67" s="78">
        <v>900</v>
      </c>
      <c r="M67" s="78">
        <f t="shared" ref="M67:N67" si="156">M68</f>
        <v>1.25</v>
      </c>
      <c r="N67" s="78">
        <f t="shared" si="156"/>
        <v>109.85</v>
      </c>
      <c r="O67" s="80">
        <f t="shared" ref="O67:O68" si="157">M67/K67</f>
        <v>0.10313531353135315</v>
      </c>
      <c r="P67" s="80">
        <f t="shared" ref="P67:P68" si="158">N67/L67</f>
        <v>0.12205555555555556</v>
      </c>
      <c r="Q67" s="78">
        <f t="shared" ref="Q67:R67" si="159">Q68</f>
        <v>613</v>
      </c>
      <c r="R67" s="78">
        <f t="shared" si="159"/>
        <v>7000</v>
      </c>
      <c r="S67" s="78">
        <f t="shared" ref="S67:T67" si="160">S68</f>
        <v>14.2</v>
      </c>
      <c r="T67" s="78">
        <f t="shared" si="160"/>
        <v>178.55</v>
      </c>
      <c r="U67" s="80">
        <f t="shared" ref="U67:U68" si="161">S67/Q67</f>
        <v>2.3164763458401304E-2</v>
      </c>
      <c r="V67" s="80">
        <f t="shared" ref="V67:V68" si="162">T67/R67</f>
        <v>2.550714285714286E-2</v>
      </c>
      <c r="W67" s="78">
        <f t="shared" ref="W67:X67" si="163">W68</f>
        <v>0</v>
      </c>
      <c r="X67" s="78">
        <f t="shared" si="163"/>
        <v>0</v>
      </c>
      <c r="Y67" s="78">
        <f t="shared" ref="Y67:Z67" si="164">Y68</f>
        <v>0</v>
      </c>
      <c r="Z67" s="78">
        <f t="shared" si="164"/>
        <v>0</v>
      </c>
      <c r="AA67" s="81"/>
      <c r="AB67" s="81"/>
      <c r="AC67" s="78">
        <f t="shared" ref="AC67" si="165">AC68</f>
        <v>0</v>
      </c>
      <c r="AD67" s="78">
        <f t="shared" ref="AD67" si="166">AD68</f>
        <v>0</v>
      </c>
      <c r="AE67" s="81"/>
      <c r="AF67" s="84">
        <f>AF68</f>
        <v>15900</v>
      </c>
      <c r="AG67" s="84">
        <f>AG68</f>
        <v>916.92000000000007</v>
      </c>
      <c r="AH67" s="80">
        <f t="shared" si="153"/>
        <v>5.7667924528301891E-2</v>
      </c>
    </row>
    <row r="68" spans="1:34" s="31" customFormat="1" ht="46.8" x14ac:dyDescent="0.25">
      <c r="A68" s="7" t="s">
        <v>111</v>
      </c>
      <c r="B68" s="7" t="s">
        <v>18</v>
      </c>
      <c r="C68" s="7" t="s">
        <v>5</v>
      </c>
      <c r="D68" s="30" t="s">
        <v>112</v>
      </c>
      <c r="E68" s="34">
        <v>1.0476000000000001</v>
      </c>
      <c r="F68" s="40">
        <v>8000</v>
      </c>
      <c r="G68" s="36">
        <v>0.1</v>
      </c>
      <c r="H68" s="41">
        <v>628.52</v>
      </c>
      <c r="I68" s="49">
        <f t="shared" si="152"/>
        <v>9.5456281023291331E-2</v>
      </c>
      <c r="J68" s="49">
        <f t="shared" si="152"/>
        <v>7.8564999999999996E-2</v>
      </c>
      <c r="K68" s="33">
        <v>12.12</v>
      </c>
      <c r="L68" s="40">
        <v>900</v>
      </c>
      <c r="M68" s="46">
        <v>1.25</v>
      </c>
      <c r="N68" s="41">
        <v>109.85</v>
      </c>
      <c r="O68" s="51">
        <f t="shared" si="157"/>
        <v>0.10313531353135315</v>
      </c>
      <c r="P68" s="51">
        <f t="shared" si="158"/>
        <v>0.12205555555555556</v>
      </c>
      <c r="Q68" s="40">
        <v>613</v>
      </c>
      <c r="R68" s="40">
        <v>7000</v>
      </c>
      <c r="S68" s="41">
        <v>14.2</v>
      </c>
      <c r="T68" s="41">
        <v>178.55</v>
      </c>
      <c r="U68" s="51">
        <f t="shared" si="161"/>
        <v>2.3164763458401304E-2</v>
      </c>
      <c r="V68" s="51">
        <f t="shared" si="162"/>
        <v>2.550714285714286E-2</v>
      </c>
      <c r="W68" s="40"/>
      <c r="X68" s="40"/>
      <c r="Y68" s="40"/>
      <c r="Z68" s="40"/>
      <c r="AA68" s="52"/>
      <c r="AB68" s="52"/>
      <c r="AC68" s="40"/>
      <c r="AD68" s="40"/>
      <c r="AE68" s="52"/>
      <c r="AF68" s="50">
        <f>F67+L68+R68+X68+AC68</f>
        <v>15900</v>
      </c>
      <c r="AG68" s="50">
        <f>H68+N68+T68+Z68+AD68</f>
        <v>916.92000000000007</v>
      </c>
      <c r="AH68" s="51">
        <f t="shared" si="153"/>
        <v>5.7667924528301891E-2</v>
      </c>
    </row>
    <row r="69" spans="1:34" s="20" customFormat="1" ht="18" x14ac:dyDescent="0.25">
      <c r="A69" s="68"/>
      <c r="B69" s="68"/>
      <c r="C69" s="68"/>
      <c r="D69" s="74" t="s">
        <v>0</v>
      </c>
      <c r="E69" s="78">
        <f t="shared" ref="E69:F69" si="167">E9+E15+E51+E55+E65+E67</f>
        <v>4563.4695322000007</v>
      </c>
      <c r="F69" s="78">
        <f t="shared" si="167"/>
        <v>26758620</v>
      </c>
      <c r="G69" s="78">
        <f t="shared" ref="G69:H69" si="168">G9+G15+G51+G55+G65+G67</f>
        <v>3977.1141242400004</v>
      </c>
      <c r="H69" s="78">
        <f t="shared" si="168"/>
        <v>21472201.379999999</v>
      </c>
      <c r="I69" s="79">
        <f t="shared" si="152"/>
        <v>9.5456281023291331E-2</v>
      </c>
      <c r="J69" s="79">
        <f t="shared" si="152"/>
        <v>7.8564999999999996E-2</v>
      </c>
      <c r="K69" s="78">
        <f t="shared" ref="K69:L69" si="169">K9+K15+K51+K55+K65+K67</f>
        <v>35289.014000000003</v>
      </c>
      <c r="L69" s="78">
        <f t="shared" si="169"/>
        <v>3030463.18</v>
      </c>
      <c r="M69" s="78">
        <f t="shared" ref="M69:N69" si="170">M9+M15+M51+M55+M65+M67</f>
        <v>20598.687239999999</v>
      </c>
      <c r="N69" s="78">
        <f t="shared" si="170"/>
        <v>1901532.58</v>
      </c>
      <c r="O69" s="80">
        <f t="shared" ref="O69" si="171">M69/K69</f>
        <v>0.58371387877258341</v>
      </c>
      <c r="P69" s="80">
        <f t="shared" ref="P69" si="172">N69/L69</f>
        <v>0.62747258985011001</v>
      </c>
      <c r="Q69" s="78">
        <f t="shared" ref="Q69:R69" si="173">Q9+Q15+Q51+Q55+Q65+Q67</f>
        <v>1697831.32</v>
      </c>
      <c r="R69" s="78">
        <f t="shared" si="173"/>
        <v>20859613.27</v>
      </c>
      <c r="S69" s="78">
        <f t="shared" ref="S69:T69" si="174">S9+S15+S51+S55+S65+S67</f>
        <v>917583.33260000008</v>
      </c>
      <c r="T69" s="78">
        <f t="shared" si="174"/>
        <v>10801223.43</v>
      </c>
      <c r="U69" s="80">
        <f>S69/Q69</f>
        <v>0.5404443431989463</v>
      </c>
      <c r="V69" s="80">
        <f t="shared" ref="V69" si="175">T69/R69</f>
        <v>0.517805545586704</v>
      </c>
      <c r="W69" s="78">
        <f t="shared" ref="W69:X69" si="176">W9+W15+W51+W55+W65+W67</f>
        <v>88974.883600000001</v>
      </c>
      <c r="X69" s="78">
        <f t="shared" si="176"/>
        <v>1917100</v>
      </c>
      <c r="Y69" s="78">
        <f t="shared" ref="Y69:Z69" si="177">Y9+Y15+Y51+Y55+Y65+Y67</f>
        <v>50154.612000000001</v>
      </c>
      <c r="Z69" s="78">
        <f t="shared" si="177"/>
        <v>992582.04</v>
      </c>
      <c r="AA69" s="80">
        <f>Y69/W69</f>
        <v>0.56369404455169192</v>
      </c>
      <c r="AB69" s="80">
        <f t="shared" ref="AB69" si="178">Z69/X69</f>
        <v>0.51775183349851339</v>
      </c>
      <c r="AC69" s="78">
        <f t="shared" ref="AC69" si="179">AC9+AC15+AC51+AC55+AC65+AC67</f>
        <v>1271000</v>
      </c>
      <c r="AD69" s="78">
        <f t="shared" ref="AD69" si="180">AD9+AD15+AD51+AD55+AD65+AD67</f>
        <v>773104.56999999983</v>
      </c>
      <c r="AE69" s="80">
        <f>AD69/AC69</f>
        <v>0.60826480723839482</v>
      </c>
      <c r="AF69" s="84">
        <f>F69+L69+R69+X69+AC69</f>
        <v>53836796.450000003</v>
      </c>
      <c r="AG69" s="84">
        <f>H69+N69+T69+Z69+AD69</f>
        <v>35940644</v>
      </c>
      <c r="AH69" s="80">
        <f>AG69/AF69</f>
        <v>0.66758511594164516</v>
      </c>
    </row>
    <row r="70" spans="1:34" s="55" customFormat="1" ht="17.399999999999999" x14ac:dyDescent="0.3">
      <c r="A70" s="58"/>
      <c r="B70" s="58"/>
      <c r="C70" s="58"/>
      <c r="D70" s="59"/>
      <c r="E70" s="60"/>
      <c r="F70" s="60"/>
      <c r="G70" s="60"/>
      <c r="H70" s="60"/>
      <c r="I70" s="61"/>
      <c r="J70" s="61"/>
      <c r="K70" s="60"/>
      <c r="L70" s="60"/>
      <c r="M70" s="60"/>
      <c r="N70" s="60"/>
      <c r="O70" s="61"/>
      <c r="P70" s="61"/>
      <c r="Q70" s="60"/>
      <c r="R70" s="60"/>
      <c r="S70" s="60"/>
      <c r="T70" s="60"/>
      <c r="U70" s="61"/>
      <c r="V70" s="61"/>
      <c r="W70" s="60"/>
      <c r="X70" s="60"/>
      <c r="Y70" s="60"/>
      <c r="Z70" s="60"/>
      <c r="AA70" s="61"/>
      <c r="AB70" s="61"/>
      <c r="AC70" s="60"/>
      <c r="AD70" s="60"/>
      <c r="AE70" s="61"/>
      <c r="AF70" s="62"/>
      <c r="AG70" s="62"/>
      <c r="AH70" s="63"/>
    </row>
    <row r="71" spans="1:34" s="21" customFormat="1" ht="18" x14ac:dyDescent="0.35">
      <c r="A71" s="20"/>
      <c r="B71" s="20"/>
      <c r="C71" s="20"/>
      <c r="E71" s="23" t="s">
        <v>121</v>
      </c>
      <c r="F71" s="23"/>
      <c r="G71" s="23"/>
      <c r="H71" s="23"/>
      <c r="I71" s="23"/>
      <c r="J71" s="23"/>
      <c r="K71" s="22"/>
      <c r="L71" s="22"/>
      <c r="M71" s="22"/>
      <c r="N71" s="22"/>
      <c r="O71" s="22"/>
      <c r="P71" s="22"/>
      <c r="Q71" s="22" t="s">
        <v>122</v>
      </c>
      <c r="R71" s="23"/>
      <c r="S71" s="23"/>
      <c r="T71" s="23"/>
      <c r="U71" s="23"/>
      <c r="V71" s="23"/>
      <c r="X71" s="22"/>
      <c r="Z71" s="23"/>
      <c r="AA71" s="23"/>
      <c r="AB71" s="23"/>
      <c r="AC71" s="22"/>
      <c r="AD71" s="22"/>
      <c r="AE71" s="22"/>
      <c r="AG71" s="22"/>
    </row>
    <row r="72" spans="1:34" s="55" customFormat="1" x14ac:dyDescent="0.3">
      <c r="E72" s="56"/>
      <c r="F72" s="57"/>
      <c r="G72" s="57"/>
      <c r="H72" s="57"/>
      <c r="I72" s="57"/>
      <c r="J72" s="57"/>
      <c r="K72" s="56"/>
      <c r="L72" s="56"/>
      <c r="M72" s="56"/>
      <c r="N72" s="56"/>
      <c r="O72" s="56"/>
      <c r="P72" s="56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6"/>
      <c r="AD72" s="56"/>
      <c r="AE72" s="56"/>
      <c r="AF72" s="56"/>
      <c r="AG72" s="56"/>
    </row>
    <row r="73" spans="1:34" s="55" customFormat="1" x14ac:dyDescent="0.3">
      <c r="E73" s="56"/>
      <c r="F73" s="57"/>
      <c r="G73" s="57"/>
      <c r="H73" s="57"/>
      <c r="I73" s="57"/>
      <c r="J73" s="57"/>
      <c r="K73" s="56"/>
      <c r="L73" s="56"/>
      <c r="M73" s="56"/>
      <c r="N73" s="56"/>
      <c r="O73" s="56"/>
      <c r="P73" s="56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6"/>
      <c r="AD73" s="56"/>
      <c r="AE73" s="56"/>
      <c r="AF73" s="56"/>
      <c r="AG73" s="56"/>
    </row>
    <row r="74" spans="1:34" s="55" customFormat="1" x14ac:dyDescent="0.3">
      <c r="E74" s="56"/>
      <c r="F74" s="57"/>
      <c r="G74" s="57"/>
      <c r="H74" s="57"/>
      <c r="I74" s="57"/>
      <c r="J74" s="57"/>
      <c r="K74" s="56"/>
      <c r="L74" s="56"/>
      <c r="M74" s="56"/>
      <c r="N74" s="56"/>
      <c r="O74" s="56"/>
      <c r="P74" s="56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6"/>
      <c r="AD74" s="56"/>
      <c r="AE74" s="56"/>
      <c r="AF74" s="56"/>
      <c r="AG74" s="56"/>
    </row>
    <row r="75" spans="1:34" s="55" customFormat="1" x14ac:dyDescent="0.3">
      <c r="E75" s="56"/>
      <c r="F75" s="57"/>
      <c r="G75" s="57"/>
      <c r="H75" s="57"/>
      <c r="I75" s="57"/>
      <c r="J75" s="57"/>
      <c r="K75" s="56"/>
      <c r="L75" s="56"/>
      <c r="M75" s="56"/>
      <c r="N75" s="56"/>
      <c r="O75" s="56"/>
      <c r="P75" s="56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6"/>
      <c r="AD75" s="56"/>
      <c r="AE75" s="56"/>
      <c r="AF75" s="56"/>
      <c r="AG75" s="56"/>
    </row>
  </sheetData>
  <mergeCells count="31">
    <mergeCell ref="E4:P4"/>
    <mergeCell ref="I7:J7"/>
    <mergeCell ref="E6:J6"/>
    <mergeCell ref="A6:A8"/>
    <mergeCell ref="B6:B8"/>
    <mergeCell ref="C6:C8"/>
    <mergeCell ref="D6:D8"/>
    <mergeCell ref="E7:F7"/>
    <mergeCell ref="G7:H7"/>
    <mergeCell ref="K7:L7"/>
    <mergeCell ref="M7:N7"/>
    <mergeCell ref="O7:P7"/>
    <mergeCell ref="K6:P6"/>
    <mergeCell ref="Q7:R7"/>
    <mergeCell ref="S7:T7"/>
    <mergeCell ref="U7:V7"/>
    <mergeCell ref="Q6:V6"/>
    <mergeCell ref="W7:X7"/>
    <mergeCell ref="AC6:AE6"/>
    <mergeCell ref="AF6:AH6"/>
    <mergeCell ref="AC7:AC8"/>
    <mergeCell ref="AD7:AD8"/>
    <mergeCell ref="AE7:AE8"/>
    <mergeCell ref="AF7:AF8"/>
    <mergeCell ref="AG7:AG8"/>
    <mergeCell ref="AH7:AH8"/>
    <mergeCell ref="T1:U1"/>
    <mergeCell ref="T2:V2"/>
    <mergeCell ref="Y7:Z7"/>
    <mergeCell ref="AA7:AB7"/>
    <mergeCell ref="W6:AB6"/>
  </mergeCells>
  <printOptions horizontalCentered="1"/>
  <pageMargins left="0.19685039370078741" right="0.19685039370078741" top="0.19685039370078741" bottom="0.19685039370078741" header="0.15748031496062992" footer="0.19685039370078741"/>
  <pageSetup paperSize="9" scale="38" fitToWidth="2" fitToHeight="2" orientation="landscape" r:id="rId1"/>
  <headerFooter differentFirst="1" alignWithMargins="0">
    <oddHeader>&amp;C&amp;P</oddHeader>
  </headerFooter>
  <colBreaks count="1" manualBreakCount="1">
    <brk id="22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220FU2</cp:lastModifiedBy>
  <cp:lastPrinted>2025-04-24T12:40:07Z</cp:lastPrinted>
  <dcterms:created xsi:type="dcterms:W3CDTF">2002-01-03T07:12:49Z</dcterms:created>
  <dcterms:modified xsi:type="dcterms:W3CDTF">2026-10-20T10:29:07Z</dcterms:modified>
</cp:coreProperties>
</file>