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Оксана документы\1 ДОКУМЕНТИ\8 созыв\27 сесія 31.01.2023\№298 Зміни цивільний захист\"/>
    </mc:Choice>
  </mc:AlternateContent>
  <xr:revisionPtr revIDLastSave="0" documentId="13_ncr:1_{69ADDDEE-59B4-4841-A5EE-2B40C91D656F}"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Лист1!$7:$9</definedName>
    <definedName name="_xlnm.Print_Area" localSheetId="0">Лист1!$A$1:$K$70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7" i="1" l="1"/>
  <c r="I45" i="1"/>
  <c r="I41" i="1" s="1"/>
  <c r="I49" i="1" s="1"/>
  <c r="G49" i="1"/>
  <c r="G31" i="1"/>
  <c r="I61" i="1"/>
  <c r="G61" i="1"/>
  <c r="J61" i="1"/>
  <c r="K61" i="1"/>
  <c r="F59" i="1"/>
  <c r="F60" i="1"/>
  <c r="J49" i="1" l="1"/>
  <c r="K49" i="1"/>
  <c r="G52" i="1"/>
  <c r="I52" i="1"/>
  <c r="J52" i="1"/>
  <c r="K52" i="1"/>
  <c r="F51" i="1"/>
  <c r="I20" i="1"/>
  <c r="F22" i="1"/>
  <c r="F23" i="1"/>
  <c r="I81" i="1" l="1"/>
  <c r="I31" i="1"/>
  <c r="H45" i="1"/>
  <c r="H86" i="1" s="1"/>
  <c r="H83" i="1"/>
  <c r="H82" i="1"/>
  <c r="H34" i="1" l="1"/>
  <c r="H90" i="1" s="1"/>
  <c r="H37" i="1" l="1"/>
  <c r="H38" i="1" l="1"/>
  <c r="H78" i="1" s="1"/>
  <c r="H39" i="1" l="1"/>
  <c r="H79" i="1" s="1"/>
  <c r="H50" i="1" l="1"/>
  <c r="H77" i="1" l="1"/>
  <c r="H52" i="1"/>
  <c r="H56" i="1"/>
  <c r="H61" i="1" s="1"/>
  <c r="H43" i="1"/>
  <c r="H87" i="1" l="1"/>
  <c r="I88" i="1"/>
  <c r="H63" i="1"/>
  <c r="H44" i="1"/>
  <c r="H88" i="1" s="1"/>
  <c r="H54" i="1"/>
  <c r="H89" i="1" s="1"/>
  <c r="I32" i="1"/>
  <c r="I86" i="1" s="1"/>
  <c r="H85" i="1" l="1"/>
  <c r="H41" i="1"/>
  <c r="I78" i="1"/>
  <c r="I83" i="1"/>
  <c r="I82" i="1"/>
  <c r="I90" i="1"/>
  <c r="I80" i="1"/>
  <c r="I79" i="1"/>
  <c r="I84" i="1"/>
  <c r="I76" i="1" l="1"/>
  <c r="H29" i="1"/>
  <c r="H80" i="1" s="1"/>
  <c r="H76" i="1" s="1"/>
  <c r="H25" i="1" l="1"/>
  <c r="H84" i="1" l="1"/>
  <c r="H31" i="1"/>
  <c r="H48" i="1"/>
  <c r="H47" i="1"/>
  <c r="H81" i="1" l="1"/>
  <c r="H49" i="1"/>
  <c r="I12" i="1"/>
  <c r="H64" i="1" l="1"/>
  <c r="I64" i="1"/>
  <c r="J64" i="1"/>
  <c r="K64" i="1"/>
  <c r="G64" i="1"/>
  <c r="F62" i="1"/>
  <c r="F63" i="1"/>
  <c r="F64" i="1" l="1"/>
  <c r="F35" i="1" l="1"/>
  <c r="I87" i="1" l="1"/>
  <c r="I85" i="1" s="1"/>
  <c r="F58" i="1"/>
  <c r="F57" i="1"/>
  <c r="F56" i="1"/>
  <c r="F55" i="1"/>
  <c r="J31" i="1"/>
  <c r="K31" i="1"/>
  <c r="G15" i="1"/>
  <c r="G65" i="1" s="1"/>
  <c r="H15" i="1"/>
  <c r="H65" i="1" s="1"/>
  <c r="I15" i="1"/>
  <c r="J15" i="1"/>
  <c r="K15" i="1"/>
  <c r="F54" i="1"/>
  <c r="F48" i="1"/>
  <c r="F47" i="1"/>
  <c r="F40" i="1"/>
  <c r="F39" i="1"/>
  <c r="F38" i="1"/>
  <c r="K65" i="1" l="1"/>
  <c r="K72" i="1" s="1"/>
  <c r="I75" i="1"/>
  <c r="I91" i="1" s="1"/>
  <c r="I65" i="1"/>
  <c r="J65" i="1"/>
  <c r="J72" i="1" s="1"/>
  <c r="F61" i="1"/>
  <c r="H75" i="1"/>
  <c r="H91" i="1" s="1"/>
  <c r="G72" i="1"/>
  <c r="I92" i="1" l="1"/>
  <c r="I72" i="1"/>
  <c r="F32" i="1" l="1"/>
  <c r="F53" i="1" l="1"/>
  <c r="H92" i="1" l="1"/>
  <c r="F28" i="1"/>
  <c r="F65" i="1" l="1"/>
  <c r="H72" i="1"/>
  <c r="F50" i="1"/>
  <c r="F52" i="1" s="1"/>
  <c r="F30" i="1" l="1"/>
  <c r="F25" i="1" l="1"/>
  <c r="F43" i="1" l="1"/>
  <c r="F45" i="1"/>
  <c r="F46" i="1"/>
  <c r="F37" i="1"/>
  <c r="F44" i="1"/>
  <c r="F41" i="1" l="1"/>
  <c r="F49" i="1" s="1"/>
  <c r="F21" i="1"/>
  <c r="F26" i="1" l="1"/>
  <c r="F27" i="1"/>
  <c r="F20" i="1"/>
  <c r="F19" i="1" l="1"/>
  <c r="F29" i="1" l="1"/>
  <c r="F24" i="1" l="1"/>
  <c r="F36" i="1" l="1"/>
  <c r="F14" i="1" l="1"/>
  <c r="F34" i="1" l="1"/>
  <c r="F33" i="1" l="1"/>
  <c r="F18" i="1"/>
  <c r="F31" i="1" s="1"/>
  <c r="F16" i="1" l="1"/>
  <c r="F11" i="1"/>
  <c r="F12" i="1"/>
  <c r="F13" i="1"/>
  <c r="F10" i="1"/>
  <c r="F15" i="1" l="1"/>
  <c r="F72" i="1" s="1"/>
</calcChain>
</file>

<file path=xl/sharedStrings.xml><?xml version="1.0" encoding="utf-8"?>
<sst xmlns="http://schemas.openxmlformats.org/spreadsheetml/2006/main" count="185" uniqueCount="139">
  <si>
    <t>Найменування завдань</t>
  </si>
  <si>
    <t>Найменування заходу</t>
  </si>
  <si>
    <t>Головний розпорядник коштів, відповідальний виконавець</t>
  </si>
  <si>
    <t>Джерела фінансування</t>
  </si>
  <si>
    <t>у тому числі за роками</t>
  </si>
  <si>
    <t>1.</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</si>
  <si>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перевірку джерел протипожежного водопостачання та виконання інших службових цілей і завдань підрозділу</t>
  </si>
  <si>
    <t>Придбання паливно-мастильних матеріалів для 22-ДПРЧ 7 ДПРЗ</t>
  </si>
  <si>
    <t>Придбання  комп’ютерної техніки, канцтоварів, журналів, наочної агітації для 22-ДПРЧ 7 ДПРЗ</t>
  </si>
  <si>
    <t>2.</t>
  </si>
  <si>
    <t>Технічне переоснащення оперативно-диспетчерських служб, органів управління та сил цивільного захисту</t>
  </si>
  <si>
    <t>3.</t>
  </si>
  <si>
    <t>Забезпечення ефективного управління у сфері цивільного захисту</t>
  </si>
  <si>
    <t>Кошти підприємств</t>
  </si>
  <si>
    <t>Не потребує фінансування з бюджету</t>
  </si>
  <si>
    <t>Разом</t>
  </si>
  <si>
    <t>Прогнозований обсяг фінансових ресурсів для виконання завдань, 
тис. грн</t>
  </si>
  <si>
    <t>№ з/п</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</si>
  <si>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</si>
  <si>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</si>
  <si>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</si>
  <si>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Проведення капітального та поточного ремонтів службово-побутових приміщень  пожежного   депо 22-ДПРЧ 7 ДПРЗ</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</si>
  <si>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</si>
  <si>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 xml:space="preserve">Додаток </t>
  </si>
  <si>
    <t>4.</t>
  </si>
  <si>
    <t>5.</t>
  </si>
  <si>
    <t xml:space="preserve">Перевезення жителів Чорноморської міської територіальної громади шкільним автобусом </t>
  </si>
  <si>
    <t>Створення безпечних умов для евакуації жителів Чорноморської міської територіальної громади</t>
  </si>
  <si>
    <t>6.</t>
  </si>
  <si>
    <t xml:space="preserve">Відділ освіти Чорноморської міської ради Одеського району Одеської області
</t>
  </si>
  <si>
    <t xml:space="preserve">Створення, поповнення та
зберігання місцевого
матеріального резерву для
запобігання і ліквідації
наслідків надзвичайних
ситуацій </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</si>
  <si>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</si>
  <si>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</si>
  <si>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</si>
  <si>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</si>
  <si>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7.</t>
  </si>
  <si>
    <t>Заходи із запобігання та ліквідації надзвичайних ситуацій та наслідків стихійного лиха</t>
  </si>
  <si>
    <t>Ліквідація наслідків вибуху, який стався 09.04.2022 року, за адресою: Одеська область, Одеський район,
м. Чорноморськ, 
вул. Транспортна,10.</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</si>
  <si>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</si>
  <si>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Управління капітального будівництва Чорноморської міської ради Одеського району Одеської області</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</si>
  <si>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</si>
  <si>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</si>
  <si>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</si>
  <si>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</si>
  <si>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</si>
  <si>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Відділ культури Чорноморської міської ради Одеського району Одеської області</t>
  </si>
  <si>
    <t>8.</t>
  </si>
  <si>
    <t xml:space="preserve">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</si>
  <si>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</si>
  <si>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</si>
  <si>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"Зеленгосп"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</si>
  <si>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</si>
  <si>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</si>
  <si>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 xml:space="preserve">в тому числі за відповідальними виконавцями: </t>
  </si>
  <si>
    <t>9.</t>
  </si>
  <si>
    <t>Виконавчий комітет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</si>
  <si>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</si>
  <si>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 xml:space="preserve">                                                                                                                                                                                          від                    р.  №     -VIIІ</t>
  </si>
  <si>
    <r>
      <t>Фінансове управління Чорноморської міської ради,   ГУ ДСНС України в Одеській області, 22 ДПРЧ 7 ДПРЗ ГУ ДСНС України в Одеській області,</t>
    </r>
    <r>
      <rPr>
        <b/>
        <sz val="10"/>
        <rFont val="Times New Roman"/>
        <family val="1"/>
        <charset val="204"/>
      </rPr>
      <t xml:space="preserve"> </t>
    </r>
  </si>
  <si>
    <t>Реконструкція приміщення сховища в будівлі за адресою: Одеська область, Одеський район, м. Чорноморськ, вул. 1 Травня, 2/198-Н. Проєктні роботи</t>
  </si>
  <si>
    <t>10.</t>
  </si>
  <si>
    <t>Забезпечення роботи систем та засобів оповіщення та інформування населення, запчастин та матеріалів для їх ремонту та модернізації, оплата послуг з їх впровадження (встановлення), ремонту та технічного обслуговування</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</si>
  <si>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</si>
  <si>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Відділ освіти Чорноморської міської ради Одеського району Одеської області</t>
  </si>
  <si>
    <t xml:space="preserve">Придбання лавок,  життєвонеобхідних предметів та  засобів тощо для захисних споруд цивільного захисту (цивільної оборони) - укриттів </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</si>
  <si>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</si>
  <si>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</si>
  <si>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</si>
  <si>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t>
  </si>
  <si>
    <t>до рішення Чорноморської міської ради</t>
  </si>
  <si>
    <t>Начальник фінансового управління</t>
  </si>
  <si>
    <t>Ольга ЯКОВЕНКО</t>
  </si>
  <si>
    <t>Придбання спеціалізованих автотранспортних засобів для 22 ДПРЧ 7 ДПРЗ ГУ ДСНС України в Одеській області, ГУ ДСНС України в Одеській області</t>
  </si>
  <si>
    <t>Олександрівська селищна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</si>
  <si>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</si>
  <si>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</si>
  <si>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</si>
  <si>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</si>
  <si>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</si>
  <si>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</si>
  <si>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Всього за п. 1</t>
  </si>
  <si>
    <t>Всього за п. 4</t>
  </si>
  <si>
    <t>12.</t>
  </si>
  <si>
    <t xml:space="preserve">Придбання джерела резервного живлення  для забезпечення автономної роботи центральної насосної станції </t>
  </si>
  <si>
    <t>13.</t>
  </si>
  <si>
    <t xml:space="preserve">Придбання та монтаж тимчасового освітлення територій свердловин та бюветів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</si>
  <si>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</si>
  <si>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</si>
  <si>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</si>
  <si>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попередні</t>
  </si>
  <si>
    <t>зміни</t>
  </si>
  <si>
    <t>Оплата послуг з обслуговування автомобільним транспортом по доставці продовольчих товарів, засобів гігієни, інших матеріальних цінностей до місця зберігання</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</si>
  <si>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првового режиму воєнного стану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</si>
  <si>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</si>
  <si>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2022/2023року</t>
  </si>
  <si>
    <t>Забезпечення  утримання, збереження та розвиток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</si>
  <si>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та залученим до чергування особам)</t>
  </si>
  <si>
    <t>Всього за п. 10</t>
  </si>
  <si>
    <t>14.</t>
  </si>
  <si>
    <t>Всього по п. 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</si>
  <si>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</si>
  <si>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</si>
  <si>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</si>
  <si>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</si>
  <si>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Заходи із цивільного захисту населення - запобігання надзвичайних ситуацій та наслідків в період опалювального сезону 2022/2023років в умовах правового режиму воєнного стану </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</si>
  <si>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</si>
  <si>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</si>
  <si>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</si>
  <si>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t>
  </si>
  <si>
    <t>Одеського району Одеської області</t>
  </si>
  <si>
    <t>ДСНС</t>
  </si>
  <si>
    <t>УКБ</t>
  </si>
  <si>
    <t>ВКГБ</t>
  </si>
  <si>
    <t>МУЖКГ</t>
  </si>
  <si>
    <t>ЧВК</t>
  </si>
  <si>
    <t>ЧТЕ</t>
  </si>
  <si>
    <t>ОСВІТА</t>
  </si>
  <si>
    <t>ЗЕЛЕНГОСП</t>
  </si>
  <si>
    <t>ВИКОНКОМ</t>
  </si>
  <si>
    <t>Олександрівка</t>
  </si>
  <si>
    <t>Малодолинське</t>
  </si>
  <si>
    <t>Лікарня</t>
  </si>
  <si>
    <t>Виконком</t>
  </si>
  <si>
    <t>матрезерв</t>
  </si>
  <si>
    <t>УСП (Терцентр)</t>
  </si>
  <si>
    <t>КУЛЬТУРА</t>
  </si>
  <si>
    <t>відхилення</t>
  </si>
  <si>
    <t>РАЗОМ:</t>
  </si>
  <si>
    <t>???</t>
  </si>
  <si>
    <t>Встановлення системи відеоспостереження</t>
  </si>
  <si>
    <t>Придбання радіостанцій, акумуляторної батареї, оренда ретранслятора і базової станції, оплата послуг радіозв'язку</t>
  </si>
  <si>
    <t>Всього за п. 11</t>
  </si>
  <si>
    <t xml:space="preserve">Придбання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укритів в особливий період </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</si>
  <si>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</si>
  <si>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Придбання джерел резервного живлення  (генератор) для забезпечення населення питною водою за рахунок артезіанських свердловин</t>
  </si>
  <si>
    <t>Оплата послуг з оренди джерел резервного живлення (генераторів) (7од.)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2023р.</t>
  </si>
  <si>
    <t>2022*</t>
  </si>
  <si>
    <t>2022* - видатки зазначені відповідно до касових видатків бюджету</t>
  </si>
  <si>
    <t>від 31.01.2023 № 298 -VIII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</si>
</sst>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0"/>
    <numFmt numFmtId="168" formatCode="0.000"/>
  </numFmts>
  <fonts count="17" x14ac:knownFonts="1">
    <font>
      <sz val="10"/>
      <color theme="1"/>
      <name val="Calibri"/>
      <family val="2"/>
      <charset val="204"/>
      <scheme val="minor"/>
    </font>
    <font>
      <sz val="11"/>
      <color theme="1"/>
      <name val="Calibri"/>
      <family val="2"/>
      <scheme val="minor"/>
    </font>
    <font>
      <sz val="10"/>
      <name val="Times New Roman"/>
      <family val="1"/>
      <charset val="204"/>
    </font>
    <font>
      <sz val="10"/>
      <name val="Calibri"/>
      <family val="2"/>
      <charset val="204"/>
      <scheme val="minor"/>
    </font>
    <font>
      <sz val="12"/>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i/>
      <sz val="10"/>
      <name val="Times New Roman"/>
      <family val="1"/>
      <charset val="204"/>
    </font>
    <font>
      <b/>
      <i/>
      <sz val="10"/>
      <name val="Calibri"/>
      <family val="2"/>
      <charset val="204"/>
      <scheme val="minor"/>
    </font>
    <font>
      <sz val="26"/>
      <name val="Calibri"/>
      <family val="2"/>
      <charset val="204"/>
      <scheme val="minor"/>
    </font>
    <font>
      <sz val="10"/>
      <color indexed="8"/>
      <name val="Times New Roman"/>
      <family val="1"/>
      <charset val="204"/>
    </font>
    <font>
      <b/>
      <sz val="12"/>
      <name val="Calibri"/>
      <family val="2"/>
      <charset val="204"/>
      <scheme val="minor"/>
    </font>
    <font>
      <sz val="12"/>
      <name val="Calibri"/>
      <family val="2"/>
      <charset val="204"/>
      <scheme val="minor"/>
    </font>
    <font>
      <i/>
      <sz val="10"/>
      <name val="Calibri"/>
      <family val="2"/>
      <charset val="204"/>
      <scheme val="minor"/>
    </font>
    <font>
      <i/>
      <sz val="12"/>
      <name val="Calibri"/>
      <family val="2"/>
      <charset val="204"/>
      <scheme val="minor"/>
    </font>
    <font>
      <b/>
      <sz val="14"/>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2" fillId="2" borderId="1" xfId="1" applyFont="1" applyFill="1" applyBorder="1" applyAlignment="1">
      <alignment horizontal="left" vertical="center" wrapText="1"/>
    </xf>
    <xf numFmtId="0" fontId="11" fillId="2" borderId="1" xfId="0" quotePrefix="1" applyFont="1" applyFill="1" applyBorder="1" applyAlignment="1">
      <alignment vertical="center" wrapText="1"/>
    </xf>
    <xf numFmtId="0" fontId="2" fillId="2" borderId="1" xfId="0" quotePrefix="1" applyFont="1" applyFill="1" applyBorder="1" applyAlignment="1">
      <alignment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7" fillId="2" borderId="0" xfId="0" applyFont="1" applyFill="1"/>
    <xf numFmtId="0" fontId="9" fillId="2" borderId="0" xfId="0" applyFont="1" applyFill="1"/>
    <xf numFmtId="0" fontId="8" fillId="2" borderId="1" xfId="0"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2" borderId="0" xfId="0" applyFont="1" applyFill="1"/>
    <xf numFmtId="0" fontId="2" fillId="2" borderId="1" xfId="0" applyFont="1" applyFill="1" applyBorder="1" applyAlignment="1">
      <alignment horizontal="justify" vertical="center" wrapText="1"/>
    </xf>
    <xf numFmtId="0" fontId="14" fillId="2" borderId="0" xfId="0" applyFont="1" applyFill="1"/>
    <xf numFmtId="166" fontId="6" fillId="2" borderId="1" xfId="0" applyNumberFormat="1" applyFont="1" applyFill="1" applyBorder="1" applyAlignment="1">
      <alignment horizontal="center" vertical="center" wrapText="1"/>
    </xf>
    <xf numFmtId="0" fontId="7" fillId="2" borderId="0" xfId="0" applyFont="1" applyFill="1" applyAlignment="1">
      <alignment wrapText="1"/>
    </xf>
    <xf numFmtId="167" fontId="2" fillId="2" borderId="1" xfId="0" applyNumberFormat="1" applyFont="1" applyFill="1" applyBorder="1" applyAlignment="1">
      <alignment horizontal="center" vertical="center" wrapText="1"/>
    </xf>
    <xf numFmtId="0" fontId="9" fillId="2" borderId="0" xfId="0" applyFont="1" applyFill="1"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7" fontId="8"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quotePrefix="1" applyFont="1" applyFill="1" applyBorder="1" applyAlignment="1">
      <alignment horizontal="left" vertical="center" wrapText="1"/>
    </xf>
    <xf numFmtId="0" fontId="4" fillId="2" borderId="0" xfId="0" applyFont="1" applyFill="1" applyAlignment="1">
      <alignment horizontal="center" vertical="center"/>
    </xf>
    <xf numFmtId="0" fontId="2" fillId="2" borderId="0" xfId="0" applyFont="1" applyFill="1"/>
    <xf numFmtId="0" fontId="4" fillId="2" borderId="0" xfId="0" applyFont="1" applyFill="1" applyAlignment="1">
      <alignment vertical="center"/>
    </xf>
    <xf numFmtId="0" fontId="2" fillId="2" borderId="0" xfId="0" applyFont="1" applyFill="1" applyAlignment="1">
      <alignment vertical="center"/>
    </xf>
    <xf numFmtId="0" fontId="6" fillId="2" borderId="1" xfId="0" applyFont="1" applyFill="1" applyBorder="1" applyAlignment="1">
      <alignment horizontal="center" vertical="center" textRotation="90" wrapText="1"/>
    </xf>
    <xf numFmtId="164" fontId="6" fillId="2" borderId="1"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167" fontId="6" fillId="2" borderId="1"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0" fontId="4" fillId="2" borderId="0" xfId="0" applyFont="1" applyFill="1"/>
    <xf numFmtId="0" fontId="13" fillId="2" borderId="0" xfId="0" applyFont="1" applyFill="1"/>
    <xf numFmtId="167" fontId="13" fillId="2" borderId="0" xfId="0" applyNumberFormat="1" applyFont="1" applyFill="1"/>
    <xf numFmtId="0" fontId="12" fillId="2" borderId="0" xfId="0" applyFont="1" applyFill="1"/>
    <xf numFmtId="164" fontId="12" fillId="2" borderId="0" xfId="0" applyNumberFormat="1" applyFont="1" applyFill="1"/>
    <xf numFmtId="0" fontId="15" fillId="2" borderId="0" xfId="0" applyFont="1" applyFill="1"/>
    <xf numFmtId="164" fontId="15" fillId="2" borderId="0" xfId="0" applyNumberFormat="1" applyFont="1" applyFill="1"/>
    <xf numFmtId="4" fontId="12" fillId="2" borderId="0" xfId="0" applyNumberFormat="1" applyFont="1" applyFill="1"/>
    <xf numFmtId="165" fontId="12" fillId="2" borderId="0" xfId="0" applyNumberFormat="1" applyFont="1" applyFill="1"/>
    <xf numFmtId="167" fontId="12" fillId="2" borderId="0" xfId="0" applyNumberFormat="1" applyFont="1" applyFill="1"/>
    <xf numFmtId="4" fontId="15" fillId="2" borderId="0" xfId="0" applyNumberFormat="1" applyFont="1" applyFill="1"/>
    <xf numFmtId="167" fontId="15" fillId="2" borderId="0" xfId="0" applyNumberFormat="1" applyFont="1" applyFill="1"/>
    <xf numFmtId="166" fontId="15" fillId="2" borderId="0" xfId="0" applyNumberFormat="1" applyFont="1" applyFill="1"/>
    <xf numFmtId="166" fontId="13" fillId="2" borderId="0" xfId="0" applyNumberFormat="1" applyFont="1" applyFill="1"/>
    <xf numFmtId="0" fontId="16" fillId="2" borderId="0" xfId="0" applyFont="1" applyFill="1"/>
    <xf numFmtId="167" fontId="16" fillId="2" borderId="0" xfId="0" applyNumberFormat="1" applyFont="1" applyFill="1"/>
    <xf numFmtId="167" fontId="3" fillId="2" borderId="0" xfId="0" applyNumberFormat="1" applyFont="1" applyFill="1"/>
    <xf numFmtId="0" fontId="10" fillId="2" borderId="0" xfId="0" applyFont="1" applyFill="1"/>
    <xf numFmtId="0" fontId="6"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2" fillId="0" borderId="0" xfId="0" applyFont="1" applyAlignment="1">
      <alignment horizontal="left"/>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8"/>
  <sheetViews>
    <sheetView tabSelected="1" view="pageBreakPreview" zoomScale="86" zoomScaleNormal="86" zoomScaleSheetLayoutView="86" workbookViewId="0">
      <pane xSplit="5" ySplit="9" topLeftCell="G69" activePane="bottomRight" state="frozen"/>
      <selection pane="topRight" activeCell="F1" sqref="F1"/>
      <selection pane="bottomLeft" activeCell="A10" sqref="A10"/>
      <selection pane="bottomRight" activeCell="H4" sqref="H4"/>
    </sheetView>
  </sheetViews>
  <sheetFormatPr defaultColWidth="9.109375" defaultRowHeight="13.8" x14ac:dyDescent="0.3"/>
  <cols>
    <col min="1" max="1" width="3.88671875" style="13" customWidth="1"/>
    <col min="2" max="2" width="38.6640625" style="13" customWidth="1"/>
    <col min="3" max="3" width="48.6640625" style="13" customWidth="1"/>
    <col min="4" max="4" width="41" style="13" customWidth="1"/>
    <col min="5" max="5" width="16.6640625" style="13" customWidth="1"/>
    <col min="6" max="6" width="14.5546875" style="13" customWidth="1"/>
    <col min="7" max="7" width="14" style="13" customWidth="1"/>
    <col min="8" max="8" width="16.33203125" style="13" customWidth="1"/>
    <col min="9" max="9" width="16.109375" style="13" customWidth="1"/>
    <col min="10" max="10" width="16.5546875" style="13" customWidth="1"/>
    <col min="11" max="11" width="15.109375" style="13" customWidth="1"/>
    <col min="12" max="12" width="16.44140625" style="13" customWidth="1"/>
    <col min="13" max="16384" width="9.109375" style="13"/>
  </cols>
  <sheetData>
    <row r="1" spans="1:11" ht="18.600000000000001" customHeight="1" x14ac:dyDescent="0.3">
      <c r="G1" s="25"/>
      <c r="H1" s="26" t="s">
        <v>23</v>
      </c>
    </row>
    <row r="2" spans="1:11" x14ac:dyDescent="0.3">
      <c r="H2" s="26" t="s">
        <v>69</v>
      </c>
    </row>
    <row r="3" spans="1:11" x14ac:dyDescent="0.3">
      <c r="H3" s="26" t="s">
        <v>109</v>
      </c>
    </row>
    <row r="4" spans="1:11" ht="15.6" x14ac:dyDescent="0.3">
      <c r="G4" s="27" t="s">
        <v>57</v>
      </c>
      <c r="H4" s="66" t="s">
        <v>138</v>
      </c>
      <c r="I4" s="66"/>
    </row>
    <row r="5" spans="1:11" s="28" customFormat="1" ht="62.4" customHeight="1" x14ac:dyDescent="0.3">
      <c r="A5" s="65" t="s">
        <v>108</v>
      </c>
      <c r="B5" s="65"/>
      <c r="C5" s="65"/>
      <c r="D5" s="65"/>
      <c r="E5" s="65"/>
      <c r="F5" s="65"/>
      <c r="G5" s="65"/>
      <c r="H5" s="65"/>
      <c r="I5" s="65"/>
      <c r="J5" s="65"/>
      <c r="K5" s="65"/>
    </row>
    <row r="6" spans="1:11" ht="19.95" customHeight="1" x14ac:dyDescent="0.3"/>
    <row r="7" spans="1:11" ht="58.95" customHeight="1" x14ac:dyDescent="0.3">
      <c r="A7" s="53" t="s">
        <v>17</v>
      </c>
      <c r="B7" s="53" t="s">
        <v>0</v>
      </c>
      <c r="C7" s="53" t="s">
        <v>1</v>
      </c>
      <c r="D7" s="53" t="s">
        <v>2</v>
      </c>
      <c r="E7" s="53" t="s">
        <v>3</v>
      </c>
      <c r="F7" s="53" t="s">
        <v>16</v>
      </c>
      <c r="G7" s="53" t="s">
        <v>4</v>
      </c>
      <c r="H7" s="53"/>
      <c r="I7" s="53"/>
      <c r="J7" s="53"/>
      <c r="K7" s="53"/>
    </row>
    <row r="8" spans="1:11" ht="42" customHeight="1" x14ac:dyDescent="0.3">
      <c r="A8" s="53"/>
      <c r="B8" s="53"/>
      <c r="C8" s="53"/>
      <c r="D8" s="53"/>
      <c r="E8" s="53"/>
      <c r="F8" s="53"/>
      <c r="G8" s="29">
        <v>2021</v>
      </c>
      <c r="H8" s="29" t="s">
        <v>136</v>
      </c>
      <c r="I8" s="29">
        <v>2023</v>
      </c>
      <c r="J8" s="29">
        <v>2024</v>
      </c>
      <c r="K8" s="29">
        <v>2025</v>
      </c>
    </row>
    <row r="9" spans="1:11" ht="25.2" customHeight="1" x14ac:dyDescent="0.3">
      <c r="A9" s="23">
        <v>1</v>
      </c>
      <c r="B9" s="23">
        <v>2</v>
      </c>
      <c r="C9" s="23">
        <v>3</v>
      </c>
      <c r="D9" s="23">
        <v>4</v>
      </c>
      <c r="E9" s="23">
        <v>5</v>
      </c>
      <c r="F9" s="23">
        <v>6</v>
      </c>
      <c r="G9" s="23">
        <v>7</v>
      </c>
      <c r="H9" s="23">
        <v>8</v>
      </c>
      <c r="I9" s="23">
        <v>9</v>
      </c>
      <c r="J9" s="23">
        <v>10</v>
      </c>
      <c r="K9" s="23">
        <v>11</v>
      </c>
    </row>
    <row r="10" spans="1:11" ht="56.4" customHeight="1" x14ac:dyDescent="0.3">
      <c r="A10" s="60" t="s">
        <v>5</v>
      </c>
      <c r="B10" s="64" t="s">
        <v>6</v>
      </c>
      <c r="C10" s="12" t="s">
        <v>7</v>
      </c>
      <c r="D10" s="64" t="s">
        <v>58</v>
      </c>
      <c r="E10" s="64" t="s">
        <v>18</v>
      </c>
      <c r="F10" s="4">
        <f>G10+H10+I10+J10+K10</f>
        <v>2372</v>
      </c>
      <c r="G10" s="4">
        <v>400</v>
      </c>
      <c r="H10" s="4">
        <v>400</v>
      </c>
      <c r="I10" s="4">
        <v>772</v>
      </c>
      <c r="J10" s="4">
        <v>400</v>
      </c>
      <c r="K10" s="4">
        <v>400</v>
      </c>
    </row>
    <row r="11" spans="1:11" ht="56.4" customHeight="1" x14ac:dyDescent="0.3">
      <c r="A11" s="61"/>
      <c r="B11" s="64"/>
      <c r="C11" s="12" t="s">
        <v>19</v>
      </c>
      <c r="D11" s="64"/>
      <c r="E11" s="64"/>
      <c r="F11" s="4">
        <f t="shared" ref="F11:F16" si="0">G11+H11+I11+J11+K11</f>
        <v>665.5</v>
      </c>
      <c r="G11" s="4">
        <v>200</v>
      </c>
      <c r="H11" s="4">
        <v>50</v>
      </c>
      <c r="I11" s="4">
        <v>15.5</v>
      </c>
      <c r="J11" s="4">
        <v>200</v>
      </c>
      <c r="K11" s="4">
        <v>200</v>
      </c>
    </row>
    <row r="12" spans="1:11" ht="56.4" customHeight="1" x14ac:dyDescent="0.3">
      <c r="A12" s="61"/>
      <c r="B12" s="64"/>
      <c r="C12" s="12" t="s">
        <v>20</v>
      </c>
      <c r="D12" s="64"/>
      <c r="E12" s="64"/>
      <c r="F12" s="4">
        <f t="shared" si="0"/>
        <v>2943.5</v>
      </c>
      <c r="G12" s="4">
        <v>500</v>
      </c>
      <c r="H12" s="4">
        <v>500</v>
      </c>
      <c r="I12" s="4">
        <f>365.25+578.25</f>
        <v>943.5</v>
      </c>
      <c r="J12" s="4">
        <v>500</v>
      </c>
      <c r="K12" s="4">
        <v>500</v>
      </c>
    </row>
    <row r="13" spans="1:11" ht="56.4" customHeight="1" x14ac:dyDescent="0.3">
      <c r="A13" s="61"/>
      <c r="B13" s="64"/>
      <c r="C13" s="12" t="s">
        <v>8</v>
      </c>
      <c r="D13" s="64"/>
      <c r="E13" s="64"/>
      <c r="F13" s="4">
        <f t="shared" si="0"/>
        <v>281</v>
      </c>
      <c r="G13" s="4">
        <v>50</v>
      </c>
      <c r="H13" s="4">
        <v>50</v>
      </c>
      <c r="I13" s="4">
        <v>81</v>
      </c>
      <c r="J13" s="4">
        <v>50</v>
      </c>
      <c r="K13" s="4">
        <v>50</v>
      </c>
    </row>
    <row r="14" spans="1:11" ht="56.4" customHeight="1" x14ac:dyDescent="0.3">
      <c r="A14" s="61"/>
      <c r="B14" s="64"/>
      <c r="C14" s="12" t="s">
        <v>72</v>
      </c>
      <c r="D14" s="64"/>
      <c r="E14" s="64"/>
      <c r="F14" s="4">
        <f>G14+H14+I14+J14+K14</f>
        <v>2208</v>
      </c>
      <c r="G14" s="4"/>
      <c r="H14" s="4">
        <v>2208</v>
      </c>
      <c r="I14" s="4"/>
      <c r="J14" s="4"/>
      <c r="K14" s="4"/>
    </row>
    <row r="15" spans="1:11" ht="37.950000000000003" customHeight="1" x14ac:dyDescent="0.3">
      <c r="A15" s="62"/>
      <c r="B15" s="64"/>
      <c r="C15" s="53" t="s">
        <v>80</v>
      </c>
      <c r="D15" s="53"/>
      <c r="E15" s="53"/>
      <c r="F15" s="30">
        <f>F10+++F11+F12+F13+F14</f>
        <v>8470</v>
      </c>
      <c r="G15" s="30">
        <f t="shared" ref="G15:K15" si="1">G10+++G11+G12+G13+G14</f>
        <v>1150</v>
      </c>
      <c r="H15" s="30">
        <f t="shared" si="1"/>
        <v>3208</v>
      </c>
      <c r="I15" s="30">
        <f t="shared" si="1"/>
        <v>1812</v>
      </c>
      <c r="J15" s="30">
        <f t="shared" si="1"/>
        <v>1150</v>
      </c>
      <c r="K15" s="30">
        <f t="shared" si="1"/>
        <v>1150</v>
      </c>
    </row>
    <row r="16" spans="1:11" ht="88.2" customHeight="1" x14ac:dyDescent="0.3">
      <c r="A16" s="12" t="s">
        <v>9</v>
      </c>
      <c r="B16" s="12" t="s">
        <v>10</v>
      </c>
      <c r="C16" s="12" t="s">
        <v>21</v>
      </c>
      <c r="D16" s="21" t="s">
        <v>33</v>
      </c>
      <c r="E16" s="21" t="s">
        <v>18</v>
      </c>
      <c r="F16" s="4">
        <f t="shared" si="0"/>
        <v>500</v>
      </c>
      <c r="G16" s="4">
        <v>200</v>
      </c>
      <c r="H16" s="4"/>
      <c r="I16" s="4"/>
      <c r="J16" s="4">
        <v>100</v>
      </c>
      <c r="K16" s="4">
        <v>200</v>
      </c>
    </row>
    <row r="17" spans="1:12" ht="69.599999999999994" customHeight="1" x14ac:dyDescent="0.3">
      <c r="A17" s="20" t="s">
        <v>11</v>
      </c>
      <c r="B17" s="14" t="s">
        <v>12</v>
      </c>
      <c r="C17" s="12" t="s">
        <v>22</v>
      </c>
      <c r="D17" s="21" t="s">
        <v>34</v>
      </c>
      <c r="E17" s="21" t="s">
        <v>13</v>
      </c>
      <c r="F17" s="64" t="s">
        <v>14</v>
      </c>
      <c r="G17" s="64"/>
      <c r="H17" s="64"/>
      <c r="I17" s="64"/>
      <c r="J17" s="64"/>
      <c r="K17" s="64"/>
    </row>
    <row r="18" spans="1:12" ht="83.4" customHeight="1" x14ac:dyDescent="0.3">
      <c r="A18" s="60" t="s">
        <v>24</v>
      </c>
      <c r="B18" s="54" t="s">
        <v>40</v>
      </c>
      <c r="C18" s="12" t="s">
        <v>64</v>
      </c>
      <c r="D18" s="21" t="s">
        <v>38</v>
      </c>
      <c r="E18" s="64" t="s">
        <v>18</v>
      </c>
      <c r="F18" s="5">
        <f t="shared" ref="F18:F51" si="2">G18+H18+I18+J18+K18</f>
        <v>200</v>
      </c>
      <c r="G18" s="5"/>
      <c r="H18" s="5">
        <v>200</v>
      </c>
      <c r="I18" s="5"/>
      <c r="J18" s="5"/>
      <c r="K18" s="5"/>
    </row>
    <row r="19" spans="1:12" ht="71.400000000000006" customHeight="1" x14ac:dyDescent="0.3">
      <c r="A19" s="61"/>
      <c r="B19" s="55"/>
      <c r="C19" s="63" t="s">
        <v>79</v>
      </c>
      <c r="D19" s="21" t="s">
        <v>38</v>
      </c>
      <c r="E19" s="64"/>
      <c r="F19" s="18">
        <f t="shared" si="2"/>
        <v>3839.4790600000001</v>
      </c>
      <c r="G19" s="4"/>
      <c r="H19" s="18">
        <v>3839.4790600000001</v>
      </c>
      <c r="I19" s="4"/>
      <c r="J19" s="4"/>
      <c r="K19" s="4"/>
      <c r="L19" s="7"/>
    </row>
    <row r="20" spans="1:12" ht="30" customHeight="1" x14ac:dyDescent="0.3">
      <c r="A20" s="61"/>
      <c r="B20" s="55"/>
      <c r="C20" s="63"/>
      <c r="D20" s="21" t="s">
        <v>63</v>
      </c>
      <c r="E20" s="64"/>
      <c r="F20" s="18">
        <f t="shared" si="2"/>
        <v>7176.1435199999996</v>
      </c>
      <c r="G20" s="18"/>
      <c r="H20" s="18">
        <v>5276.7935200000002</v>
      </c>
      <c r="I20" s="6">
        <f>1350+549.35</f>
        <v>1899.35</v>
      </c>
      <c r="J20" s="5"/>
      <c r="K20" s="5"/>
    </row>
    <row r="21" spans="1:12" ht="41.4" customHeight="1" x14ac:dyDescent="0.3">
      <c r="A21" s="61"/>
      <c r="B21" s="55"/>
      <c r="C21" s="63"/>
      <c r="D21" s="21" t="s">
        <v>45</v>
      </c>
      <c r="E21" s="64"/>
      <c r="F21" s="4">
        <f t="shared" si="2"/>
        <v>159.6</v>
      </c>
      <c r="G21" s="4"/>
      <c r="H21" s="4">
        <v>159.6</v>
      </c>
      <c r="I21" s="5"/>
      <c r="J21" s="5"/>
      <c r="K21" s="5"/>
    </row>
    <row r="22" spans="1:12" ht="78.599999999999994" customHeight="1" x14ac:dyDescent="0.3">
      <c r="A22" s="61"/>
      <c r="B22" s="55"/>
      <c r="C22" s="20" t="s">
        <v>129</v>
      </c>
      <c r="D22" s="21" t="s">
        <v>63</v>
      </c>
      <c r="E22" s="21" t="s">
        <v>18</v>
      </c>
      <c r="F22" s="4">
        <f t="shared" si="2"/>
        <v>450</v>
      </c>
      <c r="G22" s="4"/>
      <c r="H22" s="4"/>
      <c r="I22" s="5">
        <v>450</v>
      </c>
      <c r="J22" s="5"/>
      <c r="K22" s="5"/>
    </row>
    <row r="23" spans="1:12" ht="66" x14ac:dyDescent="0.3">
      <c r="A23" s="61"/>
      <c r="B23" s="55"/>
      <c r="C23" s="20" t="s">
        <v>75</v>
      </c>
      <c r="D23" s="21" t="s">
        <v>29</v>
      </c>
      <c r="E23" s="21" t="s">
        <v>18</v>
      </c>
      <c r="F23" s="6">
        <f>G23+H23+I23+J23+K23</f>
        <v>452.95</v>
      </c>
      <c r="G23" s="6"/>
      <c r="H23" s="6">
        <v>99.99</v>
      </c>
      <c r="I23" s="31">
        <v>352.96</v>
      </c>
      <c r="J23" s="5"/>
      <c r="K23" s="5"/>
    </row>
    <row r="24" spans="1:12" ht="66.599999999999994" customHeight="1" x14ac:dyDescent="0.3">
      <c r="A24" s="61"/>
      <c r="B24" s="55"/>
      <c r="C24" s="12" t="s">
        <v>42</v>
      </c>
      <c r="D24" s="21" t="s">
        <v>39</v>
      </c>
      <c r="E24" s="21" t="s">
        <v>18</v>
      </c>
      <c r="F24" s="18">
        <f t="shared" si="2"/>
        <v>3550.0002400000003</v>
      </c>
      <c r="G24" s="18"/>
      <c r="H24" s="18">
        <v>2545.7080000000001</v>
      </c>
      <c r="I24" s="18">
        <v>1004.29224</v>
      </c>
      <c r="J24" s="4"/>
      <c r="K24" s="4"/>
    </row>
    <row r="25" spans="1:12" ht="66" x14ac:dyDescent="0.3">
      <c r="A25" s="61"/>
      <c r="B25" s="55"/>
      <c r="C25" s="20" t="s">
        <v>52</v>
      </c>
      <c r="D25" s="21" t="s">
        <v>39</v>
      </c>
      <c r="E25" s="21" t="s">
        <v>18</v>
      </c>
      <c r="F25" s="18">
        <f t="shared" si="2"/>
        <v>3689.1946599999997</v>
      </c>
      <c r="G25" s="4"/>
      <c r="H25" s="6">
        <f>300+1169+2020.195-3265.656</f>
        <v>223.53899999999976</v>
      </c>
      <c r="I25" s="18">
        <v>3465.6556599999999</v>
      </c>
      <c r="J25" s="4"/>
      <c r="K25" s="4"/>
    </row>
    <row r="26" spans="1:12" ht="66" x14ac:dyDescent="0.3">
      <c r="A26" s="61"/>
      <c r="B26" s="55"/>
      <c r="C26" s="1" t="s">
        <v>43</v>
      </c>
      <c r="D26" s="21" t="s">
        <v>39</v>
      </c>
      <c r="E26" s="21" t="s">
        <v>18</v>
      </c>
      <c r="F26" s="4">
        <f t="shared" si="2"/>
        <v>47</v>
      </c>
      <c r="G26" s="4"/>
      <c r="H26" s="4">
        <v>47</v>
      </c>
      <c r="I26" s="4"/>
      <c r="J26" s="4"/>
      <c r="K26" s="4"/>
    </row>
    <row r="27" spans="1:12" ht="66" x14ac:dyDescent="0.3">
      <c r="A27" s="61"/>
      <c r="B27" s="55"/>
      <c r="C27" s="1" t="s">
        <v>44</v>
      </c>
      <c r="D27" s="21" t="s">
        <v>39</v>
      </c>
      <c r="E27" s="21" t="s">
        <v>18</v>
      </c>
      <c r="F27" s="18">
        <f t="shared" si="2"/>
        <v>48.562440000000002</v>
      </c>
      <c r="G27" s="18"/>
      <c r="H27" s="18">
        <v>48.562440000000002</v>
      </c>
      <c r="I27" s="4"/>
      <c r="J27" s="4"/>
      <c r="K27" s="4"/>
    </row>
    <row r="28" spans="1:12" ht="66" customHeight="1" x14ac:dyDescent="0.3">
      <c r="A28" s="61"/>
      <c r="B28" s="55"/>
      <c r="C28" s="32" t="s">
        <v>59</v>
      </c>
      <c r="D28" s="21" t="s">
        <v>39</v>
      </c>
      <c r="E28" s="21" t="s">
        <v>18</v>
      </c>
      <c r="F28" s="6">
        <f t="shared" si="2"/>
        <v>1450</v>
      </c>
      <c r="G28" s="6"/>
      <c r="H28" s="6">
        <v>329.48200000000003</v>
      </c>
      <c r="I28" s="6">
        <v>1120.518</v>
      </c>
      <c r="J28" s="4"/>
      <c r="K28" s="4"/>
    </row>
    <row r="29" spans="1:12" ht="99.6" customHeight="1" x14ac:dyDescent="0.3">
      <c r="A29" s="61"/>
      <c r="B29" s="55"/>
      <c r="C29" s="12" t="s">
        <v>41</v>
      </c>
      <c r="D29" s="21" t="s">
        <v>67</v>
      </c>
      <c r="E29" s="21" t="s">
        <v>18</v>
      </c>
      <c r="F29" s="18">
        <f t="shared" si="2"/>
        <v>201.93868000000001</v>
      </c>
      <c r="G29" s="4"/>
      <c r="H29" s="18">
        <f>350-145.91132-2.15</f>
        <v>201.93868000000001</v>
      </c>
      <c r="I29" s="4"/>
      <c r="J29" s="4"/>
      <c r="K29" s="4"/>
    </row>
    <row r="30" spans="1:12" ht="66" x14ac:dyDescent="0.3">
      <c r="A30" s="61"/>
      <c r="B30" s="55"/>
      <c r="C30" s="12" t="s">
        <v>56</v>
      </c>
      <c r="D30" s="21" t="s">
        <v>67</v>
      </c>
      <c r="E30" s="21" t="s">
        <v>18</v>
      </c>
      <c r="F30" s="4">
        <f t="shared" si="2"/>
        <v>49</v>
      </c>
      <c r="G30" s="4"/>
      <c r="H30" s="4">
        <v>49</v>
      </c>
      <c r="I30" s="4"/>
      <c r="J30" s="4"/>
      <c r="K30" s="4"/>
    </row>
    <row r="31" spans="1:12" s="7" customFormat="1" ht="13.95" customHeight="1" x14ac:dyDescent="0.3">
      <c r="A31" s="62"/>
      <c r="B31" s="56"/>
      <c r="C31" s="57" t="s">
        <v>81</v>
      </c>
      <c r="D31" s="58"/>
      <c r="E31" s="59"/>
      <c r="F31" s="33">
        <f t="shared" ref="F31:H31" si="3">F18+F19+F20+F21+F22+F23+F24+F25+F26+F27+F28+F29+F30</f>
        <v>21313.868600000002</v>
      </c>
      <c r="G31" s="33">
        <f t="shared" si="3"/>
        <v>0</v>
      </c>
      <c r="H31" s="33">
        <f t="shared" si="3"/>
        <v>13021.092699999999</v>
      </c>
      <c r="I31" s="33">
        <f>I18+I19+I20+I21+I22+I23+I24+I25+I26+I27+I28+I29+I30</f>
        <v>8292.7759000000005</v>
      </c>
      <c r="J31" s="33">
        <f t="shared" ref="J31:K31" si="4">J18+J19+J20+J21+J23+J24+J25+J26+J27+J28+J29+J30</f>
        <v>0</v>
      </c>
      <c r="K31" s="33">
        <f t="shared" si="4"/>
        <v>0</v>
      </c>
    </row>
    <row r="32" spans="1:12" ht="100.95" customHeight="1" x14ac:dyDescent="0.3">
      <c r="A32" s="12" t="s">
        <v>25</v>
      </c>
      <c r="B32" s="20" t="s">
        <v>95</v>
      </c>
      <c r="C32" s="12" t="s">
        <v>96</v>
      </c>
      <c r="D32" s="21" t="s">
        <v>66</v>
      </c>
      <c r="E32" s="21" t="s">
        <v>18</v>
      </c>
      <c r="F32" s="18">
        <f t="shared" si="2"/>
        <v>1582.2103400000001</v>
      </c>
      <c r="G32" s="18"/>
      <c r="H32" s="18">
        <v>282.21033999999997</v>
      </c>
      <c r="I32" s="4">
        <f>600+700</f>
        <v>1300</v>
      </c>
      <c r="J32" s="4"/>
      <c r="K32" s="4"/>
    </row>
    <row r="33" spans="1:12" ht="93" customHeight="1" x14ac:dyDescent="0.3">
      <c r="A33" s="12" t="s">
        <v>28</v>
      </c>
      <c r="B33" s="14" t="s">
        <v>27</v>
      </c>
      <c r="C33" s="12" t="s">
        <v>26</v>
      </c>
      <c r="D33" s="21" t="s">
        <v>63</v>
      </c>
      <c r="E33" s="21" t="s">
        <v>18</v>
      </c>
      <c r="F33" s="5">
        <f t="shared" si="2"/>
        <v>100</v>
      </c>
      <c r="G33" s="5"/>
      <c r="H33" s="5">
        <v>100</v>
      </c>
      <c r="I33" s="5"/>
      <c r="J33" s="5"/>
      <c r="K33" s="5"/>
    </row>
    <row r="34" spans="1:12" ht="297.60000000000002" customHeight="1" x14ac:dyDescent="0.3">
      <c r="A34" s="12" t="s">
        <v>35</v>
      </c>
      <c r="B34" s="14" t="s">
        <v>30</v>
      </c>
      <c r="C34" s="12" t="s">
        <v>31</v>
      </c>
      <c r="D34" s="21" t="s">
        <v>32</v>
      </c>
      <c r="E34" s="21" t="s">
        <v>18</v>
      </c>
      <c r="F34" s="18">
        <f t="shared" si="2"/>
        <v>9327.3326500000003</v>
      </c>
      <c r="G34" s="4"/>
      <c r="H34" s="18">
        <f>5353.073+199.987+79.855+149.862+988.594+312.6754+151.59825+1121.688</f>
        <v>8357.3326500000003</v>
      </c>
      <c r="I34" s="4">
        <v>970</v>
      </c>
      <c r="J34" s="4"/>
      <c r="K34" s="4"/>
      <c r="L34" s="17"/>
    </row>
    <row r="35" spans="1:12" ht="92.4" customHeight="1" x14ac:dyDescent="0.3">
      <c r="A35" s="12" t="s">
        <v>46</v>
      </c>
      <c r="B35" s="14" t="s">
        <v>92</v>
      </c>
      <c r="C35" s="12" t="s">
        <v>91</v>
      </c>
      <c r="D35" s="21" t="s">
        <v>93</v>
      </c>
      <c r="E35" s="21" t="s">
        <v>18</v>
      </c>
      <c r="F35" s="6">
        <f t="shared" si="2"/>
        <v>45</v>
      </c>
      <c r="G35" s="4"/>
      <c r="H35" s="6">
        <v>45</v>
      </c>
      <c r="I35" s="4"/>
      <c r="J35" s="4"/>
      <c r="K35" s="4"/>
      <c r="L35" s="17"/>
    </row>
    <row r="36" spans="1:12" s="7" customFormat="1" ht="91.2" customHeight="1" x14ac:dyDescent="0.3">
      <c r="A36" s="20" t="s">
        <v>54</v>
      </c>
      <c r="B36" s="14" t="s">
        <v>36</v>
      </c>
      <c r="C36" s="12" t="s">
        <v>37</v>
      </c>
      <c r="D36" s="21" t="s">
        <v>66</v>
      </c>
      <c r="E36" s="21" t="s">
        <v>18</v>
      </c>
      <c r="F36" s="6">
        <f t="shared" si="2"/>
        <v>215.75</v>
      </c>
      <c r="G36" s="4"/>
      <c r="H36" s="6">
        <v>215.75</v>
      </c>
      <c r="I36" s="4"/>
      <c r="J36" s="4"/>
      <c r="K36" s="4"/>
    </row>
    <row r="37" spans="1:12" s="7" customFormat="1" ht="66" customHeight="1" x14ac:dyDescent="0.3">
      <c r="A37" s="60" t="s">
        <v>60</v>
      </c>
      <c r="B37" s="54" t="s">
        <v>94</v>
      </c>
      <c r="C37" s="63" t="s">
        <v>132</v>
      </c>
      <c r="D37" s="21" t="s">
        <v>39</v>
      </c>
      <c r="E37" s="21" t="s">
        <v>18</v>
      </c>
      <c r="F37" s="6">
        <f t="shared" si="2"/>
        <v>11187.331</v>
      </c>
      <c r="G37" s="4"/>
      <c r="H37" s="6">
        <f>5257.958-1169+96.6+7009.973-10149.631</f>
        <v>1045.8999999999996</v>
      </c>
      <c r="I37" s="6">
        <v>10141.431</v>
      </c>
      <c r="J37" s="4"/>
      <c r="K37" s="4"/>
    </row>
    <row r="38" spans="1:12" s="7" customFormat="1" ht="76.2" customHeight="1" x14ac:dyDescent="0.3">
      <c r="A38" s="61"/>
      <c r="B38" s="55"/>
      <c r="C38" s="63"/>
      <c r="D38" s="21" t="s">
        <v>73</v>
      </c>
      <c r="E38" s="21" t="s">
        <v>18</v>
      </c>
      <c r="F38" s="6">
        <f t="shared" si="2"/>
        <v>20.972000000000001</v>
      </c>
      <c r="G38" s="4"/>
      <c r="H38" s="6">
        <f>49-28.028</f>
        <v>20.972000000000001</v>
      </c>
      <c r="I38" s="4"/>
      <c r="J38" s="4"/>
      <c r="K38" s="4"/>
    </row>
    <row r="39" spans="1:12" s="7" customFormat="1" ht="73.2" customHeight="1" x14ac:dyDescent="0.3">
      <c r="A39" s="61"/>
      <c r="B39" s="55"/>
      <c r="C39" s="63"/>
      <c r="D39" s="21" t="s">
        <v>74</v>
      </c>
      <c r="E39" s="21" t="s">
        <v>18</v>
      </c>
      <c r="F39" s="6">
        <f t="shared" si="2"/>
        <v>34.299999999999997</v>
      </c>
      <c r="G39" s="4"/>
      <c r="H39" s="6">
        <f>35-0.7</f>
        <v>34.299999999999997</v>
      </c>
      <c r="I39" s="4"/>
      <c r="J39" s="4"/>
      <c r="K39" s="4"/>
    </row>
    <row r="40" spans="1:12" s="7" customFormat="1" ht="73.2" customHeight="1" x14ac:dyDescent="0.3">
      <c r="A40" s="61"/>
      <c r="B40" s="55"/>
      <c r="C40" s="63"/>
      <c r="D40" s="21" t="s">
        <v>29</v>
      </c>
      <c r="E40" s="21" t="s">
        <v>18</v>
      </c>
      <c r="F40" s="6">
        <f t="shared" si="2"/>
        <v>873.62248</v>
      </c>
      <c r="G40" s="4"/>
      <c r="H40" s="6">
        <v>573.62248</v>
      </c>
      <c r="I40" s="4">
        <v>300</v>
      </c>
      <c r="J40" s="4"/>
      <c r="K40" s="4"/>
    </row>
    <row r="41" spans="1:12" s="7" customFormat="1" ht="56.4" customHeight="1" x14ac:dyDescent="0.3">
      <c r="A41" s="61"/>
      <c r="B41" s="55"/>
      <c r="C41" s="63"/>
      <c r="D41" s="21" t="s">
        <v>48</v>
      </c>
      <c r="E41" s="64" t="s">
        <v>18</v>
      </c>
      <c r="F41" s="18">
        <f t="shared" si="2"/>
        <v>1568.6742400000001</v>
      </c>
      <c r="G41" s="4"/>
      <c r="H41" s="6">
        <f>H43+H44+H45+H46</f>
        <v>957.57356000000004</v>
      </c>
      <c r="I41" s="18">
        <f>I43+I44+I45+I46</f>
        <v>611.10068000000001</v>
      </c>
      <c r="J41" s="4"/>
      <c r="K41" s="4"/>
    </row>
    <row r="42" spans="1:12" s="7" customFormat="1" x14ac:dyDescent="0.3">
      <c r="A42" s="61"/>
      <c r="B42" s="55"/>
      <c r="C42" s="63"/>
      <c r="D42" s="21" t="s">
        <v>53</v>
      </c>
      <c r="E42" s="64"/>
      <c r="F42" s="6"/>
      <c r="G42" s="4"/>
      <c r="H42" s="6"/>
      <c r="I42" s="4"/>
      <c r="J42" s="4"/>
      <c r="K42" s="4"/>
    </row>
    <row r="43" spans="1:12" s="8" customFormat="1" ht="39.6" x14ac:dyDescent="0.3">
      <c r="A43" s="61"/>
      <c r="B43" s="55"/>
      <c r="C43" s="63"/>
      <c r="D43" s="9" t="s">
        <v>49</v>
      </c>
      <c r="E43" s="64"/>
      <c r="F43" s="10">
        <f t="shared" ref="F43" si="5">G43+H43+I43+J43+K43</f>
        <v>101</v>
      </c>
      <c r="G43" s="11"/>
      <c r="H43" s="10">
        <f>101+200-200</f>
        <v>101</v>
      </c>
      <c r="I43" s="11"/>
      <c r="J43" s="11"/>
      <c r="K43" s="11"/>
    </row>
    <row r="44" spans="1:12" s="8" customFormat="1" ht="39.6" x14ac:dyDescent="0.3">
      <c r="A44" s="61"/>
      <c r="B44" s="55"/>
      <c r="C44" s="63"/>
      <c r="D44" s="9" t="s">
        <v>51</v>
      </c>
      <c r="E44" s="64"/>
      <c r="F44" s="10">
        <f t="shared" si="2"/>
        <v>174.99</v>
      </c>
      <c r="G44" s="11"/>
      <c r="H44" s="10">
        <f>100+200-200-0.01</f>
        <v>99.99</v>
      </c>
      <c r="I44" s="11">
        <v>75</v>
      </c>
      <c r="J44" s="11"/>
      <c r="K44" s="11"/>
    </row>
    <row r="45" spans="1:12" s="8" customFormat="1" ht="26.4" x14ac:dyDescent="0.3">
      <c r="A45" s="61"/>
      <c r="B45" s="55"/>
      <c r="C45" s="63"/>
      <c r="D45" s="9" t="s">
        <v>47</v>
      </c>
      <c r="E45" s="64"/>
      <c r="F45" s="22">
        <f t="shared" ref="F45" si="6">G45+H45+I45+J45+K45</f>
        <v>992.88423999999998</v>
      </c>
      <c r="G45" s="22"/>
      <c r="H45" s="22">
        <f>176.84356+279.94</f>
        <v>456.78355999999997</v>
      </c>
      <c r="I45" s="22">
        <f>498.60068+37.5</f>
        <v>536.10068000000001</v>
      </c>
      <c r="J45" s="11"/>
      <c r="K45" s="11"/>
    </row>
    <row r="46" spans="1:12" s="8" customFormat="1" ht="26.4" x14ac:dyDescent="0.3">
      <c r="A46" s="61"/>
      <c r="B46" s="55"/>
      <c r="C46" s="63"/>
      <c r="D46" s="9" t="s">
        <v>50</v>
      </c>
      <c r="E46" s="64"/>
      <c r="F46" s="10">
        <f t="shared" si="2"/>
        <v>299.8</v>
      </c>
      <c r="G46" s="11"/>
      <c r="H46" s="10">
        <v>299.8</v>
      </c>
      <c r="I46" s="11"/>
      <c r="J46" s="11"/>
      <c r="K46" s="11"/>
    </row>
    <row r="47" spans="1:12" s="8" customFormat="1" ht="92.4" x14ac:dyDescent="0.3">
      <c r="A47" s="61"/>
      <c r="B47" s="55"/>
      <c r="C47" s="3" t="s">
        <v>87</v>
      </c>
      <c r="D47" s="21" t="s">
        <v>29</v>
      </c>
      <c r="E47" s="21" t="s">
        <v>18</v>
      </c>
      <c r="F47" s="6">
        <f t="shared" si="2"/>
        <v>300</v>
      </c>
      <c r="G47" s="4"/>
      <c r="H47" s="6">
        <f>200-200</f>
        <v>0</v>
      </c>
      <c r="I47" s="4">
        <v>300</v>
      </c>
      <c r="J47" s="4"/>
      <c r="K47" s="4"/>
    </row>
    <row r="48" spans="1:12" s="8" customFormat="1" ht="105.6" x14ac:dyDescent="0.3">
      <c r="A48" s="61"/>
      <c r="B48" s="55"/>
      <c r="C48" s="2" t="s">
        <v>88</v>
      </c>
      <c r="D48" s="21" t="s">
        <v>29</v>
      </c>
      <c r="E48" s="21" t="s">
        <v>18</v>
      </c>
      <c r="F48" s="6">
        <f t="shared" si="2"/>
        <v>165</v>
      </c>
      <c r="G48" s="4"/>
      <c r="H48" s="6">
        <f>165-165</f>
        <v>0</v>
      </c>
      <c r="I48" s="4">
        <v>165</v>
      </c>
      <c r="J48" s="4"/>
      <c r="K48" s="4"/>
    </row>
    <row r="49" spans="1:12" s="8" customFormat="1" ht="13.95" customHeight="1" x14ac:dyDescent="0.3">
      <c r="A49" s="62"/>
      <c r="B49" s="56"/>
      <c r="C49" s="57" t="s">
        <v>97</v>
      </c>
      <c r="D49" s="58"/>
      <c r="E49" s="59"/>
      <c r="F49" s="33">
        <f t="shared" ref="F49:H49" si="7">F37+F38+F39+F40+F41+F47+F48</f>
        <v>14149.899719999999</v>
      </c>
      <c r="G49" s="16">
        <f t="shared" si="7"/>
        <v>0</v>
      </c>
      <c r="H49" s="33">
        <f t="shared" si="7"/>
        <v>2632.3680399999994</v>
      </c>
      <c r="I49" s="33">
        <f>I37+I38+I39+I40+I41+I47+I48</f>
        <v>11517.53168</v>
      </c>
      <c r="J49" s="16">
        <f t="shared" ref="J49:K49" si="8">J37+J38+J39+J40+J41+J47+J48</f>
        <v>0</v>
      </c>
      <c r="K49" s="16">
        <f t="shared" si="8"/>
        <v>0</v>
      </c>
    </row>
    <row r="50" spans="1:12" s="8" customFormat="1" ht="92.4" customHeight="1" x14ac:dyDescent="0.3">
      <c r="A50" s="60" t="s">
        <v>68</v>
      </c>
      <c r="B50" s="54" t="s">
        <v>65</v>
      </c>
      <c r="C50" s="54" t="s">
        <v>130</v>
      </c>
      <c r="D50" s="21" t="s">
        <v>55</v>
      </c>
      <c r="E50" s="21" t="s">
        <v>18</v>
      </c>
      <c r="F50" s="6">
        <f t="shared" si="2"/>
        <v>133.05000000000001</v>
      </c>
      <c r="G50" s="4"/>
      <c r="H50" s="6">
        <f>116.5-13.45</f>
        <v>103.05</v>
      </c>
      <c r="I50" s="4">
        <v>30</v>
      </c>
      <c r="J50" s="4"/>
      <c r="K50" s="4"/>
    </row>
    <row r="51" spans="1:12" s="8" customFormat="1" ht="66" x14ac:dyDescent="0.3">
      <c r="A51" s="61"/>
      <c r="B51" s="55"/>
      <c r="C51" s="56"/>
      <c r="D51" s="21" t="s">
        <v>38</v>
      </c>
      <c r="E51" s="21" t="s">
        <v>18</v>
      </c>
      <c r="F51" s="6">
        <f t="shared" si="2"/>
        <v>30</v>
      </c>
      <c r="G51" s="4"/>
      <c r="H51" s="6"/>
      <c r="I51" s="4">
        <v>30</v>
      </c>
      <c r="J51" s="4"/>
      <c r="K51" s="4"/>
    </row>
    <row r="52" spans="1:12" s="8" customFormat="1" x14ac:dyDescent="0.3">
      <c r="A52" s="62"/>
      <c r="B52" s="56"/>
      <c r="C52" s="57" t="s">
        <v>131</v>
      </c>
      <c r="D52" s="59"/>
      <c r="E52" s="23"/>
      <c r="F52" s="16">
        <f>F50+F51</f>
        <v>163.05000000000001</v>
      </c>
      <c r="G52" s="16">
        <f t="shared" ref="G52:K52" si="9">G50+G51</f>
        <v>0</v>
      </c>
      <c r="H52" s="16">
        <f t="shared" si="9"/>
        <v>103.05</v>
      </c>
      <c r="I52" s="16">
        <f t="shared" si="9"/>
        <v>60</v>
      </c>
      <c r="J52" s="16">
        <f t="shared" si="9"/>
        <v>0</v>
      </c>
      <c r="K52" s="16">
        <f t="shared" si="9"/>
        <v>0</v>
      </c>
    </row>
    <row r="53" spans="1:12" s="8" customFormat="1" ht="86.4" customHeight="1" x14ac:dyDescent="0.3">
      <c r="A53" s="20" t="s">
        <v>82</v>
      </c>
      <c r="B53" s="20" t="s">
        <v>61</v>
      </c>
      <c r="C53" s="20" t="s">
        <v>62</v>
      </c>
      <c r="D53" s="21" t="s">
        <v>38</v>
      </c>
      <c r="E53" s="21" t="s">
        <v>18</v>
      </c>
      <c r="F53" s="6">
        <f t="shared" ref="F53:F60" si="10">G53+H53+I53+J53+K53</f>
        <v>99.42</v>
      </c>
      <c r="G53" s="4"/>
      <c r="H53" s="6">
        <v>99.42</v>
      </c>
      <c r="I53" s="4"/>
      <c r="J53" s="4"/>
      <c r="K53" s="4"/>
    </row>
    <row r="54" spans="1:12" s="8" customFormat="1" ht="76.2" customHeight="1" x14ac:dyDescent="0.3">
      <c r="A54" s="20" t="s">
        <v>84</v>
      </c>
      <c r="B54" s="20" t="s">
        <v>76</v>
      </c>
      <c r="C54" s="20" t="s">
        <v>77</v>
      </c>
      <c r="D54" s="21" t="s">
        <v>78</v>
      </c>
      <c r="E54" s="21" t="s">
        <v>18</v>
      </c>
      <c r="F54" s="6">
        <f t="shared" si="10"/>
        <v>5.3740000000000236</v>
      </c>
      <c r="G54" s="4"/>
      <c r="H54" s="6">
        <f>448.607-443.233</f>
        <v>5.3740000000000236</v>
      </c>
      <c r="I54" s="6"/>
      <c r="J54" s="4"/>
      <c r="K54" s="4"/>
      <c r="L54" s="19" t="s">
        <v>128</v>
      </c>
    </row>
    <row r="55" spans="1:12" s="8" customFormat="1" ht="39.6" customHeight="1" x14ac:dyDescent="0.3">
      <c r="A55" s="60" t="s">
        <v>98</v>
      </c>
      <c r="B55" s="54" t="s">
        <v>100</v>
      </c>
      <c r="C55" s="20" t="s">
        <v>83</v>
      </c>
      <c r="D55" s="64" t="s">
        <v>86</v>
      </c>
      <c r="E55" s="64" t="s">
        <v>18</v>
      </c>
      <c r="F55" s="6">
        <f t="shared" si="10"/>
        <v>946</v>
      </c>
      <c r="G55" s="4"/>
      <c r="H55" s="6">
        <v>946</v>
      </c>
      <c r="I55" s="4"/>
      <c r="J55" s="4"/>
      <c r="K55" s="4"/>
    </row>
    <row r="56" spans="1:12" s="8" customFormat="1" ht="102" customHeight="1" x14ac:dyDescent="0.3">
      <c r="A56" s="61"/>
      <c r="B56" s="55"/>
      <c r="C56" s="20" t="s">
        <v>101</v>
      </c>
      <c r="D56" s="64"/>
      <c r="E56" s="64"/>
      <c r="F56" s="18">
        <f t="shared" si="10"/>
        <v>1215.1196</v>
      </c>
      <c r="G56" s="4"/>
      <c r="H56" s="6">
        <f>1215.12-767.443</f>
        <v>447.67699999999991</v>
      </c>
      <c r="I56" s="18">
        <v>767.44259999999997</v>
      </c>
      <c r="J56" s="4"/>
      <c r="K56" s="4"/>
    </row>
    <row r="57" spans="1:12" s="8" customFormat="1" ht="58.2" customHeight="1" x14ac:dyDescent="0.3">
      <c r="A57" s="61"/>
      <c r="B57" s="55"/>
      <c r="C57" s="20" t="s">
        <v>133</v>
      </c>
      <c r="D57" s="64"/>
      <c r="E57" s="64"/>
      <c r="F57" s="6">
        <f t="shared" si="10"/>
        <v>141.4</v>
      </c>
      <c r="G57" s="4"/>
      <c r="H57" s="6">
        <v>100.4</v>
      </c>
      <c r="I57" s="4">
        <v>41</v>
      </c>
      <c r="J57" s="4"/>
      <c r="K57" s="4"/>
    </row>
    <row r="58" spans="1:12" s="8" customFormat="1" ht="28.95" customHeight="1" x14ac:dyDescent="0.3">
      <c r="A58" s="61"/>
      <c r="B58" s="55"/>
      <c r="C58" s="20" t="s">
        <v>85</v>
      </c>
      <c r="D58" s="64"/>
      <c r="E58" s="64"/>
      <c r="F58" s="6">
        <f t="shared" si="10"/>
        <v>37</v>
      </c>
      <c r="G58" s="4"/>
      <c r="H58" s="6">
        <v>37</v>
      </c>
      <c r="I58" s="4"/>
      <c r="J58" s="4"/>
      <c r="K58" s="4"/>
    </row>
    <row r="59" spans="1:12" s="8" customFormat="1" ht="46.2" customHeight="1" x14ac:dyDescent="0.3">
      <c r="A59" s="61"/>
      <c r="B59" s="55"/>
      <c r="C59" s="20" t="s">
        <v>134</v>
      </c>
      <c r="D59" s="64"/>
      <c r="E59" s="64"/>
      <c r="F59" s="6">
        <f t="shared" si="10"/>
        <v>670</v>
      </c>
      <c r="G59" s="4"/>
      <c r="H59" s="6"/>
      <c r="I59" s="4">
        <v>670</v>
      </c>
      <c r="J59" s="4"/>
      <c r="K59" s="4"/>
    </row>
    <row r="60" spans="1:12" s="8" customFormat="1" ht="88.8" customHeight="1" x14ac:dyDescent="0.3">
      <c r="A60" s="61"/>
      <c r="B60" s="55"/>
      <c r="C60" s="24" t="s">
        <v>135</v>
      </c>
      <c r="D60" s="64"/>
      <c r="E60" s="64"/>
      <c r="F60" s="6">
        <f t="shared" si="10"/>
        <v>302.39999999999998</v>
      </c>
      <c r="G60" s="4"/>
      <c r="H60" s="6"/>
      <c r="I60" s="4">
        <v>302.39999999999998</v>
      </c>
      <c r="J60" s="4"/>
      <c r="K60" s="4"/>
    </row>
    <row r="61" spans="1:12" s="8" customFormat="1" ht="23.4" customHeight="1" x14ac:dyDescent="0.3">
      <c r="A61" s="62"/>
      <c r="B61" s="56"/>
      <c r="C61" s="57" t="s">
        <v>99</v>
      </c>
      <c r="D61" s="58"/>
      <c r="E61" s="59"/>
      <c r="F61" s="16">
        <f>F55+F56+F57+F58+F59+F60</f>
        <v>3311.9196000000002</v>
      </c>
      <c r="G61" s="16">
        <f t="shared" ref="G61:K61" si="11">G55+G56+G57+G58+G59+G60</f>
        <v>0</v>
      </c>
      <c r="H61" s="16">
        <f t="shared" si="11"/>
        <v>1531.077</v>
      </c>
      <c r="I61" s="16">
        <f>I55+I56+I57+I58+I59+I60</f>
        <v>1780.8425999999999</v>
      </c>
      <c r="J61" s="16">
        <f t="shared" si="11"/>
        <v>0</v>
      </c>
      <c r="K61" s="16">
        <f t="shared" si="11"/>
        <v>0</v>
      </c>
    </row>
    <row r="62" spans="1:12" s="15" customFormat="1" ht="68.25" customHeight="1" x14ac:dyDescent="0.3">
      <c r="A62" s="60" t="s">
        <v>102</v>
      </c>
      <c r="B62" s="54" t="s">
        <v>104</v>
      </c>
      <c r="C62" s="20" t="s">
        <v>103</v>
      </c>
      <c r="D62" s="21" t="s">
        <v>38</v>
      </c>
      <c r="E62" s="21" t="s">
        <v>18</v>
      </c>
      <c r="F62" s="6">
        <f>G62+H62+I62+J62+K62</f>
        <v>119.94</v>
      </c>
      <c r="G62" s="6"/>
      <c r="H62" s="6">
        <v>119.94</v>
      </c>
      <c r="I62" s="6"/>
      <c r="J62" s="6"/>
      <c r="K62" s="6"/>
    </row>
    <row r="63" spans="1:12" s="15" customFormat="1" ht="78.75" customHeight="1" x14ac:dyDescent="0.3">
      <c r="A63" s="61"/>
      <c r="B63" s="55"/>
      <c r="C63" s="20" t="s">
        <v>105</v>
      </c>
      <c r="D63" s="21" t="s">
        <v>106</v>
      </c>
      <c r="E63" s="21" t="s">
        <v>18</v>
      </c>
      <c r="F63" s="6">
        <f>G63+H63+I63+J63+K63</f>
        <v>2210</v>
      </c>
      <c r="G63" s="6"/>
      <c r="H63" s="6">
        <f>3000.2-1940.2</f>
        <v>1059.9999999999998</v>
      </c>
      <c r="I63" s="6">
        <v>1150</v>
      </c>
      <c r="J63" s="6"/>
      <c r="K63" s="6"/>
    </row>
    <row r="64" spans="1:12" s="15" customFormat="1" ht="21" customHeight="1" x14ac:dyDescent="0.3">
      <c r="A64" s="62"/>
      <c r="B64" s="56"/>
      <c r="C64" s="57" t="s">
        <v>107</v>
      </c>
      <c r="D64" s="58"/>
      <c r="E64" s="59"/>
      <c r="F64" s="16">
        <f>G64+H64+I64+J64+K64</f>
        <v>2329.9399999999996</v>
      </c>
      <c r="G64" s="16">
        <f>G62+G63</f>
        <v>0</v>
      </c>
      <c r="H64" s="16">
        <f t="shared" ref="H64:K64" si="12">H62+H63</f>
        <v>1179.9399999999998</v>
      </c>
      <c r="I64" s="16">
        <f t="shared" si="12"/>
        <v>1150</v>
      </c>
      <c r="J64" s="16">
        <f t="shared" si="12"/>
        <v>0</v>
      </c>
      <c r="K64" s="16">
        <f t="shared" si="12"/>
        <v>0</v>
      </c>
    </row>
    <row r="65" spans="1:12" s="7" customFormat="1" ht="20.399999999999999" customHeight="1" x14ac:dyDescent="0.3">
      <c r="A65" s="23"/>
      <c r="B65" s="53" t="s">
        <v>15</v>
      </c>
      <c r="C65" s="53"/>
      <c r="D65" s="53"/>
      <c r="E65" s="53"/>
      <c r="F65" s="33">
        <f>G65+H65+I65+J65+K65</f>
        <v>61613.764909999998</v>
      </c>
      <c r="G65" s="33">
        <f t="shared" ref="G65" si="13">G15+G16+G31+G32+G33+G34+G35+G36+G49+G52+G54+G61+G64</f>
        <v>1350</v>
      </c>
      <c r="H65" s="33">
        <f>H15+H16+H31+H32+H33+H34+H35+H36+H49+H52+H53+H54+H61+H64</f>
        <v>30780.614729999994</v>
      </c>
      <c r="I65" s="33">
        <f>I15+I16+I31+I32+I33+I34+I35+I36+I49+I52+I54+I61+I64</f>
        <v>26883.150180000001</v>
      </c>
      <c r="J65" s="33">
        <f t="shared" ref="J65:K65" si="14">J15+J16+J31+J32+J33+J34+J35+J36+J49+J52+J54+J61+J64</f>
        <v>1250</v>
      </c>
      <c r="K65" s="33">
        <f t="shared" si="14"/>
        <v>1350</v>
      </c>
      <c r="L65" s="34"/>
    </row>
    <row r="67" spans="1:12" x14ac:dyDescent="0.3">
      <c r="B67" s="13" t="s">
        <v>137</v>
      </c>
    </row>
    <row r="69" spans="1:12" s="35" customFormat="1" ht="15.6" x14ac:dyDescent="0.3">
      <c r="B69" s="35" t="s">
        <v>70</v>
      </c>
      <c r="G69" s="35" t="s">
        <v>71</v>
      </c>
    </row>
    <row r="71" spans="1:12" s="36" customFormat="1" ht="15.6" x14ac:dyDescent="0.3">
      <c r="E71" s="36" t="s">
        <v>89</v>
      </c>
      <c r="F71" s="37">
        <v>62383.842680000002</v>
      </c>
      <c r="G71" s="37">
        <v>1350</v>
      </c>
      <c r="H71" s="37">
        <v>55621.842680000002</v>
      </c>
      <c r="I71" s="37">
        <v>1000</v>
      </c>
      <c r="J71" s="37">
        <v>1250</v>
      </c>
      <c r="K71" s="37">
        <v>1350</v>
      </c>
    </row>
    <row r="72" spans="1:12" s="36" customFormat="1" ht="15.6" x14ac:dyDescent="0.3">
      <c r="E72" s="36" t="s">
        <v>90</v>
      </c>
      <c r="F72" s="37">
        <f>F65-F71</f>
        <v>-770.07777000000351</v>
      </c>
      <c r="G72" s="37">
        <f t="shared" ref="G72:K72" si="15">G65-G71</f>
        <v>0</v>
      </c>
      <c r="H72" s="37">
        <f t="shared" si="15"/>
        <v>-24841.227950000008</v>
      </c>
      <c r="I72" s="37">
        <f t="shared" si="15"/>
        <v>25883.150180000001</v>
      </c>
      <c r="J72" s="37">
        <f t="shared" si="15"/>
        <v>0</v>
      </c>
      <c r="K72" s="37">
        <f t="shared" si="15"/>
        <v>0</v>
      </c>
    </row>
    <row r="75" spans="1:12" s="7" customFormat="1" ht="15.6" x14ac:dyDescent="0.3">
      <c r="G75" s="38" t="s">
        <v>110</v>
      </c>
      <c r="H75" s="39">
        <f>H15</f>
        <v>3208</v>
      </c>
      <c r="I75" s="39">
        <f>I15</f>
        <v>1812</v>
      </c>
    </row>
    <row r="76" spans="1:12" s="7" customFormat="1" ht="15.6" x14ac:dyDescent="0.3">
      <c r="G76" s="38" t="s">
        <v>118</v>
      </c>
      <c r="H76" s="39">
        <f>H77+H78+H79+H80</f>
        <v>409.26067999999998</v>
      </c>
      <c r="I76" s="39">
        <f>I77+I78+I79+I80</f>
        <v>30</v>
      </c>
    </row>
    <row r="77" spans="1:12" s="15" customFormat="1" ht="15.6" x14ac:dyDescent="0.3">
      <c r="G77" s="40" t="s">
        <v>122</v>
      </c>
      <c r="H77" s="41">
        <f>H50</f>
        <v>103.05</v>
      </c>
      <c r="I77" s="41">
        <f>I50</f>
        <v>30</v>
      </c>
    </row>
    <row r="78" spans="1:12" s="15" customFormat="1" ht="15.6" x14ac:dyDescent="0.3">
      <c r="G78" s="40" t="s">
        <v>119</v>
      </c>
      <c r="H78" s="41">
        <f>H38</f>
        <v>20.972000000000001</v>
      </c>
      <c r="I78" s="41">
        <f>I38</f>
        <v>0</v>
      </c>
    </row>
    <row r="79" spans="1:12" s="15" customFormat="1" ht="15.6" x14ac:dyDescent="0.3">
      <c r="G79" s="40" t="s">
        <v>120</v>
      </c>
      <c r="H79" s="41">
        <f>H39</f>
        <v>34.299999999999997</v>
      </c>
      <c r="I79" s="41">
        <f>I39</f>
        <v>0</v>
      </c>
    </row>
    <row r="80" spans="1:12" s="15" customFormat="1" ht="15.6" x14ac:dyDescent="0.3">
      <c r="G80" s="40" t="s">
        <v>121</v>
      </c>
      <c r="H80" s="41">
        <f>H29+H30</f>
        <v>250.93868000000001</v>
      </c>
      <c r="I80" s="41">
        <f>I29+I30</f>
        <v>0</v>
      </c>
    </row>
    <row r="81" spans="5:11" s="7" customFormat="1" ht="15.6" x14ac:dyDescent="0.3">
      <c r="G81" s="38" t="s">
        <v>116</v>
      </c>
      <c r="H81" s="39">
        <f>H20+H23+H33+H40+H47+H48</f>
        <v>6050.4059999999999</v>
      </c>
      <c r="I81" s="42">
        <f>I20+I22+I23+I33+I40+I47+I48</f>
        <v>3467.31</v>
      </c>
    </row>
    <row r="82" spans="5:11" s="7" customFormat="1" ht="15.6" x14ac:dyDescent="0.3">
      <c r="G82" s="38" t="s">
        <v>124</v>
      </c>
      <c r="H82" s="43">
        <f>H35</f>
        <v>45</v>
      </c>
      <c r="I82" s="43">
        <f>I35</f>
        <v>0</v>
      </c>
    </row>
    <row r="83" spans="5:11" s="7" customFormat="1" ht="15.6" x14ac:dyDescent="0.3">
      <c r="G83" s="38" t="s">
        <v>125</v>
      </c>
      <c r="H83" s="43">
        <f>H21</f>
        <v>159.6</v>
      </c>
      <c r="I83" s="43">
        <f>I21</f>
        <v>0</v>
      </c>
    </row>
    <row r="84" spans="5:11" s="7" customFormat="1" ht="15.6" x14ac:dyDescent="0.3">
      <c r="E84" s="38"/>
      <c r="F84" s="44"/>
      <c r="G84" s="44" t="s">
        <v>111</v>
      </c>
      <c r="H84" s="42">
        <f>H24+H25+H26+H27+H28+H37</f>
        <v>4240.1914399999996</v>
      </c>
      <c r="I84" s="44">
        <f>I24+I25+I26+I27+I28+I37</f>
        <v>15731.8969</v>
      </c>
      <c r="J84" s="42"/>
      <c r="K84" s="42"/>
    </row>
    <row r="85" spans="5:11" s="7" customFormat="1" ht="15.6" x14ac:dyDescent="0.3">
      <c r="E85" s="38"/>
      <c r="F85" s="42"/>
      <c r="G85" s="42" t="s">
        <v>112</v>
      </c>
      <c r="H85" s="42">
        <f>H86+H87+H88+H89</f>
        <v>8310.8239599999997</v>
      </c>
      <c r="I85" s="44">
        <f>I86+I87+I88+I89</f>
        <v>4871.9432799999995</v>
      </c>
      <c r="J85" s="42"/>
      <c r="K85" s="42"/>
    </row>
    <row r="86" spans="5:11" s="15" customFormat="1" ht="15.6" x14ac:dyDescent="0.3">
      <c r="E86" s="40"/>
      <c r="F86" s="45"/>
      <c r="G86" s="45" t="s">
        <v>113</v>
      </c>
      <c r="H86" s="45">
        <f>H18+H19+H32+H36+H45+H53+H62</f>
        <v>5213.5829599999997</v>
      </c>
      <c r="I86" s="46">
        <f>I18+I19+I32+I36+I45+I51+I53+I62</f>
        <v>1866.10068</v>
      </c>
      <c r="J86" s="45"/>
      <c r="K86" s="45"/>
    </row>
    <row r="87" spans="5:11" s="15" customFormat="1" ht="15.6" x14ac:dyDescent="0.3">
      <c r="E87" s="40"/>
      <c r="F87" s="45"/>
      <c r="G87" s="45" t="s">
        <v>114</v>
      </c>
      <c r="H87" s="45">
        <f>H43+H61</f>
        <v>1632.077</v>
      </c>
      <c r="I87" s="46">
        <f>I43+I61</f>
        <v>1780.8425999999999</v>
      </c>
      <c r="J87" s="45"/>
      <c r="K87" s="45"/>
    </row>
    <row r="88" spans="5:11" s="15" customFormat="1" ht="15.6" x14ac:dyDescent="0.3">
      <c r="E88" s="40"/>
      <c r="F88" s="45"/>
      <c r="G88" s="47" t="s">
        <v>115</v>
      </c>
      <c r="H88" s="47">
        <f>H44+H63</f>
        <v>1159.9899999999998</v>
      </c>
      <c r="I88" s="47">
        <f>I44+I63</f>
        <v>1225</v>
      </c>
      <c r="J88" s="45"/>
      <c r="K88" s="45"/>
    </row>
    <row r="89" spans="5:11" s="15" customFormat="1" ht="15.6" x14ac:dyDescent="0.3">
      <c r="G89" s="40" t="s">
        <v>117</v>
      </c>
      <c r="H89" s="47">
        <f>H46+H54</f>
        <v>305.17400000000004</v>
      </c>
      <c r="I89" s="47"/>
    </row>
    <row r="90" spans="5:11" ht="15.6" x14ac:dyDescent="0.3">
      <c r="G90" s="36" t="s">
        <v>123</v>
      </c>
      <c r="H90" s="48">
        <f>H34</f>
        <v>8357.3326500000003</v>
      </c>
      <c r="I90" s="48">
        <f>I34</f>
        <v>970</v>
      </c>
    </row>
    <row r="91" spans="5:11" s="49" customFormat="1" ht="18" x14ac:dyDescent="0.35">
      <c r="G91" s="49" t="s">
        <v>127</v>
      </c>
      <c r="H91" s="50">
        <f>H75+H76+H81+H82+H83+H84+H85+H90</f>
        <v>30780.614729999998</v>
      </c>
      <c r="I91" s="50">
        <f>I75+I76+I81+I82+I83+I84+I85+I90</f>
        <v>26883.150179999997</v>
      </c>
    </row>
    <row r="92" spans="5:11" x14ac:dyDescent="0.3">
      <c r="G92" s="13" t="s">
        <v>126</v>
      </c>
      <c r="H92" s="51">
        <f>H65-H91</f>
        <v>0</v>
      </c>
      <c r="I92" s="51">
        <f>I65-I91</f>
        <v>0</v>
      </c>
    </row>
    <row r="94" spans="5:11" ht="33.6" x14ac:dyDescent="0.65">
      <c r="H94" s="52"/>
    </row>
    <row r="95" spans="5:11" ht="33.6" x14ac:dyDescent="0.65">
      <c r="H95" s="52"/>
    </row>
    <row r="96" spans="5:11" ht="45.75" customHeight="1" x14ac:dyDescent="0.65">
      <c r="H96" s="52"/>
    </row>
    <row r="97" spans="8:8" ht="33.6" x14ac:dyDescent="0.65">
      <c r="H97" s="52"/>
    </row>
    <row r="98" spans="8:8" ht="33.6" x14ac:dyDescent="0.65">
      <c r="H98" s="52"/>
    </row>
  </sheetData>
  <mergeCells count="37">
    <mergeCell ref="C52:D52"/>
    <mergeCell ref="D55:D60"/>
    <mergeCell ref="E55:E60"/>
    <mergeCell ref="A7:A8"/>
    <mergeCell ref="A50:A52"/>
    <mergeCell ref="B50:B52"/>
    <mergeCell ref="A5:K5"/>
    <mergeCell ref="F17:K17"/>
    <mergeCell ref="B7:B8"/>
    <mergeCell ref="C7:C8"/>
    <mergeCell ref="D7:D8"/>
    <mergeCell ref="E7:E8"/>
    <mergeCell ref="F7:F8"/>
    <mergeCell ref="G7:K7"/>
    <mergeCell ref="E10:E14"/>
    <mergeCell ref="D10:D14"/>
    <mergeCell ref="A10:A15"/>
    <mergeCell ref="B10:B15"/>
    <mergeCell ref="C15:E15"/>
    <mergeCell ref="C50:C51"/>
    <mergeCell ref="A18:A31"/>
    <mergeCell ref="B18:B31"/>
    <mergeCell ref="C31:E31"/>
    <mergeCell ref="A37:A49"/>
    <mergeCell ref="B37:B49"/>
    <mergeCell ref="C49:E49"/>
    <mergeCell ref="C19:C21"/>
    <mergeCell ref="E18:E21"/>
    <mergeCell ref="C37:C46"/>
    <mergeCell ref="E41:E46"/>
    <mergeCell ref="B65:E65"/>
    <mergeCell ref="B55:B61"/>
    <mergeCell ref="C61:E61"/>
    <mergeCell ref="A62:A64"/>
    <mergeCell ref="B62:B64"/>
    <mergeCell ref="C64:E64"/>
    <mergeCell ref="A55:A61"/>
  </mergeCells>
  <pageMargins left="0.39370078740157483" right="0.19685039370078741" top="0.19685039370078741" bottom="0.19685039370078741" header="0.19685039370078741" footer="0.19685039370078741"/>
  <pageSetup paperSize="9" scale="55" fitToHeight="6" orientation="landscape" r:id="rId1"/>
  <rowBreaks count="4" manualBreakCount="4">
    <brk id="17" max="10" man="1"/>
    <brk id="31" max="10" man="1"/>
    <brk id="36" max="10" man="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Admin</cp:lastModifiedBy>
  <cp:lastPrinted>2023-01-11T12:30:37Z</cp:lastPrinted>
  <dcterms:created xsi:type="dcterms:W3CDTF">2022-01-28T07:03:37Z</dcterms:created>
  <dcterms:modified xsi:type="dcterms:W3CDTF">2023-01-30T14:19:15Z</dcterms:modified>
</cp:coreProperties>
</file>