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D:\ПРОГРАМИ\ЦИВІЛЬНИЙ ЗАХИСТ\19_рішення _\"/>
    </mc:Choice>
  </mc:AlternateContent>
  <xr:revisionPtr revIDLastSave="0" documentId="13_ncr:1_{6112834E-A9F2-438F-8E8B-386AF9284541}" xr6:coauthVersionLast="47" xr6:coauthVersionMax="47" xr10:uidLastSave="{00000000-0000-0000-0000-000000000000}"/>
  <bookViews>
    <workbookView xWindow="-120" yWindow="-120" windowWidth="19440" windowHeight="15000" xr2:uid="{00000000-000D-0000-FFFF-FFFF00000000}"/>
  </bookViews>
  <sheets>
    <sheet name="Лист1" sheetId="1" r:id="rId1"/>
    <sheet name="Аркуш1" sheetId="2" r:id="rId2"/>
  </sheets>
  <definedNames>
    <definedName name="_xlnm.Print_Titles" localSheetId="0">Лист1!$7:$9</definedName>
    <definedName name="_xlnm.Print_Area" localSheetId="0">Лист1!$A$1:$K$85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7" i="1" l="1"/>
  <c r="I106" i="1"/>
  <c r="I105" i="1"/>
  <c r="I104" i="1"/>
  <c r="I103" i="1"/>
  <c r="I99" i="1"/>
  <c r="H99" i="1"/>
  <c r="I98" i="1"/>
  <c r="H98" i="1"/>
  <c r="I96" i="1"/>
  <c r="I91" i="1" s="1"/>
  <c r="I95" i="1"/>
  <c r="I94" i="1"/>
  <c r="I93" i="1"/>
  <c r="I92" i="1"/>
  <c r="K79" i="1"/>
  <c r="J79" i="1"/>
  <c r="I79" i="1"/>
  <c r="H79" i="1"/>
  <c r="G79" i="1"/>
  <c r="F78" i="1"/>
  <c r="F77" i="1"/>
  <c r="F76" i="1"/>
  <c r="F75" i="1"/>
  <c r="F79" i="1" s="1"/>
  <c r="K74" i="1"/>
  <c r="J74" i="1"/>
  <c r="I74" i="1"/>
  <c r="H74" i="1"/>
  <c r="G74" i="1"/>
  <c r="F73" i="1"/>
  <c r="F72" i="1"/>
  <c r="F71" i="1"/>
  <c r="F70" i="1"/>
  <c r="F69" i="1"/>
  <c r="F68" i="1"/>
  <c r="F67" i="1"/>
  <c r="F66" i="1"/>
  <c r="F74" i="1" s="1"/>
  <c r="F65" i="1"/>
  <c r="K64" i="1"/>
  <c r="J64" i="1"/>
  <c r="I64" i="1"/>
  <c r="G64" i="1"/>
  <c r="H63" i="1"/>
  <c r="H64" i="1" s="1"/>
  <c r="F62" i="1"/>
  <c r="K61" i="1"/>
  <c r="J61" i="1"/>
  <c r="I61" i="1"/>
  <c r="H61" i="1"/>
  <c r="G61" i="1"/>
  <c r="F60" i="1"/>
  <c r="F59" i="1"/>
  <c r="F58" i="1"/>
  <c r="F57" i="1"/>
  <c r="H56" i="1"/>
  <c r="F56" i="1"/>
  <c r="F61" i="1" s="1"/>
  <c r="F55" i="1"/>
  <c r="H54" i="1"/>
  <c r="H105" i="1" s="1"/>
  <c r="F53" i="1"/>
  <c r="K52" i="1"/>
  <c r="J52" i="1"/>
  <c r="I52" i="1"/>
  <c r="G52" i="1"/>
  <c r="F51" i="1"/>
  <c r="H50" i="1"/>
  <c r="F50" i="1" s="1"/>
  <c r="F52" i="1" s="1"/>
  <c r="K49" i="1"/>
  <c r="J49" i="1"/>
  <c r="G49" i="1"/>
  <c r="H48" i="1"/>
  <c r="F48" i="1" s="1"/>
  <c r="H47" i="1"/>
  <c r="H97" i="1" s="1"/>
  <c r="F46" i="1"/>
  <c r="I45" i="1"/>
  <c r="H45" i="1"/>
  <c r="H102" i="1" s="1"/>
  <c r="H44" i="1"/>
  <c r="H104" i="1" s="1"/>
  <c r="H43" i="1"/>
  <c r="H103" i="1" s="1"/>
  <c r="I41" i="1"/>
  <c r="F40" i="1"/>
  <c r="H39" i="1"/>
  <c r="F39" i="1" s="1"/>
  <c r="H38" i="1"/>
  <c r="F38" i="1" s="1"/>
  <c r="I37" i="1"/>
  <c r="I100" i="1" s="1"/>
  <c r="H37" i="1"/>
  <c r="F37" i="1"/>
  <c r="F36" i="1"/>
  <c r="F35" i="1"/>
  <c r="H34" i="1"/>
  <c r="H106" i="1" s="1"/>
  <c r="F34" i="1"/>
  <c r="F33" i="1"/>
  <c r="I32" i="1"/>
  <c r="F32" i="1" s="1"/>
  <c r="K31" i="1"/>
  <c r="J31" i="1"/>
  <c r="G31" i="1"/>
  <c r="F30" i="1"/>
  <c r="H29" i="1"/>
  <c r="H96" i="1" s="1"/>
  <c r="F29" i="1"/>
  <c r="F28" i="1"/>
  <c r="F27" i="1"/>
  <c r="F26" i="1"/>
  <c r="H25" i="1"/>
  <c r="H100" i="1" s="1"/>
  <c r="F24" i="1"/>
  <c r="F23" i="1"/>
  <c r="F22" i="1"/>
  <c r="F21" i="1"/>
  <c r="I20" i="1"/>
  <c r="F20" i="1" s="1"/>
  <c r="F19" i="1"/>
  <c r="F18" i="1"/>
  <c r="F16" i="1"/>
  <c r="K15" i="1"/>
  <c r="K80" i="1" s="1"/>
  <c r="K87" i="1" s="1"/>
  <c r="J15" i="1"/>
  <c r="J80" i="1" s="1"/>
  <c r="J87" i="1" s="1"/>
  <c r="H15" i="1"/>
  <c r="H90" i="1" s="1"/>
  <c r="G15" i="1"/>
  <c r="G80" i="1" s="1"/>
  <c r="G87" i="1" s="1"/>
  <c r="F14" i="1"/>
  <c r="F13" i="1"/>
  <c r="I12" i="1"/>
  <c r="I15" i="1" s="1"/>
  <c r="F12" i="1"/>
  <c r="F11" i="1"/>
  <c r="F10" i="1"/>
  <c r="F15" i="1" s="1"/>
  <c r="F49" i="1" l="1"/>
  <c r="I90" i="1"/>
  <c r="F31" i="1"/>
  <c r="F80" i="1" s="1"/>
  <c r="F87" i="1" s="1"/>
  <c r="H101" i="1"/>
  <c r="F64" i="1"/>
  <c r="I31" i="1"/>
  <c r="I80" i="1" s="1"/>
  <c r="I49" i="1"/>
  <c r="H52" i="1"/>
  <c r="H92" i="1"/>
  <c r="H93" i="1"/>
  <c r="H94" i="1"/>
  <c r="I97" i="1"/>
  <c r="I102" i="1"/>
  <c r="I101" i="1" s="1"/>
  <c r="F25" i="1"/>
  <c r="H31" i="1"/>
  <c r="H41" i="1"/>
  <c r="F41" i="1" s="1"/>
  <c r="F43" i="1"/>
  <c r="F44" i="1"/>
  <c r="F45" i="1"/>
  <c r="F47" i="1"/>
  <c r="F54" i="1"/>
  <c r="F63" i="1"/>
  <c r="I87" i="1" l="1"/>
  <c r="H91" i="1"/>
  <c r="H108" i="1" s="1"/>
  <c r="H49" i="1"/>
  <c r="H80" i="1" s="1"/>
  <c r="I108" i="1"/>
  <c r="I109" i="1" s="1"/>
  <c r="H109" i="1" l="1"/>
  <c r="H87" i="1"/>
</calcChain>
</file>

<file path=xl/sharedStrings.xml><?xml version="1.0" encoding="utf-8"?>
<sst xmlns="http://schemas.openxmlformats.org/spreadsheetml/2006/main" count="209" uniqueCount="155">
  <si>
    <t xml:space="preserve">Додаток </t>
  </si>
  <si>
    <t>до рішення Чорноморської міської ради</t>
  </si>
  <si>
    <t>Одеського району Одеської області</t>
  </si>
  <si>
    <t xml:space="preserve">                                                                                                                                                                                          від                    р.  №     -VIIІ</t>
  </si>
  <si>
    <t>від ____.____.2023 № ____ -VIII</t>
  </si>
  <si>
    <t>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(зі змінами та доповненнями)</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</si>
  <si>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</si>
  <si>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</si>
  <si>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</si>
  <si>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</si>
  <si>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</si>
  <si>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</si>
  <si>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</si>
  <si>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</si>
  <si>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</si>
  <si>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перевірку джерел протипожежного водопостачання та виконання інших службових цілей і завдань підрозділу</t>
  </si>
  <si>
    <t>Придбання паливно-мастильних матеріалів для 22-ДПРЧ 7 ДПРЗ</t>
  </si>
  <si>
    <t xml:space="preserve">Фінансове управління Чорноморської міської ради,   ГУ ДСНС України в Одеській області, 22 ДПРЧ 7 ДПРЗ ГУ ДСНС України в Одеській області, </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</si>
  <si>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</si>
  <si>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</si>
  <si>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</si>
  <si>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комп’ютерної техніки та програмного забезпечення, канцтоварів, журналів, наочної агітації для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</si>
  <si>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</si>
  <si>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</si>
  <si>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</si>
  <si>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</si>
  <si>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</si>
  <si>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Фінансове управління Чорноморської міської ради,   ГУ ДСНС України в Одеській області, 22 ДПРЧ 7 ДПРЗ ГУ ДСНС України в Одеській області</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</si>
  <si>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</si>
  <si>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</si>
  <si>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</si>
  <si>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ГУ ДСНС України в Одеській області, 22 ДПРЧ 7 ДПРЗ ГУ ДСНС України в Одеській області, підприємства, установи та організації міста</t>
  </si>
  <si>
    <t>Кошти підприємств</t>
  </si>
  <si>
    <t>Не потребує фінансування з бюджету</t>
  </si>
  <si>
    <t>4.</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</si>
  <si>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t>
  </si>
  <si>
    <t xml:space="preserve">Придбання лавок,  життєвонеобхідних предметів та  засобів тощо для захисних споруд цивільного захисту (цивільної оборони) - укриттів </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</si>
  <si>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</si>
  <si>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</si>
  <si>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Відділ освіти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</si>
  <si>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</si>
  <si>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Встановлення системи відеоспостереження</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</si>
  <si>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</si>
  <si>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 xml:space="preserve">Відділ освіти Чорноморської міської ради Одеського району Одеської області
</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</si>
  <si>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</si>
  <si>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</si>
  <si>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</si>
  <si>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</si>
  <si>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</si>
  <si>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Реконструкція приміщення сховища в будівлі за адресою: Одеська область, Одеський район, м. Чорноморськ, вул. 1 Травня, 2/198-Н. Проєктні роботи</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</si>
  <si>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</si>
  <si>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</si>
  <si>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</si>
  <si>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</si>
  <si>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</si>
  <si>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Забезпечення  утримання, збереження та розвиток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</si>
  <si>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та залученим до чергування особам)</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</si>
  <si>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</si>
  <si>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</si>
  <si>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</si>
  <si>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</si>
  <si>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</si>
  <si>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 xml:space="preserve">Створення, поповнення та
зберігання місцевого
матеріального резерву для
запобігання і ліквідації
наслідків надзвичайних
ситуацій </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</si>
  <si>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</si>
  <si>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КП "МУЖКГ" Чорноморської міської ради Одеського району Одеської області
КП "Зеленгосп"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</si>
  <si>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8.</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</si>
  <si>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првового режиму воєнного стану</t>
  </si>
  <si>
    <t>Оплата послуг з обслуговування автомобільним транспортом по доставці продовольчих товарів, засобів гігієни, інших матеріальних цінностей до місця зберігання</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</si>
  <si>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</si>
  <si>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9.</t>
  </si>
  <si>
    <t>Заходи із запобігання та ліквідації надзвичайних ситуацій та наслідків стихійного лиха</t>
  </si>
  <si>
    <t>Ліквідація наслідків вибуху, який стався 09.04.2022 року, за адресою: Одеська область, Одеський район,
м. Чорноморськ, 
вул. Транспортна,10.</t>
  </si>
  <si>
    <t>10.</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</si>
  <si>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2022/2023року</t>
  </si>
  <si>
    <t xml:space="preserve">Придбання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укритів в особливий період </t>
  </si>
  <si>
    <t>Олександрівська селищна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</si>
  <si>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</si>
  <si>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t>
  </si>
  <si>
    <t xml:space="preserve">в тому числі за відповідальними виконавцями: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</si>
  <si>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</si>
  <si>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</si>
  <si>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</si>
  <si>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</si>
  <si>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</si>
  <si>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</si>
  <si>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</si>
  <si>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</si>
  <si>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</si>
  <si>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</si>
  <si>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</si>
  <si>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</si>
  <si>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</si>
  <si>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Забезпечення роботи систем та засобів оповіщення та інформування населення, запчастин та матеріалів для їх ремонту та модернізації, оплата послуг з їх впровадження (встановлення), ремонту та технічного обслуговування</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</si>
  <si>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</si>
  <si>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</si>
  <si>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</si>
  <si>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</si>
  <si>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</si>
  <si>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</si>
  <si>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</si>
  <si>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</si>
  <si>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</si>
  <si>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</si>
  <si>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</si>
  <si>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</si>
  <si>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</si>
  <si>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</si>
  <si>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Оплата послуг з оренди джерел резервного живлення (генераторів) (7од.)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2023р.</t>
  </si>
  <si>
    <t>Всього по п. 14</t>
  </si>
  <si>
    <t>15.</t>
  </si>
  <si>
    <t xml:space="preserve">Заходи із цивільного захисту населення - запобігання надзвичайних ситуацій та наслідків в період опалювального сезону 2022/2023років в умовах правового режиму воєнного стану </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</si>
  <si>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</si>
  <si>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</si>
  <si>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</si>
  <si>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</si>
  <si>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</si>
  <si>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</si>
  <si>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t>
  </si>
  <si>
    <t>КП "МУЖКГ" Чорноморської міської ради Одеського району Одеської області</t>
  </si>
  <si>
    <t>КП "Палац спорту "Юність"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</si>
  <si>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</si>
  <si>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</si>
  <si>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Всього по п.16</t>
  </si>
  <si>
    <t>Заходи із запобігання виникненню надзвичайних ситуацій</t>
  </si>
  <si>
    <t>Капітальний ремонт системи протипожежного захисту будівлі поліклініки № 1 з вбудованою захисною спорудою цивільного захисту (цивільної оброни) сховище обліковий № 57620. розташованої за адресою: вул.1 Травня, буд.1, м.Чорноморськ, Одеської області (інв.номер № 101310011)</t>
  </si>
  <si>
    <t>Капітальний ремонт системи протипожежного захисту відділення сімейної медицини поліклініки № 1, розташованої за адресою: Одеська область,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</si>
  <si>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Одеській район, м.Чорноморськ, вул.1-го Травня, буд.3</t>
  </si>
  <si>
    <t>Будівництво (улаштування) системи пожежної сигналізації, системи керування евакуюванням (в частині системи оповіщення про пожежу і покажчиків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Одеській район, м.Чорноморськ, проспект Миру, буд.33</t>
  </si>
  <si>
    <t>Всього по п.17</t>
  </si>
  <si>
    <t>Разом</t>
  </si>
  <si>
    <t>2022* - видатки зазначені відповідно до касових видатків бюджету</t>
  </si>
  <si>
    <t>Начальник відділу взаємодії з правоохоронними органами, органами ДСНС, оборонної роботи</t>
  </si>
  <si>
    <t>Микола МАЛИЙ</t>
  </si>
  <si>
    <t>попередні</t>
  </si>
  <si>
    <t>зміни</t>
  </si>
  <si>
    <t>ДСНС</t>
  </si>
  <si>
    <t>ВИКОНКОМ</t>
  </si>
  <si>
    <t>Виконком</t>
  </si>
  <si>
    <t>Олександрівка</t>
  </si>
  <si>
    <t>Малодолинське</t>
  </si>
  <si>
    <t>Б.Балка</t>
  </si>
  <si>
    <t>Лікарня</t>
  </si>
  <si>
    <t>ОСВІТА</t>
  </si>
  <si>
    <t>УСП (Терцентр)</t>
  </si>
  <si>
    <t>КУЛЬТУРА</t>
  </si>
  <si>
    <t>УКБ</t>
  </si>
  <si>
    <t>ВКГБ</t>
  </si>
  <si>
    <t>МУЖКГ</t>
  </si>
  <si>
    <t>ЧВК</t>
  </si>
  <si>
    <t>ЧТЕ</t>
  </si>
  <si>
    <t>ЗЕЛЕНГОСП</t>
  </si>
  <si>
    <t>матрезерв</t>
  </si>
  <si>
    <t>Юність</t>
  </si>
  <si>
    <t>РАЗОМ:</t>
  </si>
  <si>
    <t>відхилення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</si>
</sst>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
  </numFmts>
  <fonts count="19">
    <font>
      <sz val="10"/>
      <color theme="1"/>
      <name val="Calibri"/>
      <charset val="204"/>
      <scheme val="minor"/>
    </font>
    <font>
      <sz val="10"/>
      <name val="Times New Roman"/>
      <charset val="204"/>
    </font>
    <font>
      <b/>
      <sz val="10"/>
      <name val="Calibri"/>
      <charset val="204"/>
      <scheme val="minor"/>
    </font>
    <font>
      <b/>
      <i/>
      <sz val="10"/>
      <name val="Calibri"/>
      <charset val="204"/>
      <scheme val="minor"/>
    </font>
    <font>
      <i/>
      <sz val="10"/>
      <name val="Calibri"/>
      <charset val="204"/>
      <scheme val="minor"/>
    </font>
    <font>
      <sz val="12"/>
      <name val="Times New Roman"/>
      <charset val="204"/>
    </font>
    <font>
      <sz val="12"/>
      <name val="Calibri"/>
      <charset val="204"/>
      <scheme val="minor"/>
    </font>
    <font>
      <b/>
      <sz val="14"/>
      <name val="Calibri"/>
      <charset val="204"/>
      <scheme val="minor"/>
    </font>
    <font>
      <sz val="10"/>
      <name val="Calibri"/>
      <charset val="204"/>
      <scheme val="minor"/>
    </font>
    <font>
      <sz val="11"/>
      <name val="Times New Roman"/>
      <charset val="204"/>
    </font>
    <font>
      <sz val="10"/>
      <color indexed="8"/>
      <name val="Times New Roman"/>
      <charset val="204"/>
    </font>
    <font>
      <i/>
      <sz val="10"/>
      <name val="Times New Roman"/>
      <charset val="204"/>
    </font>
    <font>
      <sz val="10"/>
      <color theme="1"/>
      <name val="Times New Roman"/>
      <charset val="204"/>
    </font>
    <font>
      <b/>
      <sz val="10"/>
      <name val="Times New Roman"/>
      <charset val="204"/>
    </font>
    <font>
      <sz val="11"/>
      <name val="Calibri"/>
      <charset val="204"/>
      <scheme val="minor"/>
    </font>
    <font>
      <i/>
      <sz val="11"/>
      <name val="Calibri"/>
      <charset val="204"/>
      <scheme val="minor"/>
    </font>
    <font>
      <sz val="14"/>
      <name val="Calibri"/>
      <charset val="204"/>
      <scheme val="minor"/>
    </font>
    <font>
      <sz val="26"/>
      <name val="Calibri"/>
      <charset val="204"/>
      <scheme val="minor"/>
    </font>
    <font>
      <sz val="11"/>
      <color theme="1"/>
      <name val="Calibri"/>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8" fillId="0" borderId="0"/>
  </cellStyleXfs>
  <cellXfs count="68">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0" borderId="0" xfId="0" applyFont="1" applyAlignment="1">
      <alignment horizontal="left"/>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165"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1" fillId="2" borderId="1" xfId="1" applyFont="1" applyFill="1" applyBorder="1" applyAlignment="1">
      <alignment horizontal="left" vertical="center" wrapText="1"/>
    </xf>
    <xf numFmtId="0" fontId="10" fillId="2" borderId="1" xfId="0" applyFont="1" applyFill="1" applyBorder="1" applyAlignment="1">
      <alignment vertical="center" wrapText="1"/>
    </xf>
    <xf numFmtId="167" fontId="11"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8" fontId="1"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0" fontId="12" fillId="2" borderId="1"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166" fontId="13" fillId="2" borderId="1" xfId="0" applyNumberFormat="1" applyFont="1" applyFill="1" applyBorder="1" applyAlignment="1">
      <alignment horizontal="center" vertical="center" wrapText="1"/>
    </xf>
    <xf numFmtId="0" fontId="9" fillId="2" borderId="0" xfId="0" applyFont="1" applyFill="1"/>
    <xf numFmtId="0" fontId="14" fillId="2" borderId="0" xfId="0" applyFont="1" applyFill="1"/>
    <xf numFmtId="166" fontId="14" fillId="2" borderId="0" xfId="0" applyNumberFormat="1" applyFont="1" applyFill="1"/>
    <xf numFmtId="164" fontId="14" fillId="2" borderId="0" xfId="0" applyNumberFormat="1" applyFont="1" applyFill="1"/>
    <xf numFmtId="0" fontId="15" fillId="2" borderId="0" xfId="0" applyFont="1" applyFill="1"/>
    <xf numFmtId="164" fontId="15" fillId="2" borderId="0" xfId="0" applyNumberFormat="1" applyFont="1" applyFill="1"/>
    <xf numFmtId="165" fontId="14" fillId="2" borderId="0" xfId="0" applyNumberFormat="1" applyFont="1" applyFill="1"/>
    <xf numFmtId="4" fontId="14" fillId="2" borderId="0" xfId="0" applyNumberFormat="1" applyFont="1" applyFill="1"/>
    <xf numFmtId="4" fontId="15" fillId="2" borderId="0" xfId="0" applyNumberFormat="1" applyFont="1" applyFill="1"/>
    <xf numFmtId="167" fontId="15" fillId="2" borderId="0" xfId="0" applyNumberFormat="1" applyFont="1" applyFill="1"/>
    <xf numFmtId="167" fontId="14" fillId="2" borderId="0" xfId="0" applyNumberFormat="1" applyFont="1" applyFill="1"/>
    <xf numFmtId="0" fontId="16" fillId="2" borderId="0" xfId="0" applyFont="1" applyFill="1"/>
    <xf numFmtId="0" fontId="17" fillId="2" borderId="0" xfId="0" applyFont="1" applyFill="1"/>
    <xf numFmtId="167" fontId="1" fillId="0" borderId="1" xfId="0" applyNumberFormat="1" applyFont="1" applyBorder="1" applyAlignment="1">
      <alignment horizontal="center" vertical="center" wrapText="1"/>
    </xf>
    <xf numFmtId="167" fontId="13" fillId="2" borderId="0" xfId="0" applyNumberFormat="1" applyFont="1" applyFill="1" applyAlignment="1">
      <alignment horizontal="center" vertical="center" wrapText="1"/>
    </xf>
    <xf numFmtId="166" fontId="15" fillId="2" borderId="0" xfId="0" applyNumberFormat="1" applyFont="1" applyFill="1"/>
    <xf numFmtId="0" fontId="1" fillId="2" borderId="1" xfId="0" quotePrefix="1" applyFont="1" applyFill="1" applyBorder="1" applyAlignment="1">
      <alignment vertical="center" wrapText="1"/>
    </xf>
    <xf numFmtId="0" fontId="10"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2" fillId="2" borderId="1"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9" fillId="2" borderId="0" xfId="0" applyFont="1" applyFill="1" applyAlignment="1">
      <alignment horizontal="center" vertical="center" wrapText="1"/>
    </xf>
  </cellXfs>
  <cellStyles count="2">
    <cellStyle name="Звичайний" xfId="0" builtinId="0"/>
    <cellStyle name="Обычный 9" xfId="1"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5"/>
  <sheetViews>
    <sheetView tabSelected="1" view="pageBreakPreview" topLeftCell="A32" zoomScale="70" zoomScaleNormal="86" workbookViewId="0">
      <selection activeCell="D33" sqref="D33:D34"/>
    </sheetView>
  </sheetViews>
  <sheetFormatPr defaultColWidth="9.140625" defaultRowHeight="12.75"/>
  <cols>
    <col min="1" max="1" width="3.85546875" style="8" customWidth="1"/>
    <col min="2" max="2" width="38.7109375" style="8" customWidth="1"/>
    <col min="3" max="3" width="48.7109375" style="8" customWidth="1"/>
    <col min="4" max="4" width="41" style="8" customWidth="1"/>
    <col min="5" max="5" width="16.7109375" style="8" customWidth="1"/>
    <col min="6" max="6" width="14.5703125" style="8" customWidth="1"/>
    <col min="7" max="7" width="14" style="8" customWidth="1"/>
    <col min="8" max="8" width="16.28515625" style="8" customWidth="1"/>
    <col min="9" max="9" width="16.140625" style="8" customWidth="1"/>
    <col min="10" max="10" width="16.5703125" style="8" customWidth="1"/>
    <col min="11" max="11" width="15.140625" style="8" customWidth="1"/>
    <col min="12" max="12" width="16.42578125" style="8" customWidth="1"/>
    <col min="13" max="16384" width="9.140625" style="8"/>
  </cols>
  <sheetData>
    <row r="1" spans="1:11" ht="30.75" customHeight="1">
      <c r="A1" s="9"/>
      <c r="B1" s="9"/>
      <c r="C1" s="9"/>
      <c r="D1" s="9"/>
      <c r="E1" s="9"/>
      <c r="F1" s="9"/>
      <c r="G1" s="10"/>
      <c r="H1" s="9" t="s">
        <v>0</v>
      </c>
      <c r="I1" s="9"/>
      <c r="J1" s="9"/>
      <c r="K1" s="9"/>
    </row>
    <row r="2" spans="1:11">
      <c r="A2" s="9"/>
      <c r="B2" s="9"/>
      <c r="C2" s="9"/>
      <c r="D2" s="10"/>
      <c r="E2" s="9"/>
      <c r="F2" s="9"/>
      <c r="G2" s="9"/>
      <c r="H2" s="9" t="s">
        <v>1</v>
      </c>
      <c r="I2" s="9"/>
      <c r="J2" s="9"/>
      <c r="K2" s="9"/>
    </row>
    <row r="3" spans="1:11" ht="15.95" customHeight="1">
      <c r="A3" s="9"/>
      <c r="B3" s="9"/>
      <c r="C3" s="9"/>
      <c r="D3" s="9"/>
      <c r="E3" s="9"/>
      <c r="F3" s="9"/>
      <c r="G3" s="9"/>
      <c r="H3" s="9" t="s">
        <v>2</v>
      </c>
      <c r="I3" s="9"/>
      <c r="J3" s="9"/>
      <c r="K3" s="9"/>
    </row>
    <row r="4" spans="1:11">
      <c r="A4" s="9"/>
      <c r="B4" s="9"/>
      <c r="C4" s="9"/>
      <c r="D4" s="9"/>
      <c r="E4" s="9"/>
      <c r="F4" s="9"/>
      <c r="G4" s="1" t="s">
        <v>3</v>
      </c>
      <c r="H4" s="11" t="s">
        <v>4</v>
      </c>
      <c r="I4" s="11"/>
      <c r="J4" s="9"/>
      <c r="K4" s="9"/>
    </row>
    <row r="5" spans="1:11" s="1" customFormat="1" ht="62.45" customHeight="1">
      <c r="A5" s="67" t="s">
        <v>5</v>
      </c>
      <c r="B5" s="67"/>
      <c r="C5" s="67"/>
      <c r="D5" s="67"/>
      <c r="E5" s="67"/>
      <c r="F5" s="67"/>
      <c r="G5" s="67"/>
      <c r="H5" s="67"/>
      <c r="I5" s="67"/>
      <c r="J5" s="67"/>
      <c r="K5" s="67"/>
    </row>
    <row r="6" spans="1:11" ht="19.899999999999999" customHeight="1">
      <c r="A6" s="9"/>
      <c r="B6" s="9"/>
      <c r="C6" s="9"/>
      <c r="D6" s="9"/>
      <c r="E6" s="9"/>
      <c r="F6" s="9"/>
      <c r="G6" s="9"/>
      <c r="H6" s="9"/>
      <c r="I6" s="9"/>
      <c r="J6" s="9"/>
      <c r="K6" s="9"/>
    </row>
    <row r="7" spans="1:11" ht="56.25" customHeight="1">
      <c r="A7" s="53" t="s">
        <v>6</v>
      </c>
      <c r="B7" s="53" t="s">
        <v>7</v>
      </c>
      <c r="C7" s="53" t="s">
        <v>8</v>
      </c>
      <c r="D7" s="53" t="s">
        <v>9</v>
      </c>
      <c r="E7" s="53" t="s">
        <v>10</v>
      </c>
      <c r="F7" s="53" t="s">
        <v>11</v>
      </c>
      <c r="G7" s="53" t="s">
        <v>12</v>
      </c>
      <c r="H7" s="53"/>
      <c r="I7" s="53"/>
      <c r="J7" s="53"/>
      <c r="K7" s="53"/>
    </row>
    <row r="8" spans="1:11" ht="41.1" customHeight="1">
      <c r="A8" s="53"/>
      <c r="B8" s="53"/>
      <c r="C8" s="53"/>
      <c r="D8" s="53"/>
      <c r="E8" s="53"/>
      <c r="F8" s="53"/>
      <c r="G8" s="13">
        <v>2021</v>
      </c>
      <c r="H8" s="13" t="s">
        <v>13</v>
      </c>
      <c r="I8" s="13">
        <v>2023</v>
      </c>
      <c r="J8" s="13">
        <v>2024</v>
      </c>
      <c r="K8" s="13">
        <v>2025</v>
      </c>
    </row>
    <row r="9" spans="1:11" ht="17.25" customHeight="1">
      <c r="A9" s="12">
        <v>1</v>
      </c>
      <c r="B9" s="12">
        <v>2</v>
      </c>
      <c r="C9" s="12">
        <v>3</v>
      </c>
      <c r="D9" s="12">
        <v>4</v>
      </c>
      <c r="E9" s="12">
        <v>5</v>
      </c>
      <c r="F9" s="12">
        <v>6</v>
      </c>
      <c r="G9" s="12">
        <v>7</v>
      </c>
      <c r="H9" s="12">
        <v>8</v>
      </c>
      <c r="I9" s="12">
        <v>9</v>
      </c>
      <c r="J9" s="12">
        <v>10</v>
      </c>
      <c r="K9" s="12">
        <v>11</v>
      </c>
    </row>
    <row r="10" spans="1:11" ht="41.25" customHeight="1">
      <c r="A10" s="54" t="s">
        <v>14</v>
      </c>
      <c r="B10" s="53" t="s">
        <v>15</v>
      </c>
      <c r="C10" s="14" t="s">
        <v>16</v>
      </c>
      <c r="D10" s="53" t="s">
        <v>17</v>
      </c>
      <c r="E10" s="53" t="s">
        <v>18</v>
      </c>
      <c r="F10" s="15">
        <f>G10+H10+I10+J10+K10</f>
        <v>2372</v>
      </c>
      <c r="G10" s="15">
        <v>400</v>
      </c>
      <c r="H10" s="15">
        <v>400</v>
      </c>
      <c r="I10" s="15">
        <v>772</v>
      </c>
      <c r="J10" s="15">
        <v>400</v>
      </c>
      <c r="K10" s="15">
        <v>400</v>
      </c>
    </row>
    <row r="11" spans="1:11" ht="45.75" customHeight="1">
      <c r="A11" s="55"/>
      <c r="B11" s="53"/>
      <c r="C11" s="14" t="s">
        <v>19</v>
      </c>
      <c r="D11" s="53"/>
      <c r="E11" s="53"/>
      <c r="F11" s="15">
        <f t="shared" ref="F11:F16" si="0">G11+H11+I11+J11+K11</f>
        <v>665.5</v>
      </c>
      <c r="G11" s="15">
        <v>200</v>
      </c>
      <c r="H11" s="15">
        <v>50</v>
      </c>
      <c r="I11" s="15">
        <v>15.5</v>
      </c>
      <c r="J11" s="15">
        <v>200</v>
      </c>
      <c r="K11" s="15">
        <v>200</v>
      </c>
    </row>
    <row r="12" spans="1:11" ht="46.5" customHeight="1">
      <c r="A12" s="55"/>
      <c r="B12" s="53"/>
      <c r="C12" s="14" t="s">
        <v>20</v>
      </c>
      <c r="D12" s="53"/>
      <c r="E12" s="53"/>
      <c r="F12" s="15">
        <f t="shared" si="0"/>
        <v>2943.5</v>
      </c>
      <c r="G12" s="15">
        <v>500</v>
      </c>
      <c r="H12" s="15">
        <v>500</v>
      </c>
      <c r="I12" s="15">
        <f>365.25+578.25</f>
        <v>943.5</v>
      </c>
      <c r="J12" s="15">
        <v>500</v>
      </c>
      <c r="K12" s="15">
        <v>500</v>
      </c>
    </row>
    <row r="13" spans="1:11" ht="51" customHeight="1">
      <c r="A13" s="55"/>
      <c r="B13" s="53"/>
      <c r="C13" s="14" t="s">
        <v>21</v>
      </c>
      <c r="D13" s="53"/>
      <c r="E13" s="53"/>
      <c r="F13" s="15">
        <f t="shared" si="0"/>
        <v>281</v>
      </c>
      <c r="G13" s="15">
        <v>50</v>
      </c>
      <c r="H13" s="15">
        <v>50</v>
      </c>
      <c r="I13" s="15">
        <v>81</v>
      </c>
      <c r="J13" s="15">
        <v>50</v>
      </c>
      <c r="K13" s="15">
        <v>50</v>
      </c>
    </row>
    <row r="14" spans="1:11" ht="51.75" customHeight="1">
      <c r="A14" s="55"/>
      <c r="B14" s="53"/>
      <c r="C14" s="14" t="s">
        <v>22</v>
      </c>
      <c r="D14" s="53"/>
      <c r="E14" s="53"/>
      <c r="F14" s="15">
        <f t="shared" si="0"/>
        <v>2208</v>
      </c>
      <c r="G14" s="15"/>
      <c r="H14" s="15">
        <v>2208</v>
      </c>
      <c r="I14" s="15"/>
      <c r="J14" s="15"/>
      <c r="K14" s="15"/>
    </row>
    <row r="15" spans="1:11" ht="37.5" customHeight="1">
      <c r="A15" s="56"/>
      <c r="B15" s="53"/>
      <c r="C15" s="53" t="s">
        <v>23</v>
      </c>
      <c r="D15" s="53"/>
      <c r="E15" s="53"/>
      <c r="F15" s="15">
        <f>F10+++F11+F12+F13+F14</f>
        <v>8470</v>
      </c>
      <c r="G15" s="15">
        <f t="shared" ref="G15:K15" si="1">G10+++G11+G12+G13+G14</f>
        <v>1150</v>
      </c>
      <c r="H15" s="15">
        <f t="shared" si="1"/>
        <v>3208</v>
      </c>
      <c r="I15" s="15">
        <f t="shared" si="1"/>
        <v>1812</v>
      </c>
      <c r="J15" s="15">
        <f t="shared" si="1"/>
        <v>1150</v>
      </c>
      <c r="K15" s="15">
        <f t="shared" si="1"/>
        <v>1150</v>
      </c>
    </row>
    <row r="16" spans="1:11" ht="73.5" customHeight="1">
      <c r="A16" s="14" t="s">
        <v>24</v>
      </c>
      <c r="B16" s="14" t="s">
        <v>25</v>
      </c>
      <c r="C16" s="14" t="s">
        <v>26</v>
      </c>
      <c r="D16" s="12" t="s">
        <v>27</v>
      </c>
      <c r="E16" s="12" t="s">
        <v>18</v>
      </c>
      <c r="F16" s="15">
        <f t="shared" si="0"/>
        <v>500</v>
      </c>
      <c r="G16" s="15">
        <v>200</v>
      </c>
      <c r="H16" s="15"/>
      <c r="I16" s="15"/>
      <c r="J16" s="15">
        <v>100</v>
      </c>
      <c r="K16" s="15">
        <v>200</v>
      </c>
    </row>
    <row r="17" spans="1:12" ht="65.25" customHeight="1">
      <c r="A17" s="16" t="s">
        <v>28</v>
      </c>
      <c r="B17" s="17" t="s">
        <v>29</v>
      </c>
      <c r="C17" s="14" t="s">
        <v>30</v>
      </c>
      <c r="D17" s="12" t="s">
        <v>31</v>
      </c>
      <c r="E17" s="12" t="s">
        <v>32</v>
      </c>
      <c r="F17" s="53" t="s">
        <v>33</v>
      </c>
      <c r="G17" s="53"/>
      <c r="H17" s="53"/>
      <c r="I17" s="53"/>
      <c r="J17" s="53"/>
      <c r="K17" s="53"/>
    </row>
    <row r="18" spans="1:12" ht="75" customHeight="1">
      <c r="A18" s="58" t="s">
        <v>34</v>
      </c>
      <c r="B18" s="58" t="s">
        <v>35</v>
      </c>
      <c r="C18" s="14" t="s">
        <v>36</v>
      </c>
      <c r="D18" s="12" t="s">
        <v>37</v>
      </c>
      <c r="E18" s="53" t="s">
        <v>18</v>
      </c>
      <c r="F18" s="18">
        <f t="shared" ref="F18:F51" si="2">G18+H18+I18+J18+K18</f>
        <v>200</v>
      </c>
      <c r="G18" s="18"/>
      <c r="H18" s="18">
        <v>200</v>
      </c>
      <c r="I18" s="18"/>
      <c r="J18" s="18"/>
      <c r="K18" s="18"/>
    </row>
    <row r="19" spans="1:12" ht="78.75" customHeight="1">
      <c r="A19" s="59"/>
      <c r="B19" s="59"/>
      <c r="C19" s="57" t="s">
        <v>38</v>
      </c>
      <c r="D19" s="12" t="s">
        <v>37</v>
      </c>
      <c r="E19" s="53"/>
      <c r="F19" s="19">
        <f t="shared" si="2"/>
        <v>3876.9790600000001</v>
      </c>
      <c r="G19" s="15"/>
      <c r="H19" s="19">
        <v>3839.4790600000001</v>
      </c>
      <c r="I19" s="15">
        <v>37.5</v>
      </c>
      <c r="J19" s="15"/>
      <c r="K19" s="15"/>
      <c r="L19" s="2"/>
    </row>
    <row r="20" spans="1:12" ht="36" customHeight="1">
      <c r="A20" s="59"/>
      <c r="B20" s="59"/>
      <c r="C20" s="57"/>
      <c r="D20" s="12" t="s">
        <v>39</v>
      </c>
      <c r="E20" s="53"/>
      <c r="F20" s="19">
        <f t="shared" si="2"/>
        <v>7176.1435199999996</v>
      </c>
      <c r="G20" s="19"/>
      <c r="H20" s="19">
        <v>5276.7935200000002</v>
      </c>
      <c r="I20" s="20">
        <f>1350+549.35</f>
        <v>1899.35</v>
      </c>
      <c r="J20" s="18"/>
      <c r="K20" s="18"/>
    </row>
    <row r="21" spans="1:12" ht="40.5" customHeight="1">
      <c r="A21" s="59"/>
      <c r="B21" s="59"/>
      <c r="C21" s="57"/>
      <c r="D21" s="12" t="s">
        <v>40</v>
      </c>
      <c r="E21" s="53"/>
      <c r="F21" s="15">
        <f t="shared" si="2"/>
        <v>159.6</v>
      </c>
      <c r="G21" s="15"/>
      <c r="H21" s="15">
        <v>159.6</v>
      </c>
      <c r="I21" s="18"/>
      <c r="J21" s="18"/>
      <c r="K21" s="18"/>
    </row>
    <row r="22" spans="1:12" ht="72.75" customHeight="1">
      <c r="A22" s="59"/>
      <c r="B22" s="59"/>
      <c r="C22" s="16" t="s">
        <v>41</v>
      </c>
      <c r="D22" s="12" t="s">
        <v>39</v>
      </c>
      <c r="E22" s="12" t="s">
        <v>18</v>
      </c>
      <c r="F22" s="15">
        <f t="shared" si="2"/>
        <v>450</v>
      </c>
      <c r="G22" s="15"/>
      <c r="H22" s="15"/>
      <c r="I22" s="18">
        <v>450</v>
      </c>
      <c r="J22" s="18"/>
      <c r="K22" s="18"/>
    </row>
    <row r="23" spans="1:12" ht="70.5" customHeight="1">
      <c r="A23" s="59"/>
      <c r="B23" s="59"/>
      <c r="C23" s="16" t="s">
        <v>42</v>
      </c>
      <c r="D23" s="12" t="s">
        <v>43</v>
      </c>
      <c r="E23" s="12" t="s">
        <v>18</v>
      </c>
      <c r="F23" s="20">
        <f t="shared" si="2"/>
        <v>452.95</v>
      </c>
      <c r="G23" s="20"/>
      <c r="H23" s="20">
        <v>99.99</v>
      </c>
      <c r="I23" s="26">
        <v>352.96</v>
      </c>
      <c r="J23" s="18"/>
      <c r="K23" s="18"/>
    </row>
    <row r="24" spans="1:12" ht="73.5" customHeight="1">
      <c r="A24" s="59"/>
      <c r="B24" s="59"/>
      <c r="C24" s="14" t="s">
        <v>44</v>
      </c>
      <c r="D24" s="12" t="s">
        <v>45</v>
      </c>
      <c r="E24" s="12" t="s">
        <v>18</v>
      </c>
      <c r="F24" s="19">
        <f t="shared" si="2"/>
        <v>3550.0002400000003</v>
      </c>
      <c r="G24" s="19"/>
      <c r="H24" s="19">
        <v>2545.7080000000001</v>
      </c>
      <c r="I24" s="19">
        <v>1004.29224</v>
      </c>
      <c r="J24" s="15"/>
      <c r="K24" s="15"/>
    </row>
    <row r="25" spans="1:12" ht="89.25" customHeight="1">
      <c r="A25" s="59"/>
      <c r="B25" s="59"/>
      <c r="C25" s="16" t="s">
        <v>46</v>
      </c>
      <c r="D25" s="12" t="s">
        <v>45</v>
      </c>
      <c r="E25" s="12" t="s">
        <v>18</v>
      </c>
      <c r="F25" s="19">
        <f t="shared" si="2"/>
        <v>3689.1946599999997</v>
      </c>
      <c r="G25" s="15"/>
      <c r="H25" s="20">
        <f>300+1169+2020.195-3265.656</f>
        <v>223.53899999999976</v>
      </c>
      <c r="I25" s="19">
        <v>3465.6556599999999</v>
      </c>
      <c r="J25" s="15"/>
      <c r="K25" s="15"/>
    </row>
    <row r="26" spans="1:12" ht="63.75">
      <c r="A26" s="59"/>
      <c r="B26" s="59"/>
      <c r="C26" s="21" t="s">
        <v>47</v>
      </c>
      <c r="D26" s="12" t="s">
        <v>45</v>
      </c>
      <c r="E26" s="12" t="s">
        <v>18</v>
      </c>
      <c r="F26" s="15">
        <f t="shared" si="2"/>
        <v>47</v>
      </c>
      <c r="G26" s="15"/>
      <c r="H26" s="15">
        <v>47</v>
      </c>
      <c r="I26" s="15"/>
      <c r="J26" s="15"/>
      <c r="K26" s="15"/>
    </row>
    <row r="27" spans="1:12" ht="63.75">
      <c r="A27" s="59"/>
      <c r="B27" s="59"/>
      <c r="C27" s="21" t="s">
        <v>48</v>
      </c>
      <c r="D27" s="12" t="s">
        <v>45</v>
      </c>
      <c r="E27" s="12" t="s">
        <v>18</v>
      </c>
      <c r="F27" s="19">
        <f t="shared" si="2"/>
        <v>48.562440000000002</v>
      </c>
      <c r="G27" s="19"/>
      <c r="H27" s="19">
        <v>48.562440000000002</v>
      </c>
      <c r="I27" s="15"/>
      <c r="J27" s="15"/>
      <c r="K27" s="15"/>
    </row>
    <row r="28" spans="1:12" ht="74.25" customHeight="1">
      <c r="A28" s="59"/>
      <c r="B28" s="59"/>
      <c r="C28" s="22" t="s">
        <v>49</v>
      </c>
      <c r="D28" s="12" t="s">
        <v>45</v>
      </c>
      <c r="E28" s="12" t="s">
        <v>18</v>
      </c>
      <c r="F28" s="20">
        <f t="shared" si="2"/>
        <v>1450</v>
      </c>
      <c r="G28" s="20"/>
      <c r="H28" s="20">
        <v>329.48200000000003</v>
      </c>
      <c r="I28" s="20">
        <v>1120.518</v>
      </c>
      <c r="J28" s="15"/>
      <c r="K28" s="15"/>
    </row>
    <row r="29" spans="1:12" ht="102" customHeight="1">
      <c r="A29" s="55"/>
      <c r="B29" s="55"/>
      <c r="C29" s="14" t="s">
        <v>50</v>
      </c>
      <c r="D29" s="12" t="s">
        <v>51</v>
      </c>
      <c r="E29" s="12" t="s">
        <v>18</v>
      </c>
      <c r="F29" s="19">
        <f t="shared" si="2"/>
        <v>201.93868000000001</v>
      </c>
      <c r="G29" s="15"/>
      <c r="H29" s="19">
        <f>350-145.91132-2.15</f>
        <v>201.93868000000001</v>
      </c>
      <c r="I29" s="15"/>
      <c r="J29" s="15"/>
      <c r="K29" s="15"/>
    </row>
    <row r="30" spans="1:12" ht="63.75" customHeight="1">
      <c r="A30" s="55"/>
      <c r="B30" s="55"/>
      <c r="C30" s="14" t="s">
        <v>52</v>
      </c>
      <c r="D30" s="12" t="s">
        <v>51</v>
      </c>
      <c r="E30" s="12" t="s">
        <v>18</v>
      </c>
      <c r="F30" s="15">
        <f t="shared" si="2"/>
        <v>49</v>
      </c>
      <c r="G30" s="15"/>
      <c r="H30" s="15">
        <v>49</v>
      </c>
      <c r="I30" s="15"/>
      <c r="J30" s="15"/>
      <c r="K30" s="15"/>
    </row>
    <row r="31" spans="1:12" s="2" customFormat="1" ht="34.5" customHeight="1">
      <c r="A31" s="56"/>
      <c r="B31" s="56"/>
      <c r="C31" s="66" t="s">
        <v>53</v>
      </c>
      <c r="D31" s="61"/>
      <c r="E31" s="62"/>
      <c r="F31" s="19">
        <f>F18+F19+F20+F21+F22+F23+F24+F25+F26+F27+F28+F29+F30</f>
        <v>21351.368600000002</v>
      </c>
      <c r="G31" s="19">
        <f>G18+G19+G20+G21+G22+G23+G24+G25+G26+G27+G28+G29+G30</f>
        <v>0</v>
      </c>
      <c r="H31" s="19">
        <f>H18+H19+H20+H21+H22+H23+H24+H25+H26+H27+H28+H29+H30</f>
        <v>13021.092699999999</v>
      </c>
      <c r="I31" s="19">
        <f>I18+I19+I20+I21+I22+I23+I24+I25+I26+I27+I28+I29+I30</f>
        <v>8330.2759000000005</v>
      </c>
      <c r="J31" s="19">
        <f>J18+J19+J20+J21+J23+J24+J25+J26+J27+J28+J29+J30</f>
        <v>0</v>
      </c>
      <c r="K31" s="19">
        <f>K18+K19+K20+K21+K23+K24+K25+K26+K27+K28+K29+K30</f>
        <v>0</v>
      </c>
    </row>
    <row r="32" spans="1:12" ht="90" customHeight="1">
      <c r="A32" s="14" t="s">
        <v>54</v>
      </c>
      <c r="B32" s="16" t="s">
        <v>55</v>
      </c>
      <c r="C32" s="14" t="s">
        <v>56</v>
      </c>
      <c r="D32" s="12" t="s">
        <v>57</v>
      </c>
      <c r="E32" s="12" t="s">
        <v>18</v>
      </c>
      <c r="F32" s="19">
        <f t="shared" si="2"/>
        <v>1582.2103400000001</v>
      </c>
      <c r="G32" s="19"/>
      <c r="H32" s="19">
        <v>282.21033999999997</v>
      </c>
      <c r="I32" s="15">
        <f>600+700</f>
        <v>1300</v>
      </c>
      <c r="J32" s="15"/>
      <c r="K32" s="15"/>
    </row>
    <row r="33" spans="1:12" ht="73.5" customHeight="1">
      <c r="A33" s="14" t="s">
        <v>58</v>
      </c>
      <c r="B33" s="16" t="s">
        <v>59</v>
      </c>
      <c r="C33" s="14" t="s">
        <v>60</v>
      </c>
      <c r="D33" s="12" t="s">
        <v>39</v>
      </c>
      <c r="E33" s="12" t="s">
        <v>18</v>
      </c>
      <c r="F33" s="18">
        <f t="shared" si="2"/>
        <v>100</v>
      </c>
      <c r="G33" s="18"/>
      <c r="H33" s="18">
        <v>100</v>
      </c>
      <c r="I33" s="18"/>
      <c r="J33" s="18"/>
      <c r="K33" s="18"/>
    </row>
    <row r="34" spans="1:12" ht="280.5" customHeight="1">
      <c r="A34" s="14" t="s">
        <v>61</v>
      </c>
      <c r="B34" s="17" t="s">
        <v>62</v>
      </c>
      <c r="C34" s="14" t="s">
        <v>63</v>
      </c>
      <c r="D34" s="12" t="s">
        <v>64</v>
      </c>
      <c r="E34" s="12" t="s">
        <v>18</v>
      </c>
      <c r="F34" s="19">
        <f t="shared" si="2"/>
        <v>9327.3326500000003</v>
      </c>
      <c r="G34" s="15"/>
      <c r="H34" s="19">
        <f>5353.073+199.987+79.855+149.862+988.594+312.6754+151.59825+1121.688</f>
        <v>8357.3326500000003</v>
      </c>
      <c r="I34" s="15">
        <v>970</v>
      </c>
      <c r="J34" s="15"/>
      <c r="K34" s="15"/>
      <c r="L34" s="27"/>
    </row>
    <row r="35" spans="1:12" ht="110.25" customHeight="1">
      <c r="A35" s="14" t="s">
        <v>65</v>
      </c>
      <c r="B35" s="16" t="s">
        <v>66</v>
      </c>
      <c r="C35" s="14" t="s">
        <v>67</v>
      </c>
      <c r="D35" s="12" t="s">
        <v>68</v>
      </c>
      <c r="E35" s="12" t="s">
        <v>18</v>
      </c>
      <c r="F35" s="20">
        <f t="shared" si="2"/>
        <v>165</v>
      </c>
      <c r="G35" s="15"/>
      <c r="H35" s="20">
        <v>45</v>
      </c>
      <c r="I35" s="15">
        <v>120</v>
      </c>
      <c r="J35" s="15"/>
      <c r="K35" s="15"/>
      <c r="L35" s="27"/>
    </row>
    <row r="36" spans="1:12" s="2" customFormat="1" ht="91.15" customHeight="1">
      <c r="A36" s="16" t="s">
        <v>69</v>
      </c>
      <c r="B36" s="16" t="s">
        <v>70</v>
      </c>
      <c r="C36" s="14" t="s">
        <v>71</v>
      </c>
      <c r="D36" s="12" t="s">
        <v>57</v>
      </c>
      <c r="E36" s="12" t="s">
        <v>18</v>
      </c>
      <c r="F36" s="20">
        <f t="shared" si="2"/>
        <v>215.75</v>
      </c>
      <c r="G36" s="15"/>
      <c r="H36" s="20">
        <v>215.75</v>
      </c>
      <c r="I36" s="15"/>
      <c r="J36" s="15"/>
      <c r="K36" s="15"/>
    </row>
    <row r="37" spans="1:12" s="2" customFormat="1" ht="76.5" customHeight="1">
      <c r="A37" s="54" t="s">
        <v>72</v>
      </c>
      <c r="B37" s="58" t="s">
        <v>73</v>
      </c>
      <c r="C37" s="58" t="s">
        <v>74</v>
      </c>
      <c r="D37" s="12" t="s">
        <v>45</v>
      </c>
      <c r="E37" s="12" t="s">
        <v>18</v>
      </c>
      <c r="F37" s="20">
        <f t="shared" si="2"/>
        <v>5056.6930000000002</v>
      </c>
      <c r="G37" s="15"/>
      <c r="H37" s="20">
        <f>5257.958-1169+96.6+7009.973-10149.631</f>
        <v>1045.8999999999996</v>
      </c>
      <c r="I37" s="20">
        <f>10141.431-6130.638</f>
        <v>4010.7930000000006</v>
      </c>
      <c r="J37" s="15"/>
      <c r="K37" s="15"/>
    </row>
    <row r="38" spans="1:12" s="2" customFormat="1" ht="76.150000000000006" customHeight="1">
      <c r="A38" s="55"/>
      <c r="B38" s="59"/>
      <c r="C38" s="59"/>
      <c r="D38" s="12" t="s">
        <v>75</v>
      </c>
      <c r="E38" s="12" t="s">
        <v>18</v>
      </c>
      <c r="F38" s="20">
        <f t="shared" si="2"/>
        <v>20.972000000000001</v>
      </c>
      <c r="G38" s="15"/>
      <c r="H38" s="20">
        <f>49-28.028</f>
        <v>20.972000000000001</v>
      </c>
      <c r="I38" s="15"/>
      <c r="J38" s="15"/>
      <c r="K38" s="15"/>
    </row>
    <row r="39" spans="1:12" s="2" customFormat="1" ht="73.150000000000006" customHeight="1">
      <c r="A39" s="55"/>
      <c r="B39" s="59"/>
      <c r="C39" s="59"/>
      <c r="D39" s="12" t="s">
        <v>76</v>
      </c>
      <c r="E39" s="12" t="s">
        <v>18</v>
      </c>
      <c r="F39" s="20">
        <f t="shared" si="2"/>
        <v>34.299999999999997</v>
      </c>
      <c r="G39" s="15"/>
      <c r="H39" s="20">
        <f>35-0.7</f>
        <v>34.299999999999997</v>
      </c>
      <c r="I39" s="15"/>
      <c r="J39" s="15"/>
      <c r="K39" s="15"/>
    </row>
    <row r="40" spans="1:12" s="2" customFormat="1" ht="73.150000000000006" customHeight="1">
      <c r="A40" s="55"/>
      <c r="B40" s="59"/>
      <c r="C40" s="59"/>
      <c r="D40" s="12" t="s">
        <v>43</v>
      </c>
      <c r="E40" s="12" t="s">
        <v>18</v>
      </c>
      <c r="F40" s="20">
        <f t="shared" si="2"/>
        <v>873.62248</v>
      </c>
      <c r="G40" s="15"/>
      <c r="H40" s="20">
        <v>573.62248</v>
      </c>
      <c r="I40" s="15">
        <v>300</v>
      </c>
      <c r="J40" s="15"/>
      <c r="K40" s="15"/>
    </row>
    <row r="41" spans="1:12" s="2" customFormat="1" ht="56.45" customHeight="1">
      <c r="A41" s="55"/>
      <c r="B41" s="59"/>
      <c r="C41" s="59"/>
      <c r="D41" s="12" t="s">
        <v>77</v>
      </c>
      <c r="E41" s="54" t="s">
        <v>18</v>
      </c>
      <c r="F41" s="19">
        <f t="shared" si="2"/>
        <v>1531.1742400000001</v>
      </c>
      <c r="G41" s="15"/>
      <c r="H41" s="20">
        <f>H43+H44+H45+H46</f>
        <v>957.57356000000004</v>
      </c>
      <c r="I41" s="19">
        <f>I43+I44+I45+I46</f>
        <v>573.60068000000001</v>
      </c>
      <c r="J41" s="15"/>
      <c r="K41" s="15"/>
    </row>
    <row r="42" spans="1:12" s="2" customFormat="1" ht="15" customHeight="1">
      <c r="A42" s="55"/>
      <c r="B42" s="59"/>
      <c r="C42" s="59"/>
      <c r="D42" s="12" t="s">
        <v>78</v>
      </c>
      <c r="E42" s="55"/>
      <c r="F42" s="20"/>
      <c r="G42" s="15"/>
      <c r="H42" s="20"/>
      <c r="I42" s="15"/>
      <c r="J42" s="15"/>
      <c r="K42" s="15"/>
    </row>
    <row r="43" spans="1:12" s="3" customFormat="1" ht="33" customHeight="1">
      <c r="A43" s="55"/>
      <c r="B43" s="59"/>
      <c r="C43" s="59"/>
      <c r="D43" s="12" t="s">
        <v>79</v>
      </c>
      <c r="E43" s="55"/>
      <c r="F43" s="23">
        <f t="shared" ref="F43" si="3">G43+H43+I43+J43+K43</f>
        <v>101</v>
      </c>
      <c r="G43" s="24"/>
      <c r="H43" s="23">
        <f>101+200-200</f>
        <v>101</v>
      </c>
      <c r="I43" s="24"/>
      <c r="J43" s="24"/>
      <c r="K43" s="24"/>
    </row>
    <row r="44" spans="1:12" s="3" customFormat="1" ht="30.75" customHeight="1">
      <c r="A44" s="55"/>
      <c r="B44" s="59"/>
      <c r="C44" s="59"/>
      <c r="D44" s="12" t="s">
        <v>80</v>
      </c>
      <c r="E44" s="55"/>
      <c r="F44" s="23">
        <f t="shared" si="2"/>
        <v>174.99</v>
      </c>
      <c r="G44" s="24"/>
      <c r="H44" s="23">
        <f>100+200-200-0.01</f>
        <v>99.99</v>
      </c>
      <c r="I44" s="24">
        <v>75</v>
      </c>
      <c r="J44" s="24"/>
      <c r="K44" s="24"/>
    </row>
    <row r="45" spans="1:12" s="3" customFormat="1" ht="30" customHeight="1">
      <c r="A45" s="55"/>
      <c r="B45" s="59"/>
      <c r="C45" s="59"/>
      <c r="D45" s="12" t="s">
        <v>81</v>
      </c>
      <c r="E45" s="55"/>
      <c r="F45" s="25">
        <f t="shared" ref="F45" si="4">G45+H45+I45+J45+K45</f>
        <v>955.38423999999998</v>
      </c>
      <c r="G45" s="25"/>
      <c r="H45" s="25">
        <f>176.84356+279.94</f>
        <v>456.78355999999997</v>
      </c>
      <c r="I45" s="25">
        <f>498.60068+37.5-37.5</f>
        <v>498.60068000000001</v>
      </c>
      <c r="J45" s="24"/>
      <c r="K45" s="24"/>
    </row>
    <row r="46" spans="1:12" s="3" customFormat="1" ht="32.1" customHeight="1">
      <c r="A46" s="55"/>
      <c r="B46" s="59"/>
      <c r="C46" s="60"/>
      <c r="D46" s="12" t="s">
        <v>82</v>
      </c>
      <c r="E46" s="56"/>
      <c r="F46" s="23">
        <f t="shared" si="2"/>
        <v>299.8</v>
      </c>
      <c r="G46" s="24"/>
      <c r="H46" s="23">
        <v>299.8</v>
      </c>
      <c r="I46" s="24"/>
      <c r="J46" s="24"/>
      <c r="K46" s="24"/>
    </row>
    <row r="47" spans="1:12" s="3" customFormat="1" ht="102" customHeight="1">
      <c r="A47" s="55"/>
      <c r="B47" s="59"/>
      <c r="C47" s="49" t="s">
        <v>83</v>
      </c>
      <c r="D47" s="12" t="s">
        <v>43</v>
      </c>
      <c r="E47" s="12" t="s">
        <v>18</v>
      </c>
      <c r="F47" s="20">
        <f t="shared" si="2"/>
        <v>300</v>
      </c>
      <c r="G47" s="15"/>
      <c r="H47" s="20">
        <f>200-200</f>
        <v>0</v>
      </c>
      <c r="I47" s="15">
        <v>300</v>
      </c>
      <c r="J47" s="15"/>
      <c r="K47" s="15"/>
    </row>
    <row r="48" spans="1:12" s="3" customFormat="1" ht="117.95" customHeight="1">
      <c r="A48" s="55"/>
      <c r="B48" s="59"/>
      <c r="C48" s="50" t="s">
        <v>84</v>
      </c>
      <c r="D48" s="12" t="s">
        <v>43</v>
      </c>
      <c r="E48" s="12" t="s">
        <v>18</v>
      </c>
      <c r="F48" s="20">
        <f t="shared" si="2"/>
        <v>165</v>
      </c>
      <c r="G48" s="15"/>
      <c r="H48" s="20">
        <f>165-165</f>
        <v>0</v>
      </c>
      <c r="I48" s="15">
        <v>165</v>
      </c>
      <c r="J48" s="15"/>
      <c r="K48" s="15"/>
    </row>
    <row r="49" spans="1:12" s="3" customFormat="1" ht="31.5" customHeight="1">
      <c r="A49" s="56"/>
      <c r="B49" s="60"/>
      <c r="C49" s="66" t="s">
        <v>85</v>
      </c>
      <c r="D49" s="61"/>
      <c r="E49" s="62"/>
      <c r="F49" s="19">
        <f t="shared" ref="F49:K49" si="5">F37+F38+F39+F40+F41+F47+F48</f>
        <v>7981.7617200000004</v>
      </c>
      <c r="G49" s="20">
        <f t="shared" si="5"/>
        <v>0</v>
      </c>
      <c r="H49" s="19">
        <f t="shared" si="5"/>
        <v>2632.3680399999994</v>
      </c>
      <c r="I49" s="19">
        <f t="shared" si="5"/>
        <v>5349.393680000001</v>
      </c>
      <c r="J49" s="20">
        <f t="shared" si="5"/>
        <v>0</v>
      </c>
      <c r="K49" s="20">
        <f t="shared" si="5"/>
        <v>0</v>
      </c>
    </row>
    <row r="50" spans="1:12" s="3" customFormat="1" ht="92.45" customHeight="1">
      <c r="A50" s="54" t="s">
        <v>86</v>
      </c>
      <c r="B50" s="58" t="s">
        <v>87</v>
      </c>
      <c r="C50" s="58" t="s">
        <v>88</v>
      </c>
      <c r="D50" s="12" t="s">
        <v>89</v>
      </c>
      <c r="E50" s="12" t="s">
        <v>18</v>
      </c>
      <c r="F50" s="20">
        <f t="shared" si="2"/>
        <v>133.05000000000001</v>
      </c>
      <c r="G50" s="15"/>
      <c r="H50" s="20">
        <f>116.5-13.45</f>
        <v>103.05</v>
      </c>
      <c r="I50" s="15">
        <v>30</v>
      </c>
      <c r="J50" s="15"/>
      <c r="K50" s="15"/>
    </row>
    <row r="51" spans="1:12" s="3" customFormat="1" ht="63.75">
      <c r="A51" s="55"/>
      <c r="B51" s="59"/>
      <c r="C51" s="60"/>
      <c r="D51" s="12" t="s">
        <v>37</v>
      </c>
      <c r="E51" s="12" t="s">
        <v>18</v>
      </c>
      <c r="F51" s="20">
        <f t="shared" si="2"/>
        <v>30</v>
      </c>
      <c r="G51" s="15"/>
      <c r="H51" s="20"/>
      <c r="I51" s="15">
        <v>30</v>
      </c>
      <c r="J51" s="15"/>
      <c r="K51" s="15"/>
    </row>
    <row r="52" spans="1:12" s="3" customFormat="1" ht="18.75" customHeight="1">
      <c r="A52" s="56"/>
      <c r="B52" s="60"/>
      <c r="C52" s="66" t="s">
        <v>90</v>
      </c>
      <c r="D52" s="62"/>
      <c r="E52" s="12"/>
      <c r="F52" s="20">
        <f>F50+F51</f>
        <v>163.05000000000001</v>
      </c>
      <c r="G52" s="20">
        <f t="shared" ref="G52:K52" si="6">G50+G51</f>
        <v>0</v>
      </c>
      <c r="H52" s="20">
        <f t="shared" si="6"/>
        <v>103.05</v>
      </c>
      <c r="I52" s="20">
        <f t="shared" si="6"/>
        <v>60</v>
      </c>
      <c r="J52" s="20">
        <f t="shared" si="6"/>
        <v>0</v>
      </c>
      <c r="K52" s="20">
        <f t="shared" si="6"/>
        <v>0</v>
      </c>
    </row>
    <row r="53" spans="1:12" s="3" customFormat="1" ht="86.45" customHeight="1">
      <c r="A53" s="16" t="s">
        <v>91</v>
      </c>
      <c r="B53" s="16" t="s">
        <v>92</v>
      </c>
      <c r="C53" s="16" t="s">
        <v>93</v>
      </c>
      <c r="D53" s="12" t="s">
        <v>37</v>
      </c>
      <c r="E53" s="12" t="s">
        <v>18</v>
      </c>
      <c r="F53" s="20">
        <f t="shared" ref="F53:F60" si="7">G53+H53+I53+J53+K53</f>
        <v>99.42</v>
      </c>
      <c r="G53" s="15"/>
      <c r="H53" s="20">
        <v>99.42</v>
      </c>
      <c r="I53" s="15"/>
      <c r="J53" s="15"/>
      <c r="K53" s="15"/>
    </row>
    <row r="54" spans="1:12" s="3" customFormat="1" ht="76.150000000000006" customHeight="1">
      <c r="A54" s="16" t="s">
        <v>94</v>
      </c>
      <c r="B54" s="16" t="s">
        <v>95</v>
      </c>
      <c r="C54" s="16" t="s">
        <v>96</v>
      </c>
      <c r="D54" s="12" t="s">
        <v>97</v>
      </c>
      <c r="E54" s="12" t="s">
        <v>18</v>
      </c>
      <c r="F54" s="20">
        <f t="shared" si="7"/>
        <v>205.37400000000002</v>
      </c>
      <c r="G54" s="15"/>
      <c r="H54" s="20">
        <f>448.607-443.233</f>
        <v>5.3740000000000236</v>
      </c>
      <c r="I54" s="20">
        <v>200</v>
      </c>
      <c r="J54" s="15"/>
      <c r="K54" s="15"/>
      <c r="L54" s="28" t="s">
        <v>98</v>
      </c>
    </row>
    <row r="55" spans="1:12" s="3" customFormat="1" ht="39.6" customHeight="1">
      <c r="A55" s="54" t="s">
        <v>99</v>
      </c>
      <c r="B55" s="58" t="s">
        <v>100</v>
      </c>
      <c r="C55" s="16" t="s">
        <v>101</v>
      </c>
      <c r="D55" s="53" t="s">
        <v>102</v>
      </c>
      <c r="E55" s="53" t="s">
        <v>18</v>
      </c>
      <c r="F55" s="20">
        <f t="shared" si="7"/>
        <v>946</v>
      </c>
      <c r="G55" s="15"/>
      <c r="H55" s="20">
        <v>946</v>
      </c>
      <c r="I55" s="15"/>
      <c r="J55" s="15"/>
      <c r="K55" s="15"/>
    </row>
    <row r="56" spans="1:12" s="3" customFormat="1" ht="102" customHeight="1">
      <c r="A56" s="55"/>
      <c r="B56" s="59"/>
      <c r="C56" s="16" t="s">
        <v>103</v>
      </c>
      <c r="D56" s="53"/>
      <c r="E56" s="53"/>
      <c r="F56" s="19">
        <f t="shared" si="7"/>
        <v>1215.1196</v>
      </c>
      <c r="G56" s="15"/>
      <c r="H56" s="20">
        <f>1215.12-767.443</f>
        <v>447.67699999999991</v>
      </c>
      <c r="I56" s="19">
        <v>767.44259999999997</v>
      </c>
      <c r="J56" s="15"/>
      <c r="K56" s="15"/>
    </row>
    <row r="57" spans="1:12" s="3" customFormat="1" ht="58.15" customHeight="1">
      <c r="A57" s="55"/>
      <c r="B57" s="59"/>
      <c r="C57" s="16" t="s">
        <v>104</v>
      </c>
      <c r="D57" s="53"/>
      <c r="E57" s="53"/>
      <c r="F57" s="20">
        <f t="shared" si="7"/>
        <v>141.4</v>
      </c>
      <c r="G57" s="15"/>
      <c r="H57" s="20">
        <v>100.4</v>
      </c>
      <c r="I57" s="15">
        <v>41</v>
      </c>
      <c r="J57" s="15"/>
      <c r="K57" s="15"/>
    </row>
    <row r="58" spans="1:12" s="3" customFormat="1" ht="28.9" customHeight="1">
      <c r="A58" s="55"/>
      <c r="B58" s="59"/>
      <c r="C58" s="16" t="s">
        <v>105</v>
      </c>
      <c r="D58" s="53"/>
      <c r="E58" s="53"/>
      <c r="F58" s="20">
        <f t="shared" si="7"/>
        <v>37</v>
      </c>
      <c r="G58" s="15"/>
      <c r="H58" s="20">
        <v>37</v>
      </c>
      <c r="I58" s="15"/>
      <c r="J58" s="15"/>
      <c r="K58" s="15"/>
    </row>
    <row r="59" spans="1:12" s="3" customFormat="1" ht="46.15" customHeight="1">
      <c r="A59" s="55"/>
      <c r="B59" s="59"/>
      <c r="C59" s="16" t="s">
        <v>106</v>
      </c>
      <c r="D59" s="53"/>
      <c r="E59" s="53"/>
      <c r="F59" s="20">
        <f t="shared" si="7"/>
        <v>670</v>
      </c>
      <c r="G59" s="15"/>
      <c r="H59" s="20"/>
      <c r="I59" s="15">
        <v>670</v>
      </c>
      <c r="J59" s="15"/>
      <c r="K59" s="15"/>
    </row>
    <row r="60" spans="1:12" s="3" customFormat="1" ht="88.9" customHeight="1">
      <c r="A60" s="55"/>
      <c r="B60" s="59"/>
      <c r="C60" s="51" t="s">
        <v>107</v>
      </c>
      <c r="D60" s="53"/>
      <c r="E60" s="53"/>
      <c r="F60" s="20">
        <f t="shared" si="7"/>
        <v>302.39999999999998</v>
      </c>
      <c r="G60" s="15"/>
      <c r="H60" s="20"/>
      <c r="I60" s="15">
        <v>302.39999999999998</v>
      </c>
      <c r="J60" s="15"/>
      <c r="K60" s="15"/>
    </row>
    <row r="61" spans="1:12" s="3" customFormat="1" ht="23.45" customHeight="1">
      <c r="A61" s="56"/>
      <c r="B61" s="60"/>
      <c r="C61" s="66" t="s">
        <v>108</v>
      </c>
      <c r="D61" s="61"/>
      <c r="E61" s="62"/>
      <c r="F61" s="20">
        <f>F55+F56+F57+F58+F59+F60</f>
        <v>3311.9196000000002</v>
      </c>
      <c r="G61" s="20">
        <f t="shared" ref="G61:K61" si="8">G55+G56+G57+G58+G59+G60</f>
        <v>0</v>
      </c>
      <c r="H61" s="20">
        <f t="shared" si="8"/>
        <v>1531.077</v>
      </c>
      <c r="I61" s="20">
        <f t="shared" si="8"/>
        <v>1780.8425999999999</v>
      </c>
      <c r="J61" s="20">
        <f t="shared" si="8"/>
        <v>0</v>
      </c>
      <c r="K61" s="20">
        <f t="shared" si="8"/>
        <v>0</v>
      </c>
    </row>
    <row r="62" spans="1:12" s="4" customFormat="1" ht="68.25" customHeight="1">
      <c r="A62" s="54" t="s">
        <v>109</v>
      </c>
      <c r="B62" s="58" t="s">
        <v>110</v>
      </c>
      <c r="C62" s="16" t="s">
        <v>111</v>
      </c>
      <c r="D62" s="12" t="s">
        <v>37</v>
      </c>
      <c r="E62" s="12" t="s">
        <v>18</v>
      </c>
      <c r="F62" s="20">
        <f>G62+H62+I62+J62+K62</f>
        <v>119.94</v>
      </c>
      <c r="G62" s="20"/>
      <c r="H62" s="20">
        <v>119.94</v>
      </c>
      <c r="I62" s="20"/>
      <c r="J62" s="20"/>
      <c r="K62" s="20"/>
    </row>
    <row r="63" spans="1:12" s="4" customFormat="1" ht="78.75" customHeight="1">
      <c r="A63" s="55"/>
      <c r="B63" s="59"/>
      <c r="C63" s="16" t="s">
        <v>112</v>
      </c>
      <c r="D63" s="12" t="s">
        <v>113</v>
      </c>
      <c r="E63" s="12" t="s">
        <v>18</v>
      </c>
      <c r="F63" s="20">
        <f>G63+H63+I63+J63+K63</f>
        <v>2210</v>
      </c>
      <c r="G63" s="20"/>
      <c r="H63" s="20">
        <f>3000.2-1940.2</f>
        <v>1059.9999999999998</v>
      </c>
      <c r="I63" s="20">
        <v>1150</v>
      </c>
      <c r="J63" s="20"/>
      <c r="K63" s="20"/>
    </row>
    <row r="64" spans="1:12" s="4" customFormat="1" ht="31.5" customHeight="1">
      <c r="A64" s="56"/>
      <c r="B64" s="60"/>
      <c r="C64" s="66" t="s">
        <v>114</v>
      </c>
      <c r="D64" s="61"/>
      <c r="E64" s="62"/>
      <c r="F64" s="20">
        <f>G64+H64+I64+J64+K64</f>
        <v>2329.9399999999996</v>
      </c>
      <c r="G64" s="20">
        <f>G62+G63</f>
        <v>0</v>
      </c>
      <c r="H64" s="20">
        <f>H62+H63</f>
        <v>1179.9399999999998</v>
      </c>
      <c r="I64" s="20">
        <f>I62+I63</f>
        <v>1150</v>
      </c>
      <c r="J64" s="20">
        <f>J62+J63</f>
        <v>0</v>
      </c>
      <c r="K64" s="20">
        <f>K62+K63</f>
        <v>0</v>
      </c>
    </row>
    <row r="65" spans="1:12" s="4" customFormat="1" ht="43.5" customHeight="1">
      <c r="A65" s="58" t="s">
        <v>115</v>
      </c>
      <c r="B65" s="58" t="s">
        <v>116</v>
      </c>
      <c r="C65" s="53" t="s">
        <v>117</v>
      </c>
      <c r="D65" s="12" t="s">
        <v>89</v>
      </c>
      <c r="E65" s="54" t="s">
        <v>18</v>
      </c>
      <c r="F65" s="20">
        <f t="shared" ref="F65:F73" si="9">SUM(G65:K65)</f>
        <v>20.6</v>
      </c>
      <c r="G65" s="20"/>
      <c r="H65" s="20"/>
      <c r="I65" s="46">
        <v>20.6</v>
      </c>
      <c r="J65" s="20"/>
      <c r="K65" s="20"/>
    </row>
    <row r="66" spans="1:12" s="4" customFormat="1" ht="36" customHeight="1">
      <c r="A66" s="59"/>
      <c r="B66" s="59"/>
      <c r="C66" s="53"/>
      <c r="D66" s="12" t="s">
        <v>118</v>
      </c>
      <c r="E66" s="55"/>
      <c r="F66" s="20">
        <f t="shared" si="9"/>
        <v>103.3</v>
      </c>
      <c r="G66" s="20"/>
      <c r="H66" s="20"/>
      <c r="I66" s="46">
        <v>103.3</v>
      </c>
      <c r="J66" s="20"/>
      <c r="K66" s="20"/>
    </row>
    <row r="67" spans="1:12" s="4" customFormat="1" ht="38.25" customHeight="1">
      <c r="A67" s="59"/>
      <c r="B67" s="59"/>
      <c r="C67" s="53"/>
      <c r="D67" s="12" t="s">
        <v>39</v>
      </c>
      <c r="E67" s="55"/>
      <c r="F67" s="20">
        <f t="shared" si="9"/>
        <v>61.9</v>
      </c>
      <c r="G67" s="20"/>
      <c r="H67" s="20"/>
      <c r="I67" s="46">
        <v>61.9</v>
      </c>
      <c r="J67" s="20"/>
      <c r="K67" s="20"/>
    </row>
    <row r="68" spans="1:12" s="4" customFormat="1" ht="41.25" customHeight="1">
      <c r="A68" s="59"/>
      <c r="B68" s="59"/>
      <c r="C68" s="53"/>
      <c r="D68" s="12" t="s">
        <v>119</v>
      </c>
      <c r="E68" s="55"/>
      <c r="F68" s="20">
        <f t="shared" si="9"/>
        <v>20.6</v>
      </c>
      <c r="G68" s="20"/>
      <c r="H68" s="20"/>
      <c r="I68" s="46">
        <v>20.6</v>
      </c>
      <c r="J68" s="20"/>
      <c r="K68" s="20"/>
    </row>
    <row r="69" spans="1:12" s="4" customFormat="1" ht="39" customHeight="1">
      <c r="A69" s="59"/>
      <c r="B69" s="59"/>
      <c r="C69" s="53"/>
      <c r="D69" s="12" t="s">
        <v>80</v>
      </c>
      <c r="E69" s="55"/>
      <c r="F69" s="20">
        <f t="shared" si="9"/>
        <v>41.3</v>
      </c>
      <c r="G69" s="20"/>
      <c r="H69" s="20"/>
      <c r="I69" s="46">
        <v>41.3</v>
      </c>
      <c r="J69" s="20"/>
      <c r="K69" s="20"/>
    </row>
    <row r="70" spans="1:12" s="4" customFormat="1" ht="37.5" customHeight="1">
      <c r="A70" s="59"/>
      <c r="B70" s="59"/>
      <c r="C70" s="53"/>
      <c r="D70" s="12" t="s">
        <v>120</v>
      </c>
      <c r="E70" s="55"/>
      <c r="F70" s="20">
        <f t="shared" si="9"/>
        <v>41.3</v>
      </c>
      <c r="G70" s="20"/>
      <c r="H70" s="20"/>
      <c r="I70" s="46">
        <v>41.3</v>
      </c>
      <c r="J70" s="20"/>
      <c r="K70" s="20"/>
    </row>
    <row r="71" spans="1:12" s="4" customFormat="1" ht="45" customHeight="1">
      <c r="A71" s="59"/>
      <c r="B71" s="59"/>
      <c r="C71" s="53"/>
      <c r="D71" s="12" t="s">
        <v>75</v>
      </c>
      <c r="E71" s="55"/>
      <c r="F71" s="20">
        <f t="shared" si="9"/>
        <v>20.7</v>
      </c>
      <c r="G71" s="20"/>
      <c r="H71" s="20"/>
      <c r="I71" s="46">
        <v>20.7</v>
      </c>
      <c r="J71" s="20"/>
      <c r="K71" s="20"/>
    </row>
    <row r="72" spans="1:12" s="4" customFormat="1" ht="38.25">
      <c r="A72" s="59"/>
      <c r="B72" s="59"/>
      <c r="C72" s="53"/>
      <c r="D72" s="12" t="s">
        <v>76</v>
      </c>
      <c r="E72" s="55"/>
      <c r="F72" s="20">
        <f t="shared" si="9"/>
        <v>20.7</v>
      </c>
      <c r="G72" s="20"/>
      <c r="H72" s="20"/>
      <c r="I72" s="46">
        <v>20.7</v>
      </c>
      <c r="J72" s="20"/>
      <c r="K72" s="20"/>
    </row>
    <row r="73" spans="1:12" s="4" customFormat="1" ht="45" customHeight="1">
      <c r="A73" s="59"/>
      <c r="B73" s="59"/>
      <c r="C73" s="53"/>
      <c r="D73" s="12" t="s">
        <v>121</v>
      </c>
      <c r="E73" s="56"/>
      <c r="F73" s="20">
        <f t="shared" si="9"/>
        <v>20.7</v>
      </c>
      <c r="G73" s="20"/>
      <c r="H73" s="20"/>
      <c r="I73" s="46">
        <v>20.7</v>
      </c>
      <c r="J73" s="20"/>
      <c r="K73" s="20"/>
    </row>
    <row r="74" spans="1:12" s="4" customFormat="1" ht="27.75" customHeight="1">
      <c r="A74" s="60"/>
      <c r="B74" s="60"/>
      <c r="C74" s="66" t="s">
        <v>122</v>
      </c>
      <c r="D74" s="61"/>
      <c r="E74" s="62"/>
      <c r="F74" s="20">
        <f t="shared" ref="F74:K74" si="10">SUM(F65:F73)</f>
        <v>351.09999999999997</v>
      </c>
      <c r="G74" s="20">
        <f t="shared" si="10"/>
        <v>0</v>
      </c>
      <c r="H74" s="20">
        <f t="shared" si="10"/>
        <v>0</v>
      </c>
      <c r="I74" s="20">
        <f t="shared" si="10"/>
        <v>351.09999999999997</v>
      </c>
      <c r="J74" s="20">
        <f t="shared" si="10"/>
        <v>0</v>
      </c>
      <c r="K74" s="20">
        <f t="shared" si="10"/>
        <v>0</v>
      </c>
    </row>
    <row r="75" spans="1:12" s="4" customFormat="1" ht="86.1" customHeight="1">
      <c r="A75" s="57">
        <v>17</v>
      </c>
      <c r="B75" s="57" t="s">
        <v>123</v>
      </c>
      <c r="C75" s="29" t="s">
        <v>124</v>
      </c>
      <c r="D75" s="53" t="s">
        <v>45</v>
      </c>
      <c r="E75" s="53" t="s">
        <v>18</v>
      </c>
      <c r="F75" s="20">
        <f>SUM(G75:K75)</f>
        <v>200</v>
      </c>
      <c r="G75" s="20"/>
      <c r="H75" s="20"/>
      <c r="I75" s="20">
        <v>200</v>
      </c>
      <c r="J75" s="20"/>
      <c r="K75" s="20"/>
    </row>
    <row r="76" spans="1:12" s="4" customFormat="1" ht="71.099999999999994" customHeight="1">
      <c r="A76" s="57"/>
      <c r="B76" s="57"/>
      <c r="C76" s="29" t="s">
        <v>125</v>
      </c>
      <c r="D76" s="53"/>
      <c r="E76" s="53"/>
      <c r="F76" s="20">
        <f>SUM(G76:K76)</f>
        <v>100</v>
      </c>
      <c r="G76" s="20"/>
      <c r="H76" s="20"/>
      <c r="I76" s="20">
        <v>100</v>
      </c>
      <c r="J76" s="20"/>
      <c r="K76" s="20"/>
    </row>
    <row r="77" spans="1:12" s="4" customFormat="1" ht="75.95" customHeight="1">
      <c r="A77" s="57"/>
      <c r="B77" s="57"/>
      <c r="C77" s="29" t="s">
        <v>126</v>
      </c>
      <c r="D77" s="53"/>
      <c r="E77" s="53"/>
      <c r="F77" s="20">
        <f>SUM(G77:K77)</f>
        <v>245.4</v>
      </c>
      <c r="G77" s="20"/>
      <c r="H77" s="20"/>
      <c r="I77" s="20">
        <v>245.4</v>
      </c>
      <c r="J77" s="20"/>
      <c r="K77" s="20"/>
    </row>
    <row r="78" spans="1:12" s="4" customFormat="1" ht="138.75" customHeight="1">
      <c r="A78" s="14"/>
      <c r="B78" s="14"/>
      <c r="C78" s="52" t="s">
        <v>127</v>
      </c>
      <c r="D78" s="12"/>
      <c r="E78" s="14"/>
      <c r="F78" s="20">
        <f>SUM(G78:K78)</f>
        <v>4276.4880000000003</v>
      </c>
      <c r="G78" s="20"/>
      <c r="H78" s="20"/>
      <c r="I78" s="20">
        <v>4276.4880000000003</v>
      </c>
      <c r="J78" s="20"/>
      <c r="K78" s="20"/>
    </row>
    <row r="79" spans="1:12" s="4" customFormat="1" ht="19.5" customHeight="1">
      <c r="A79" s="30"/>
      <c r="B79" s="31"/>
      <c r="C79" s="61" t="s">
        <v>128</v>
      </c>
      <c r="D79" s="61"/>
      <c r="E79" s="62"/>
      <c r="F79" s="20">
        <f t="shared" ref="F79:K79" si="11">SUM(F75:F78)</f>
        <v>4821.8879999999999</v>
      </c>
      <c r="G79" s="20">
        <f t="shared" si="11"/>
        <v>0</v>
      </c>
      <c r="H79" s="20">
        <f t="shared" si="11"/>
        <v>0</v>
      </c>
      <c r="I79" s="20">
        <f t="shared" si="11"/>
        <v>4821.8879999999999</v>
      </c>
      <c r="J79" s="20">
        <f t="shared" si="11"/>
        <v>0</v>
      </c>
      <c r="K79" s="20">
        <f t="shared" si="11"/>
        <v>0</v>
      </c>
    </row>
    <row r="80" spans="1:12" s="2" customFormat="1" ht="20.45" customHeight="1">
      <c r="A80" s="63" t="s">
        <v>129</v>
      </c>
      <c r="B80" s="64"/>
      <c r="C80" s="64"/>
      <c r="D80" s="64"/>
      <c r="E80" s="65"/>
      <c r="F80" s="32">
        <f t="shared" ref="F80:K80" si="12">F15+F16+F31+F32+F33+F34+F35+F36+F49+F52+F53+F54+F61+F64+F74+F79</f>
        <v>60976.114910000011</v>
      </c>
      <c r="G80" s="32">
        <f t="shared" si="12"/>
        <v>1350</v>
      </c>
      <c r="H80" s="32">
        <f t="shared" si="12"/>
        <v>30780.614729999994</v>
      </c>
      <c r="I80" s="32">
        <f t="shared" si="12"/>
        <v>26245.500179999999</v>
      </c>
      <c r="J80" s="32">
        <f t="shared" si="12"/>
        <v>1250</v>
      </c>
      <c r="K80" s="32">
        <f t="shared" si="12"/>
        <v>1350</v>
      </c>
      <c r="L80" s="47"/>
    </row>
    <row r="81" spans="1:11">
      <c r="A81" s="9"/>
      <c r="B81" s="9"/>
      <c r="C81" s="9"/>
      <c r="D81" s="9"/>
      <c r="E81" s="9"/>
      <c r="F81" s="9"/>
      <c r="G81" s="9"/>
      <c r="H81" s="9"/>
      <c r="I81" s="9"/>
      <c r="J81" s="9"/>
      <c r="K81" s="9"/>
    </row>
    <row r="82" spans="1:11">
      <c r="A82" s="9"/>
      <c r="B82" s="9" t="s">
        <v>130</v>
      </c>
      <c r="C82" s="9"/>
      <c r="D82" s="9"/>
      <c r="E82" s="9"/>
      <c r="F82" s="9"/>
      <c r="G82" s="9"/>
      <c r="H82" s="9"/>
      <c r="I82" s="9"/>
      <c r="J82" s="9"/>
      <c r="K82" s="9"/>
    </row>
    <row r="83" spans="1:11">
      <c r="A83" s="9"/>
      <c r="B83" s="9"/>
      <c r="C83" s="9"/>
      <c r="D83" s="9"/>
      <c r="E83" s="9"/>
      <c r="F83" s="9"/>
      <c r="G83" s="9"/>
      <c r="H83" s="9"/>
      <c r="I83" s="9"/>
      <c r="J83" s="9"/>
      <c r="K83" s="9"/>
    </row>
    <row r="84" spans="1:11" s="5" customFormat="1" ht="15.75">
      <c r="A84" s="9"/>
      <c r="B84" s="33" t="s">
        <v>131</v>
      </c>
      <c r="C84" s="33"/>
      <c r="D84" s="33"/>
      <c r="E84" s="33"/>
      <c r="F84" s="33"/>
      <c r="G84" s="33" t="s">
        <v>132</v>
      </c>
      <c r="H84" s="9"/>
      <c r="I84" s="9"/>
      <c r="J84" s="9"/>
      <c r="K84" s="9"/>
    </row>
    <row r="85" spans="1:11">
      <c r="A85" s="9"/>
      <c r="B85" s="9"/>
      <c r="C85" s="9"/>
      <c r="D85" s="9"/>
      <c r="E85" s="9"/>
      <c r="F85" s="9"/>
      <c r="G85" s="9"/>
      <c r="H85" s="9"/>
      <c r="I85" s="9"/>
      <c r="J85" s="9"/>
      <c r="K85" s="9"/>
    </row>
    <row r="86" spans="1:11" s="6" customFormat="1" ht="15.75">
      <c r="E86" s="34" t="s">
        <v>133</v>
      </c>
      <c r="F86" s="35">
        <v>61613.764909999998</v>
      </c>
      <c r="G86" s="35">
        <v>1350</v>
      </c>
      <c r="H86" s="35">
        <v>30780.614730000001</v>
      </c>
      <c r="I86" s="35">
        <v>26883.150180000001</v>
      </c>
      <c r="J86" s="35">
        <v>1250</v>
      </c>
      <c r="K86" s="35">
        <v>1350</v>
      </c>
    </row>
    <row r="87" spans="1:11" s="6" customFormat="1" ht="15.75">
      <c r="E87" s="34" t="s">
        <v>134</v>
      </c>
      <c r="F87" s="35">
        <f>F80-F86</f>
        <v>-637.6499999999869</v>
      </c>
      <c r="G87" s="35">
        <f t="shared" ref="G87:K87" si="13">G80-G86</f>
        <v>0</v>
      </c>
      <c r="H87" s="35">
        <f t="shared" si="13"/>
        <v>0</v>
      </c>
      <c r="I87" s="35">
        <f t="shared" si="13"/>
        <v>-637.65000000000146</v>
      </c>
      <c r="J87" s="35">
        <f t="shared" si="13"/>
        <v>0</v>
      </c>
      <c r="K87" s="35">
        <f t="shared" si="13"/>
        <v>0</v>
      </c>
    </row>
    <row r="88" spans="1:11" ht="15">
      <c r="E88" s="34"/>
      <c r="F88" s="34"/>
      <c r="G88" s="34"/>
      <c r="H88" s="34"/>
      <c r="I88" s="34"/>
      <c r="J88" s="34"/>
      <c r="K88" s="34"/>
    </row>
    <row r="89" spans="1:11" ht="15">
      <c r="E89" s="34"/>
      <c r="F89" s="34"/>
      <c r="G89" s="34"/>
      <c r="H89" s="34"/>
      <c r="I89" s="34"/>
      <c r="J89" s="34"/>
      <c r="K89" s="34"/>
    </row>
    <row r="90" spans="1:11" s="2" customFormat="1" ht="15">
      <c r="A90" s="8"/>
      <c r="B90" s="8"/>
      <c r="C90" s="8"/>
      <c r="D90" s="8"/>
      <c r="E90" s="34"/>
      <c r="F90" s="34"/>
      <c r="G90" s="34" t="s">
        <v>135</v>
      </c>
      <c r="H90" s="36">
        <f>H15</f>
        <v>3208</v>
      </c>
      <c r="I90" s="36">
        <f>I15</f>
        <v>1812</v>
      </c>
      <c r="J90" s="34"/>
      <c r="K90" s="34"/>
    </row>
    <row r="91" spans="1:11" s="2" customFormat="1" ht="15">
      <c r="A91" s="8"/>
      <c r="B91" s="8"/>
      <c r="C91" s="8"/>
      <c r="D91" s="8"/>
      <c r="E91" s="34"/>
      <c r="F91" s="34"/>
      <c r="G91" s="34" t="s">
        <v>136</v>
      </c>
      <c r="H91" s="36">
        <f>H92+H93+H94+H96</f>
        <v>409.26067999999998</v>
      </c>
      <c r="I91" s="36">
        <f>I92+I93+I94+I96+I95</f>
        <v>154</v>
      </c>
      <c r="J91" s="34"/>
      <c r="K91" s="34"/>
    </row>
    <row r="92" spans="1:11" s="4" customFormat="1" ht="15">
      <c r="E92" s="37"/>
      <c r="F92" s="37"/>
      <c r="G92" s="37" t="s">
        <v>137</v>
      </c>
      <c r="H92" s="38">
        <f>H50</f>
        <v>103.05</v>
      </c>
      <c r="I92" s="38">
        <f>I50+I65</f>
        <v>50.6</v>
      </c>
      <c r="J92" s="37"/>
      <c r="K92" s="37"/>
    </row>
    <row r="93" spans="1:11" s="4" customFormat="1" ht="15">
      <c r="E93" s="37"/>
      <c r="F93" s="37"/>
      <c r="G93" s="37" t="s">
        <v>138</v>
      </c>
      <c r="H93" s="38">
        <f>H38</f>
        <v>20.972000000000001</v>
      </c>
      <c r="I93" s="38">
        <f>I38+I71</f>
        <v>20.7</v>
      </c>
      <c r="J93" s="37"/>
      <c r="K93" s="37"/>
    </row>
    <row r="94" spans="1:11" s="4" customFormat="1" ht="15">
      <c r="E94" s="37"/>
      <c r="F94" s="37"/>
      <c r="G94" s="37" t="s">
        <v>139</v>
      </c>
      <c r="H94" s="38">
        <f>H39</f>
        <v>34.299999999999997</v>
      </c>
      <c r="I94" s="38">
        <f>I39+I72</f>
        <v>20.7</v>
      </c>
      <c r="J94" s="37"/>
      <c r="K94" s="37"/>
    </row>
    <row r="95" spans="1:11" s="4" customFormat="1" ht="15">
      <c r="E95" s="37"/>
      <c r="F95" s="37"/>
      <c r="G95" s="37" t="s">
        <v>140</v>
      </c>
      <c r="H95" s="38"/>
      <c r="I95" s="38">
        <f>I73</f>
        <v>20.7</v>
      </c>
      <c r="J95" s="37"/>
      <c r="K95" s="37"/>
    </row>
    <row r="96" spans="1:11" s="4" customFormat="1" ht="15">
      <c r="E96" s="37"/>
      <c r="F96" s="37"/>
      <c r="G96" s="37" t="s">
        <v>141</v>
      </c>
      <c r="H96" s="38">
        <f>H29+H30</f>
        <v>250.93868000000001</v>
      </c>
      <c r="I96" s="38">
        <f>I70</f>
        <v>41.3</v>
      </c>
      <c r="J96" s="37"/>
      <c r="K96" s="37"/>
    </row>
    <row r="97" spans="1:11" s="2" customFormat="1" ht="15">
      <c r="A97" s="8"/>
      <c r="B97" s="8"/>
      <c r="C97" s="8"/>
      <c r="D97" s="8"/>
      <c r="E97" s="34"/>
      <c r="F97" s="34"/>
      <c r="G97" s="34" t="s">
        <v>142</v>
      </c>
      <c r="H97" s="36">
        <f>H20+H23+H33+H40+H47+H48</f>
        <v>6050.4059999999999</v>
      </c>
      <c r="I97" s="40">
        <f>I20+I22+I23+I33+I40+I47+I48+I67</f>
        <v>3529.21</v>
      </c>
      <c r="J97" s="34"/>
      <c r="K97" s="34"/>
    </row>
    <row r="98" spans="1:11" s="2" customFormat="1" ht="15">
      <c r="A98" s="8"/>
      <c r="B98" s="8"/>
      <c r="C98" s="8"/>
      <c r="D98" s="8"/>
      <c r="E98" s="34"/>
      <c r="F98" s="34"/>
      <c r="G98" s="34" t="s">
        <v>143</v>
      </c>
      <c r="H98" s="39">
        <f>H35</f>
        <v>45</v>
      </c>
      <c r="I98" s="39">
        <f>I35</f>
        <v>120</v>
      </c>
      <c r="J98" s="34"/>
      <c r="K98" s="34"/>
    </row>
    <row r="99" spans="1:11" s="2" customFormat="1" ht="15">
      <c r="A99" s="8"/>
      <c r="B99" s="8"/>
      <c r="C99" s="8"/>
      <c r="D99" s="8"/>
      <c r="E99" s="34"/>
      <c r="F99" s="34"/>
      <c r="G99" s="34" t="s">
        <v>144</v>
      </c>
      <c r="H99" s="39">
        <f>H21</f>
        <v>159.6</v>
      </c>
      <c r="I99" s="39">
        <f>I21</f>
        <v>0</v>
      </c>
      <c r="J99" s="34"/>
      <c r="K99" s="34"/>
    </row>
    <row r="100" spans="1:11" s="2" customFormat="1" ht="15">
      <c r="A100" s="8"/>
      <c r="B100" s="8"/>
      <c r="C100" s="8"/>
      <c r="D100" s="8"/>
      <c r="E100" s="34"/>
      <c r="F100" s="35"/>
      <c r="G100" s="35" t="s">
        <v>145</v>
      </c>
      <c r="H100" s="40">
        <f>H24+H25+H26+H27+H28+H37</f>
        <v>4240.1914399999996</v>
      </c>
      <c r="I100" s="35">
        <f>I24+I25+I26+I27+I28+I37+I75+I76+I77+I78</f>
        <v>14423.1469</v>
      </c>
      <c r="J100" s="40"/>
      <c r="K100" s="40"/>
    </row>
    <row r="101" spans="1:11" s="2" customFormat="1" ht="15">
      <c r="A101" s="8"/>
      <c r="B101" s="8"/>
      <c r="C101" s="8"/>
      <c r="D101" s="8"/>
      <c r="E101" s="34"/>
      <c r="F101" s="40"/>
      <c r="G101" s="40" t="s">
        <v>146</v>
      </c>
      <c r="H101" s="40">
        <f>H102+H103+H104+H105</f>
        <v>8310.8239599999997</v>
      </c>
      <c r="I101" s="35">
        <f>I102+I103+I104+I105</f>
        <v>5216.5432799999999</v>
      </c>
      <c r="J101" s="40"/>
      <c r="K101" s="40"/>
    </row>
    <row r="102" spans="1:11" s="4" customFormat="1" ht="15">
      <c r="E102" s="37"/>
      <c r="F102" s="41"/>
      <c r="G102" s="41" t="s">
        <v>147</v>
      </c>
      <c r="H102" s="41">
        <f>H18+H19+H32+H36+H45+H53+H62</f>
        <v>5213.5829599999997</v>
      </c>
      <c r="I102" s="48">
        <f>I18+I19+I32+I36+I45+I51+I53+I62+I66</f>
        <v>1969.40068</v>
      </c>
      <c r="J102" s="41"/>
      <c r="K102" s="41"/>
    </row>
    <row r="103" spans="1:11" s="4" customFormat="1" ht="15">
      <c r="E103" s="37"/>
      <c r="F103" s="41"/>
      <c r="G103" s="41" t="s">
        <v>148</v>
      </c>
      <c r="H103" s="41">
        <f>H43+H61</f>
        <v>1632.077</v>
      </c>
      <c r="I103" s="48">
        <f>I43+I61</f>
        <v>1780.8425999999999</v>
      </c>
      <c r="J103" s="41"/>
      <c r="K103" s="41"/>
    </row>
    <row r="104" spans="1:11" s="4" customFormat="1" ht="15">
      <c r="E104" s="37"/>
      <c r="F104" s="41"/>
      <c r="G104" s="42" t="s">
        <v>149</v>
      </c>
      <c r="H104" s="42">
        <f>H44+H63</f>
        <v>1159.9899999999998</v>
      </c>
      <c r="I104" s="42">
        <f>I44+I63+I69</f>
        <v>1266.3</v>
      </c>
      <c r="J104" s="41"/>
      <c r="K104" s="41"/>
    </row>
    <row r="105" spans="1:11" s="4" customFormat="1" ht="15">
      <c r="E105" s="37"/>
      <c r="F105" s="37"/>
      <c r="G105" s="37" t="s">
        <v>150</v>
      </c>
      <c r="H105" s="42">
        <f>H46+H54</f>
        <v>305.17400000000004</v>
      </c>
      <c r="I105" s="42">
        <f>I54</f>
        <v>200</v>
      </c>
      <c r="J105" s="37"/>
      <c r="K105" s="37"/>
    </row>
    <row r="106" spans="1:11" ht="15">
      <c r="E106" s="34"/>
      <c r="F106" s="34"/>
      <c r="G106" s="34" t="s">
        <v>151</v>
      </c>
      <c r="H106" s="43">
        <f>H34</f>
        <v>8357.3326500000003</v>
      </c>
      <c r="I106" s="43">
        <f>I34</f>
        <v>970</v>
      </c>
      <c r="J106" s="34"/>
      <c r="K106" s="34"/>
    </row>
    <row r="107" spans="1:11" customFormat="1" ht="15">
      <c r="A107" s="8"/>
      <c r="B107" s="8"/>
      <c r="C107" s="8"/>
      <c r="D107" s="8"/>
      <c r="E107" s="34"/>
      <c r="F107" s="34"/>
      <c r="G107" s="34" t="s">
        <v>152</v>
      </c>
      <c r="H107" s="43"/>
      <c r="I107" s="43">
        <f>I68</f>
        <v>20.6</v>
      </c>
      <c r="J107" s="34"/>
      <c r="K107" s="34"/>
    </row>
    <row r="108" spans="1:11" s="7" customFormat="1" ht="18.75">
      <c r="A108" s="44"/>
      <c r="B108" s="44"/>
      <c r="C108" s="44"/>
      <c r="D108" s="44"/>
      <c r="E108" s="34"/>
      <c r="F108" s="34"/>
      <c r="G108" s="34" t="s">
        <v>153</v>
      </c>
      <c r="H108" s="35">
        <f>H90+H91+H97+H98+H99+H100+H101+H106</f>
        <v>30780.614729999998</v>
      </c>
      <c r="I108" s="35">
        <f>I90+I91+I97+I98+I99+I100+I101+I106+I107</f>
        <v>26245.500179999995</v>
      </c>
      <c r="J108" s="34"/>
      <c r="K108" s="34"/>
    </row>
    <row r="109" spans="1:11" ht="15">
      <c r="E109" s="34"/>
      <c r="F109" s="34"/>
      <c r="G109" s="34" t="s">
        <v>154</v>
      </c>
      <c r="H109" s="35">
        <f>H80-H108</f>
        <v>0</v>
      </c>
      <c r="I109" s="35">
        <f>I80-I108</f>
        <v>0</v>
      </c>
      <c r="J109" s="34"/>
      <c r="K109" s="34"/>
    </row>
    <row r="110" spans="1:11" ht="15">
      <c r="E110" s="34"/>
      <c r="F110" s="34"/>
      <c r="G110" s="34"/>
      <c r="H110" s="34"/>
      <c r="I110" s="34"/>
      <c r="J110" s="34"/>
      <c r="K110" s="34"/>
    </row>
    <row r="111" spans="1:11" ht="15">
      <c r="E111" s="34"/>
      <c r="F111" s="34"/>
      <c r="G111" s="34"/>
      <c r="H111" s="34"/>
      <c r="I111" s="34"/>
      <c r="J111" s="34"/>
      <c r="K111" s="34"/>
    </row>
    <row r="112" spans="1:11" ht="33.75">
      <c r="H112" s="45"/>
    </row>
    <row r="113" spans="8:8" ht="45.75" customHeight="1">
      <c r="H113" s="45"/>
    </row>
    <row r="114" spans="8:8" ht="33.75">
      <c r="H114" s="45"/>
    </row>
    <row r="115" spans="8:8" ht="33.75">
      <c r="H115" s="45"/>
    </row>
  </sheetData>
  <mergeCells count="49">
    <mergeCell ref="A5:K5"/>
    <mergeCell ref="G7:K7"/>
    <mergeCell ref="C15:E15"/>
    <mergeCell ref="F17:K17"/>
    <mergeCell ref="C31:E31"/>
    <mergeCell ref="D7:D8"/>
    <mergeCell ref="D10:D14"/>
    <mergeCell ref="F7:F8"/>
    <mergeCell ref="C79:E79"/>
    <mergeCell ref="A80:E80"/>
    <mergeCell ref="A7:A8"/>
    <mergeCell ref="A10:A15"/>
    <mergeCell ref="A18:A28"/>
    <mergeCell ref="A29:A31"/>
    <mergeCell ref="A37:A49"/>
    <mergeCell ref="A50:A52"/>
    <mergeCell ref="A55:A61"/>
    <mergeCell ref="A62:A64"/>
    <mergeCell ref="A65:A74"/>
    <mergeCell ref="A75:A77"/>
    <mergeCell ref="B7:B8"/>
    <mergeCell ref="B10:B15"/>
    <mergeCell ref="B18:B28"/>
    <mergeCell ref="B29:B31"/>
    <mergeCell ref="B75:B77"/>
    <mergeCell ref="C7:C8"/>
    <mergeCell ref="C19:C21"/>
    <mergeCell ref="C37:C46"/>
    <mergeCell ref="C50:C51"/>
    <mergeCell ref="C65:C73"/>
    <mergeCell ref="B37:B49"/>
    <mergeCell ref="B50:B52"/>
    <mergeCell ref="B55:B61"/>
    <mergeCell ref="B62:B64"/>
    <mergeCell ref="B65:B74"/>
    <mergeCell ref="C49:E49"/>
    <mergeCell ref="C52:D52"/>
    <mergeCell ref="C61:E61"/>
    <mergeCell ref="C64:E64"/>
    <mergeCell ref="C74:E74"/>
    <mergeCell ref="D75:D77"/>
    <mergeCell ref="E7:E8"/>
    <mergeCell ref="E10:E14"/>
    <mergeCell ref="E18:E21"/>
    <mergeCell ref="E41:E46"/>
    <mergeCell ref="E55:E60"/>
    <mergeCell ref="E65:E73"/>
    <mergeCell ref="E75:E77"/>
    <mergeCell ref="D55:D60"/>
  </mergeCells>
  <pageMargins left="0.39370078740157499" right="0.39370078740157499" top="0.39370078740157499" bottom="0.39370078740157499" header="0.196850393700787" footer="0.196850393700787"/>
  <pageSetup paperSize="9" scale="64" fitToHeight="0" pageOrder="overThenDown" orientation="landscape" r:id="rId1"/>
  <headerFooter scaleWithDoc="0" alignWithMargins="0"/>
  <rowBreaks count="5" manualBreakCount="5">
    <brk id="17" max="10" man="1"/>
    <brk id="27" max="10" man="1"/>
    <brk id="33" max="10" man="1"/>
    <brk id="49" max="10" man="1"/>
    <brk id="6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5" sqref="B5"/>
    </sheetView>
  </sheetViews>
  <sheetFormatPr defaultColWidth="9" defaultRowHeight="12.7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Аркуш1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206-Lilia</cp:lastModifiedBy>
  <cp:lastPrinted>2023-03-09T10:15:01Z</cp:lastPrinted>
  <dcterms:created xsi:type="dcterms:W3CDTF">2022-01-28T07:03:00Z</dcterms:created>
  <dcterms:modified xsi:type="dcterms:W3CDTF">2023-03-09T10:15:20Z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