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H:\SHARE\0-Старые данные\SHARE\Бюджет 2023\УТОЧНЕННЯ\НАСТУПНЕ\на сайт виконком\"/>
    </mc:Choice>
  </mc:AlternateContent>
  <bookViews>
    <workbookView xWindow="0" yWindow="60" windowWidth="15360" windowHeight="7752"/>
  </bookViews>
  <sheets>
    <sheet name="Зведені пропозиції на уточнення" sheetId="1" r:id="rId1"/>
  </sheets>
  <definedNames>
    <definedName name="_xlnm.Print_Titles" localSheetId="0">'Зведені пропозиції на уточнення'!$4:$5</definedName>
    <definedName name="_xlnm.Print_Area" localSheetId="0">'Зведені пропозиції на уточнення'!$A$1:$I$171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66" i="1" l="1"/>
  <c r="F164" i="1"/>
  <c r="F162" i="1"/>
  <c r="F159" i="1"/>
  <c r="F156" i="1" s="1"/>
  <c r="F157" i="1"/>
  <c r="F150" i="1"/>
  <c r="F146" i="1"/>
  <c r="F143" i="1"/>
  <c r="F144" i="1"/>
  <c r="F141" i="1"/>
  <c r="D137" i="1"/>
  <c r="D138" i="1"/>
  <c r="D139" i="1"/>
  <c r="D140" i="1"/>
  <c r="F136" i="1"/>
  <c r="D136" i="1" s="1"/>
  <c r="F135" i="1"/>
  <c r="D135" i="1" s="1"/>
  <c r="F132" i="1"/>
  <c r="F130" i="1"/>
  <c r="F127" i="1"/>
  <c r="F126" i="1" s="1"/>
  <c r="F124" i="1"/>
  <c r="F122" i="1"/>
  <c r="F120" i="1"/>
  <c r="F118" i="1"/>
  <c r="F115" i="1"/>
  <c r="F113" i="1"/>
  <c r="F111" i="1"/>
  <c r="F109" i="1"/>
  <c r="F107" i="1"/>
  <c r="F102" i="1"/>
  <c r="F101" i="1" s="1"/>
  <c r="F100" i="1" s="1"/>
  <c r="F98" i="1"/>
  <c r="F96" i="1"/>
  <c r="F93" i="1"/>
  <c r="F87" i="1"/>
  <c r="F85" i="1"/>
  <c r="F82" i="1"/>
  <c r="F80" i="1"/>
  <c r="F76" i="1"/>
  <c r="F74" i="1"/>
  <c r="F70" i="1"/>
  <c r="F67" i="1"/>
  <c r="F60" i="1"/>
  <c r="F55" i="1"/>
  <c r="F52" i="1"/>
  <c r="F46" i="1"/>
  <c r="F39" i="1"/>
  <c r="F36" i="1"/>
  <c r="F31" i="1"/>
  <c r="F28" i="1"/>
  <c r="F26" i="1"/>
  <c r="F23" i="1"/>
  <c r="F21" i="1"/>
  <c r="F19" i="1"/>
  <c r="F17" i="1"/>
  <c r="F15" i="1"/>
  <c r="F7" i="1"/>
  <c r="F161" i="1" l="1"/>
  <c r="F117" i="1"/>
  <c r="F106" i="1"/>
  <c r="F95" i="1"/>
  <c r="F84" i="1"/>
  <c r="F35" i="1"/>
  <c r="F6" i="1"/>
  <c r="F169" i="1" s="1"/>
  <c r="H22" i="1"/>
  <c r="E128" i="1" l="1"/>
  <c r="H166" i="1"/>
  <c r="H164" i="1"/>
  <c r="H162" i="1"/>
  <c r="H159" i="1"/>
  <c r="H157" i="1"/>
  <c r="H151" i="1"/>
  <c r="H150" i="1" s="1"/>
  <c r="H146" i="1"/>
  <c r="H143" i="1"/>
  <c r="H144" i="1"/>
  <c r="H141" i="1"/>
  <c r="H132" i="1"/>
  <c r="H130" i="1"/>
  <c r="H127" i="1"/>
  <c r="H120" i="1"/>
  <c r="H118" i="1"/>
  <c r="H115" i="1"/>
  <c r="H111" i="1"/>
  <c r="H109" i="1"/>
  <c r="H107" i="1"/>
  <c r="H113" i="1"/>
  <c r="H102" i="1"/>
  <c r="H101" i="1" s="1"/>
  <c r="H100" i="1" s="1"/>
  <c r="H98" i="1"/>
  <c r="H96" i="1"/>
  <c r="H87" i="1"/>
  <c r="H93" i="1"/>
  <c r="H82" i="1"/>
  <c r="H80" i="1"/>
  <c r="H76" i="1"/>
  <c r="H74" i="1"/>
  <c r="H70" i="1"/>
  <c r="H67" i="1"/>
  <c r="H60" i="1"/>
  <c r="H55" i="1"/>
  <c r="H52" i="1"/>
  <c r="H46" i="1"/>
  <c r="H39" i="1"/>
  <c r="H36" i="1"/>
  <c r="H31" i="1"/>
  <c r="H28" i="1"/>
  <c r="H26" i="1"/>
  <c r="H23" i="1"/>
  <c r="H21" i="1"/>
  <c r="H19" i="1"/>
  <c r="H17" i="1"/>
  <c r="H15" i="1"/>
  <c r="H7" i="1"/>
  <c r="H126" i="1" l="1"/>
  <c r="H161" i="1"/>
  <c r="H156" i="1"/>
  <c r="H117" i="1"/>
  <c r="H106" i="1" s="1"/>
  <c r="H95" i="1"/>
  <c r="H84" i="1"/>
  <c r="H35" i="1"/>
  <c r="H6" i="1"/>
  <c r="H169" i="1" l="1"/>
  <c r="G162" i="1" l="1"/>
  <c r="I162" i="1"/>
  <c r="E162" i="1"/>
  <c r="D163" i="1"/>
  <c r="D162" i="1" l="1"/>
  <c r="G143" i="1"/>
  <c r="I143" i="1"/>
  <c r="E143" i="1"/>
  <c r="I60" i="1"/>
  <c r="E60" i="1"/>
  <c r="D66" i="1"/>
  <c r="G70" i="1"/>
  <c r="I70" i="1"/>
  <c r="E70" i="1"/>
  <c r="D73" i="1"/>
  <c r="G166" i="1" l="1"/>
  <c r="I166" i="1"/>
  <c r="E166" i="1"/>
  <c r="G164" i="1"/>
  <c r="G161" i="1" s="1"/>
  <c r="I164" i="1"/>
  <c r="I161" i="1" s="1"/>
  <c r="E164" i="1"/>
  <c r="E161" i="1" s="1"/>
  <c r="D165" i="1"/>
  <c r="D164" i="1" l="1"/>
  <c r="E144" i="1"/>
  <c r="G144" i="1"/>
  <c r="I144" i="1"/>
  <c r="G124" i="1"/>
  <c r="I124" i="1"/>
  <c r="E124" i="1"/>
  <c r="D83" i="1"/>
  <c r="G82" i="1"/>
  <c r="I82" i="1"/>
  <c r="E82" i="1"/>
  <c r="E29" i="1"/>
  <c r="D82" i="1" l="1"/>
  <c r="I150" i="1"/>
  <c r="E150" i="1"/>
  <c r="D155" i="1"/>
  <c r="G141" i="1"/>
  <c r="I141" i="1"/>
  <c r="E141" i="1"/>
  <c r="D142" i="1"/>
  <c r="D141" i="1" l="1"/>
  <c r="G146" i="1"/>
  <c r="I146" i="1"/>
  <c r="E146" i="1"/>
  <c r="D149" i="1"/>
  <c r="G130" i="1"/>
  <c r="I130" i="1"/>
  <c r="E130" i="1"/>
  <c r="D153" i="1"/>
  <c r="D152" i="1"/>
  <c r="D148" i="1"/>
  <c r="D147" i="1"/>
  <c r="D146" i="1" l="1"/>
  <c r="D154" i="1"/>
  <c r="E132" i="1"/>
  <c r="G111" i="1"/>
  <c r="I111" i="1"/>
  <c r="E111" i="1"/>
  <c r="D112" i="1"/>
  <c r="I46" i="1"/>
  <c r="E46" i="1"/>
  <c r="D51" i="1"/>
  <c r="G55" i="1"/>
  <c r="I55" i="1"/>
  <c r="E55" i="1"/>
  <c r="D59" i="1"/>
  <c r="D58" i="1"/>
  <c r="G76" i="1"/>
  <c r="I76" i="1"/>
  <c r="E76" i="1"/>
  <c r="D79" i="1"/>
  <c r="D111" i="1" l="1"/>
  <c r="G67" i="1"/>
  <c r="I67" i="1"/>
  <c r="E67" i="1"/>
  <c r="D69" i="1"/>
  <c r="D65" i="1"/>
  <c r="D72" i="1"/>
  <c r="D57" i="1"/>
  <c r="G52" i="1"/>
  <c r="I52" i="1"/>
  <c r="E52" i="1"/>
  <c r="D54" i="1"/>
  <c r="D50" i="1"/>
  <c r="I39" i="1"/>
  <c r="E39" i="1"/>
  <c r="D45" i="1"/>
  <c r="D78" i="1"/>
  <c r="D48" i="1"/>
  <c r="G49" i="1"/>
  <c r="G46" i="1" s="1"/>
  <c r="D43" i="1"/>
  <c r="G44" i="1"/>
  <c r="D44" i="1" s="1"/>
  <c r="G42" i="1"/>
  <c r="D42" i="1" s="1"/>
  <c r="G64" i="1"/>
  <c r="D64" i="1" s="1"/>
  <c r="G63" i="1"/>
  <c r="G60" i="1" s="1"/>
  <c r="D40" i="1"/>
  <c r="D62" i="1"/>
  <c r="G39" i="1" l="1"/>
  <c r="D49" i="1"/>
  <c r="D63" i="1"/>
  <c r="D168" i="1" l="1"/>
  <c r="G150" i="1" l="1"/>
  <c r="D143" i="1" l="1"/>
  <c r="D145" i="1"/>
  <c r="D144" i="1" s="1"/>
  <c r="G127" i="1" l="1"/>
  <c r="I127" i="1"/>
  <c r="E127" i="1"/>
  <c r="E126" i="1" s="1"/>
  <c r="D129" i="1"/>
  <c r="D134" i="1"/>
  <c r="D133" i="1"/>
  <c r="I132" i="1"/>
  <c r="G132" i="1"/>
  <c r="D108" i="1"/>
  <c r="I107" i="1"/>
  <c r="G107" i="1"/>
  <c r="E107" i="1"/>
  <c r="G96" i="1"/>
  <c r="I96" i="1"/>
  <c r="E96" i="1"/>
  <c r="D97" i="1"/>
  <c r="I126" i="1" l="1"/>
  <c r="G126" i="1"/>
  <c r="D132" i="1"/>
  <c r="D96" i="1"/>
  <c r="D107" i="1"/>
  <c r="G36" i="1" l="1"/>
  <c r="I36" i="1"/>
  <c r="E36" i="1"/>
  <c r="D14" i="1"/>
  <c r="G7" i="1"/>
  <c r="I7" i="1"/>
  <c r="E7" i="1"/>
  <c r="D38" i="1" l="1"/>
  <c r="G19" i="1" l="1"/>
  <c r="I19" i="1"/>
  <c r="E19" i="1"/>
  <c r="D20" i="1"/>
  <c r="G17" i="1"/>
  <c r="I17" i="1"/>
  <c r="E17" i="1"/>
  <c r="D18" i="1"/>
  <c r="D131" i="1"/>
  <c r="D151" i="1"/>
  <c r="D150" i="1" l="1"/>
  <c r="D17" i="1"/>
  <c r="D130" i="1"/>
  <c r="D19" i="1"/>
  <c r="E118" i="1" l="1"/>
  <c r="G159" i="1" l="1"/>
  <c r="I159" i="1"/>
  <c r="E159" i="1"/>
  <c r="D160" i="1"/>
  <c r="D123" i="1"/>
  <c r="I122" i="1"/>
  <c r="G122" i="1"/>
  <c r="E122" i="1"/>
  <c r="D121" i="1"/>
  <c r="I120" i="1"/>
  <c r="G120" i="1"/>
  <c r="E120" i="1"/>
  <c r="G80" i="1"/>
  <c r="I80" i="1"/>
  <c r="E80" i="1"/>
  <c r="D81" i="1"/>
  <c r="G23" i="1"/>
  <c r="I23" i="1"/>
  <c r="E23" i="1"/>
  <c r="E117" i="1" l="1"/>
  <c r="D159" i="1"/>
  <c r="D25" i="1"/>
  <c r="D80" i="1"/>
  <c r="D120" i="1"/>
  <c r="D122" i="1"/>
  <c r="G115" i="1"/>
  <c r="I115" i="1"/>
  <c r="E115" i="1"/>
  <c r="D116" i="1"/>
  <c r="D115" i="1" l="1"/>
  <c r="D128" i="1"/>
  <c r="D8" i="1"/>
  <c r="D9" i="1"/>
  <c r="D10" i="1"/>
  <c r="D11" i="1"/>
  <c r="D12" i="1"/>
  <c r="D13" i="1"/>
  <c r="D127" i="1" l="1"/>
  <c r="D126" i="1"/>
  <c r="D7" i="1" l="1"/>
  <c r="D110" i="1" l="1"/>
  <c r="I109" i="1"/>
  <c r="G109" i="1"/>
  <c r="E109" i="1"/>
  <c r="D86" i="1"/>
  <c r="I85" i="1"/>
  <c r="G85" i="1"/>
  <c r="E85" i="1"/>
  <c r="G15" i="1"/>
  <c r="I15" i="1"/>
  <c r="E15" i="1"/>
  <c r="D16" i="1"/>
  <c r="D85" i="1" l="1"/>
  <c r="D109" i="1"/>
  <c r="D15" i="1"/>
  <c r="G98" i="1"/>
  <c r="G95" i="1" s="1"/>
  <c r="I98" i="1"/>
  <c r="I95" i="1" s="1"/>
  <c r="E98" i="1"/>
  <c r="E95" i="1" s="1"/>
  <c r="D99" i="1"/>
  <c r="D98" i="1" l="1"/>
  <c r="D95" i="1" l="1"/>
  <c r="G93" i="1" l="1"/>
  <c r="I93" i="1"/>
  <c r="E93" i="1"/>
  <c r="G87" i="1"/>
  <c r="I87" i="1"/>
  <c r="I84" i="1" s="1"/>
  <c r="E87" i="1"/>
  <c r="E84" i="1" s="1"/>
  <c r="D89" i="1"/>
  <c r="D90" i="1"/>
  <c r="D91" i="1"/>
  <c r="D92" i="1"/>
  <c r="D94" i="1"/>
  <c r="G84" i="1" l="1"/>
  <c r="D93" i="1"/>
  <c r="G31" i="1" l="1"/>
  <c r="I31" i="1"/>
  <c r="E31" i="1"/>
  <c r="D34" i="1"/>
  <c r="G21" i="1"/>
  <c r="I21" i="1"/>
  <c r="E21" i="1"/>
  <c r="D22" i="1"/>
  <c r="D21" i="1" l="1"/>
  <c r="G102" i="1"/>
  <c r="G101" i="1" s="1"/>
  <c r="G100" i="1" s="1"/>
  <c r="I102" i="1"/>
  <c r="I101" i="1" s="1"/>
  <c r="I100" i="1" s="1"/>
  <c r="E102" i="1"/>
  <c r="E101" i="1" s="1"/>
  <c r="E100" i="1" s="1"/>
  <c r="D103" i="1"/>
  <c r="D104" i="1"/>
  <c r="D105" i="1"/>
  <c r="D102" i="1" l="1"/>
  <c r="D100" i="1"/>
  <c r="D101" i="1" l="1"/>
  <c r="G28" i="1" l="1"/>
  <c r="I28" i="1"/>
  <c r="E28" i="1"/>
  <c r="D30" i="1"/>
  <c r="D24" i="1"/>
  <c r="D27" i="1"/>
  <c r="D29" i="1"/>
  <c r="D32" i="1"/>
  <c r="D33" i="1"/>
  <c r="D37" i="1"/>
  <c r="D41" i="1"/>
  <c r="D47" i="1"/>
  <c r="D53" i="1"/>
  <c r="D56" i="1"/>
  <c r="D61" i="1"/>
  <c r="D68" i="1"/>
  <c r="D71" i="1"/>
  <c r="D75" i="1"/>
  <c r="D77" i="1"/>
  <c r="D88" i="1"/>
  <c r="D114" i="1"/>
  <c r="D119" i="1"/>
  <c r="D125" i="1"/>
  <c r="D158" i="1"/>
  <c r="D167" i="1"/>
  <c r="G74" i="1"/>
  <c r="G35" i="1" s="1"/>
  <c r="I74" i="1"/>
  <c r="I35" i="1" s="1"/>
  <c r="E74" i="1"/>
  <c r="E35" i="1" s="1"/>
  <c r="I157" i="1"/>
  <c r="I156" i="1" s="1"/>
  <c r="I118" i="1"/>
  <c r="I117" i="1" s="1"/>
  <c r="I113" i="1"/>
  <c r="I26" i="1"/>
  <c r="I6" i="1" s="1"/>
  <c r="I106" i="1" l="1"/>
  <c r="D74" i="1"/>
  <c r="D28" i="1"/>
  <c r="I169" i="1" l="1"/>
  <c r="D124" i="1" l="1"/>
  <c r="D166" i="1" l="1"/>
  <c r="G157" i="1"/>
  <c r="G156" i="1" s="1"/>
  <c r="E157" i="1"/>
  <c r="E156" i="1" s="1"/>
  <c r="G118" i="1"/>
  <c r="G117" i="1" s="1"/>
  <c r="G113" i="1"/>
  <c r="E113" i="1"/>
  <c r="E106" i="1" s="1"/>
  <c r="G106" i="1" l="1"/>
  <c r="D113" i="1"/>
  <c r="D117" i="1"/>
  <c r="D118" i="1"/>
  <c r="D156" i="1"/>
  <c r="D157" i="1"/>
  <c r="D161" i="1"/>
  <c r="D60" i="1" l="1"/>
  <c r="D31" i="1"/>
  <c r="E26" i="1"/>
  <c r="E6" i="1" s="1"/>
  <c r="D55" i="1" l="1"/>
  <c r="D76" i="1"/>
  <c r="D39" i="1"/>
  <c r="D70" i="1"/>
  <c r="D46" i="1"/>
  <c r="D67" i="1"/>
  <c r="D36" i="1"/>
  <c r="D23" i="1" l="1"/>
  <c r="G26" i="1" l="1"/>
  <c r="G6" i="1" s="1"/>
  <c r="D26" i="1" l="1"/>
  <c r="D6" i="1"/>
  <c r="G169" i="1" l="1"/>
  <c r="D84" i="1" l="1"/>
  <c r="D87" i="1"/>
  <c r="D106" i="1"/>
  <c r="D52" i="1" l="1"/>
  <c r="E169" i="1"/>
  <c r="D169" i="1" l="1"/>
  <c r="D35" i="1"/>
</calcChain>
</file>

<file path=xl/sharedStrings.xml><?xml version="1.0" encoding="utf-8"?>
<sst xmlns="http://schemas.openxmlformats.org/spreadsheetml/2006/main" count="282" uniqueCount="234">
  <si>
    <t>1.</t>
  </si>
  <si>
    <t>2.</t>
  </si>
  <si>
    <t>Відділ комунального господарства та благоустрою</t>
  </si>
  <si>
    <t>назва головного розпорядника/вид робіт</t>
  </si>
  <si>
    <t>РАЗОМ</t>
  </si>
  <si>
    <t>Відділ освіти</t>
  </si>
  <si>
    <t>Виконавчий комітет</t>
  </si>
  <si>
    <t>6.</t>
  </si>
  <si>
    <t>Фінансове управління</t>
  </si>
  <si>
    <t>Управління комунальної власності та земельних відносин</t>
  </si>
  <si>
    <t>2.1</t>
  </si>
  <si>
    <t>1.1</t>
  </si>
  <si>
    <t>3.</t>
  </si>
  <si>
    <t>5.</t>
  </si>
  <si>
    <t>6030</t>
  </si>
  <si>
    <t>8210</t>
  </si>
  <si>
    <t>1021</t>
  </si>
  <si>
    <t>7693</t>
  </si>
  <si>
    <t>2.2</t>
  </si>
  <si>
    <t>2.3</t>
  </si>
  <si>
    <t>1.2</t>
  </si>
  <si>
    <t>0160</t>
  </si>
  <si>
    <t>ЗАГАЛЬНА СУМА, грн</t>
  </si>
  <si>
    <t>За рахунок залишку ЗФ</t>
  </si>
  <si>
    <t>Муніципальні формування з охорони громадського порядку</t>
  </si>
  <si>
    <t>Надання загальної середньої освіти закладами загальної середньої освіти за рахунок коштів місцевого бюджету</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</si>
  <si>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 за рахунок коштів місцевого бюджету</t>
  </si>
  <si>
    <t>1022</t>
  </si>
  <si>
    <t>Управління соціальної політики</t>
  </si>
  <si>
    <t>3.1</t>
  </si>
  <si>
    <t>Керівництво і управління у відповідній сфері у містах (місті Києві), селищах, селах, територіальних громадах</t>
  </si>
  <si>
    <t>3.2</t>
  </si>
  <si>
    <t>4.1</t>
  </si>
  <si>
    <t>5.1</t>
  </si>
  <si>
    <t>Організація благоустрою населених пунктів</t>
  </si>
  <si>
    <t>6.1</t>
  </si>
  <si>
    <t>8110</t>
  </si>
  <si>
    <t>Заходи із запобігання та ліквідації надзвичайних ситуацій та наслідків стихійного лиха</t>
  </si>
  <si>
    <t>2.4</t>
  </si>
  <si>
    <t xml:space="preserve">Інші заходи, пов'язані з економічною діяльністю </t>
  </si>
  <si>
    <t>2.5</t>
  </si>
  <si>
    <t>9800</t>
  </si>
  <si>
    <t>Субвенція з місцевого бюджету державному бюджету на виконання програм соціально-економічного розвитку регіонів</t>
  </si>
  <si>
    <t>2.6</t>
  </si>
  <si>
    <t>1160</t>
  </si>
  <si>
    <t>2.7</t>
  </si>
  <si>
    <t>2.8</t>
  </si>
  <si>
    <t>2.9</t>
  </si>
  <si>
    <t>3242</t>
  </si>
  <si>
    <t>Інші заходи у сфері соціального захисту і соціального забезпечення</t>
  </si>
  <si>
    <t>1.3</t>
  </si>
  <si>
    <t>1.4</t>
  </si>
  <si>
    <t>1141</t>
  </si>
  <si>
    <t>Забезпечення діяльності інших закладів у сфері освіти</t>
  </si>
  <si>
    <t>Забезпечення діяльності центрів професійного розвитку педагогічних працівників - загальний фонд</t>
  </si>
  <si>
    <t xml:space="preserve">Перерозподіл видатків </t>
  </si>
  <si>
    <t>1.5</t>
  </si>
  <si>
    <t>8240</t>
  </si>
  <si>
    <t>Заходи та роботи з територіальної оборони</t>
  </si>
  <si>
    <t>Нерозподілені видатки ЗФ</t>
  </si>
  <si>
    <t>8230</t>
  </si>
  <si>
    <t>Інші заходи громадського порядку та безпеки</t>
  </si>
  <si>
    <t>Послуги за надання доступу до мережі Інтернет</t>
  </si>
  <si>
    <t>1010</t>
  </si>
  <si>
    <t>Надання дошкільної освіти</t>
  </si>
  <si>
    <t>1070</t>
  </si>
  <si>
    <t>Надання позашкільної освіти закладами позашкільної освіти, заходи із позашкільної роботи з дітьми</t>
  </si>
  <si>
    <t>1151</t>
  </si>
  <si>
    <t>Забезпечення діяльності інклюзивно-ресурсних центрів за рахунок коштів місцевого бюджету</t>
  </si>
  <si>
    <t>5031</t>
  </si>
  <si>
    <t>Утримання та навчально-тренувальна робота комунальних дитячо-юнацьких спортивних шкіл</t>
  </si>
  <si>
    <t>6012</t>
  </si>
  <si>
    <t>КП "Зеленгосп"</t>
  </si>
  <si>
    <t>Оплата праці працівникам, залученим до заходів із запобігання та ліквідації надзвичайних ситуацій та наслідків стихійного лиха</t>
  </si>
  <si>
    <t>КП "Бюро технічної інвентаризації" - фінансова підтримка</t>
  </si>
  <si>
    <t>8220</t>
  </si>
  <si>
    <t>Заходи та роботи з мобілізаційної підготовки місцевого значення</t>
  </si>
  <si>
    <r>
      <rPr>
        <b/>
        <i/>
        <sz val="14"/>
        <color theme="1"/>
        <rFont val="Times New Roman"/>
        <family val="1"/>
        <charset val="204"/>
      </rPr>
      <t>КП "Зеленгосп"</t>
    </r>
    <r>
      <rPr>
        <i/>
        <sz val="14"/>
        <color theme="1"/>
        <rFont val="Times New Roman"/>
        <family val="1"/>
        <charset val="204"/>
      </rPr>
      <t xml:space="preserve"> - оплата інших енергоносіїв, які використовуються в процесі виробництва теплоенергії або іншого виду енергії - придбання дров для військової частини</t>
    </r>
  </si>
  <si>
    <t>КП "Чорноморськводоканал"</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</si>
  <si>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</si>
  <si>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</si>
  <si>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Розпорядження міського голови від 31.01.2023 № 22</t>
  </si>
  <si>
    <t>2.10</t>
  </si>
  <si>
    <t>За рахунок субвенцій</t>
  </si>
  <si>
    <t>Розміщення агітаційних матеріалів за дорученнями ООВА, ОРВА</t>
  </si>
  <si>
    <t>4.</t>
  </si>
  <si>
    <t>Відділ молоді та спорту</t>
  </si>
  <si>
    <t>3133</t>
  </si>
  <si>
    <t>Інші заходи та заклади молодіжної політики</t>
  </si>
  <si>
    <t>оплата праці з нарахуваннями</t>
  </si>
  <si>
    <t>поточні видатки на утримання установи</t>
  </si>
  <si>
    <t>7.</t>
  </si>
  <si>
    <t>7.1</t>
  </si>
  <si>
    <t>7390</t>
  </si>
  <si>
    <t>Розвиток мережі центрів надання адміністративних послуг</t>
  </si>
  <si>
    <t>Придбання програмного забезпечення (сучасне оновлення та впровадження додаткових функцій):
- модуль "SQS Послуги" - 180 000 грн;
- модуль "SQS Реєстр" - 180 000 грн;
- смс-інформування про готовність послуги жителям громади - 10 000 грн.</t>
  </si>
  <si>
    <t>1.6</t>
  </si>
  <si>
    <t>Оплата послуг для забезпечення роботи комплексної системи захисту інформації інформаційно-комунікаційної системи "Інтегрована система відеоспостереження та відеоаналітики міста Чорноморська" - придбання ліцензійного програмного продукту антивірусного захисту</t>
  </si>
  <si>
    <t>Субвенція Херсонській міській військовій адміністрації (на відновлення критичної інфраструктури)</t>
  </si>
  <si>
    <r>
      <rPr>
        <b/>
        <i/>
        <sz val="14"/>
        <color theme="1"/>
        <rFont val="Times New Roman"/>
        <family val="1"/>
        <charset val="204"/>
      </rPr>
      <t>КП "Чорноморськводоканал"</t>
    </r>
    <r>
      <rPr>
        <i/>
        <sz val="14"/>
        <color theme="1"/>
        <rFont val="Times New Roman"/>
        <family val="1"/>
        <charset val="204"/>
      </rPr>
      <t xml:space="preserve"> - поточний ремонт технологічної системи водопостачання та чаш фонтанів у сквері "Центральний" та парку "Приморський", які втратили герметичність у процесі тривалої експлуатації</t>
    </r>
  </si>
  <si>
    <t>Щомісячна матеріальна допомога особам з інвалідністю внаслідок війни з числа учасників АТО на Сході України та учасникам операції об'єднаних сил 
(додатково 7осіб*2500 грн*12міс.)</t>
  </si>
  <si>
    <t>Щомісячна матеріальна допомога сім'ям загиблих військовослужбовців з числа учасників АТО на сході України 
(додатково 11 осіб*2500грн*12міс)</t>
  </si>
  <si>
    <t>Щомісячна адресна матеріальна допомога на дитину загиблого військовослужбовця, який брав участь в проведенні АТО на сході України
(додатково 6 дітей*2833грн*12міс)</t>
  </si>
  <si>
    <t>Здійснення ритуальних послуг при похованні, перевезенні до місця поховання у м.Чорноморськ, забезпечення догляду за могилами загиблих (померлих) УБД та військовослужбовців, які померли (загинули) під час захисту ними незалежності територіальної цілісності України
(додатково 20 загиблих * 25 000грн)</t>
  </si>
  <si>
    <t>Додаткові соціальні гарантії (абонплата за водопостачання)
(2687осіб*34,86грн*9міс)</t>
  </si>
  <si>
    <r>
      <rPr>
        <b/>
        <i/>
        <sz val="14"/>
        <rFont val="Times New Roman"/>
        <family val="1"/>
        <charset val="204"/>
      </rPr>
      <t>КУ "Терцентр"</t>
    </r>
    <r>
      <rPr>
        <i/>
        <sz val="14"/>
        <rFont val="Times New Roman"/>
        <family val="1"/>
        <charset val="204"/>
      </rPr>
      <t xml:space="preserve"> - Послуги з доставки продовольчих запасів (гуманітарної допомоги) до місця зберігання (загальний фонд)
(вартість послуг однієї вантажівки - 8000грн*15поїздок)</t>
    </r>
  </si>
  <si>
    <t>Відділ культури</t>
  </si>
  <si>
    <t>Забезпечення діяльності музеїв і виставок</t>
  </si>
  <si>
    <t>Послуги охорони Музею образотворчих мистецтв ім.О.Білого та Виставкової зали музею Управлінням поліції охорони в Одеській області Національної поліції України (на період воєнного стану)</t>
  </si>
  <si>
    <t>6.2</t>
  </si>
  <si>
    <t>6.3</t>
  </si>
  <si>
    <t>6.4</t>
  </si>
  <si>
    <t>6.5</t>
  </si>
  <si>
    <t>8.</t>
  </si>
  <si>
    <t>8.1</t>
  </si>
  <si>
    <t>0180</t>
  </si>
  <si>
    <t>Інша діяльність у сфері державного управління</t>
  </si>
  <si>
    <t>Послуги теле (радіо) мовлення</t>
  </si>
  <si>
    <t>6.6</t>
  </si>
  <si>
    <t>1.7</t>
  </si>
  <si>
    <t>Пропозиції  щодо уточнення бюджету за видатками  (проєкт на березень 2023 року)</t>
  </si>
  <si>
    <t>3.3</t>
  </si>
  <si>
    <t>0150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</si>
  <si>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</si>
  <si>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Електричні акумулятори 12v200ah (серверна, 4поверх) - 2шт*35000</t>
  </si>
  <si>
    <t>Стаціонарний ПК (Системний блок+монітор+клавіатура+миша) (кадрова служба) - 2шт*21500</t>
  </si>
  <si>
    <t>Ноутбук офісний (юрид.відділ - 3шт, Відділ взаємодії з прав.орг. - 4шт) - 7шт*22500</t>
  </si>
  <si>
    <t>Багатофункціональний пристрій ECOSYS M2040dn (Відділ взаємодії з прав.орг.) - 4шт*25500</t>
  </si>
  <si>
    <t>Проектор OPTOMA HZ40 (E1POA44WE1Z3) (зал засідань, каб.300) - 1шт</t>
  </si>
  <si>
    <t>Встановлення та налаштування технічних засобів (проектора та прокладання hdmi кабеля до нього) - ЗФ</t>
  </si>
  <si>
    <t>1.8</t>
  </si>
  <si>
    <t>КУ "Молодіжний центр міста Чорноморська"</t>
  </si>
  <si>
    <t>Управління капітального будівництва</t>
  </si>
  <si>
    <t>9.</t>
  </si>
  <si>
    <t>9.1</t>
  </si>
  <si>
    <t>Інші заходи, пов'язані з економічною діяльністю</t>
  </si>
  <si>
    <r>
      <rPr>
        <b/>
        <i/>
        <sz val="14"/>
        <color theme="1"/>
        <rFont val="Times New Roman"/>
        <family val="1"/>
        <charset val="204"/>
      </rPr>
      <t xml:space="preserve">КП "Чорноморськводоканал" </t>
    </r>
    <r>
      <rPr>
        <i/>
        <sz val="14"/>
        <color theme="1"/>
        <rFont val="Times New Roman"/>
        <family val="1"/>
        <charset val="204"/>
      </rPr>
      <t>- фінансова підтримка</t>
    </r>
  </si>
  <si>
    <t>2.11</t>
  </si>
  <si>
    <t>Оснащення Пунктів Незламності продуктами харчування та одноразовим посудом (2 ПН та Метрополіс)</t>
  </si>
  <si>
    <t>КП "МУЖКГ"</t>
  </si>
  <si>
    <t>Оснащення Пунктів Незламності продуктами харчування та одноразовим посудом (5 ПН)</t>
  </si>
  <si>
    <t>КП "Чорноморськтеплоенерго"</t>
  </si>
  <si>
    <t>Оснащення Пунктів Незламності продуктами харчування та одноразовим посудом (2 ПН)</t>
  </si>
  <si>
    <t>8.2</t>
  </si>
  <si>
    <t>КП "Палац спорту "Юність" - оснащення Пунктів Незламності продуктами харчування та одноразовим посудом (1 ПН)</t>
  </si>
  <si>
    <t>7.2</t>
  </si>
  <si>
    <t>Заходи із цивільного захисту населення в частині розгортання пунктів обігріву, в тому числі що використовуються в якості найпростіших укриттів, під час дії правового режиму воєнного стану на території Чорноморської міської територіальної громади Одеського району Одеської області - підготовка об'єктів до опалювального сезону 2022/2023 року - придбання джерел резервного живлення</t>
  </si>
  <si>
    <t>Придбання джерела резервного живлення (генератора) для КНП "Чорноморська лікарня" для використання у період аварійного відключення електроенергії у зв'язку із воєнним станом з метою якісного надання медичних послуг населенню на території Чорноморської міської територіальної громади Одеського району Одеської області"</t>
  </si>
  <si>
    <t>2010</t>
  </si>
  <si>
    <t>Багатопрофільна стаціонарна медична допомога населенню</t>
  </si>
  <si>
    <t>Стоматологічна допомога населенню</t>
  </si>
  <si>
    <t>2100</t>
  </si>
  <si>
    <t>Придбання пального для забезпечення роботи генераторів</t>
  </si>
  <si>
    <t>2152</t>
  </si>
  <si>
    <t>Інші програми та заходи у сфері охорони здоров'я</t>
  </si>
  <si>
    <t>Заробітна плата з нарахуваннями (військово-лікарська комісія)</t>
  </si>
  <si>
    <t>1.9</t>
  </si>
  <si>
    <t>комунальні послуги</t>
  </si>
  <si>
    <t>Оплата праці з нарахуваннями</t>
  </si>
  <si>
    <t>Оплата праці з нарахуваннями (виконком - 720,0 тис.грн; Олександрівська с/а - 120,5 тис.грн; Бурлачобалківська с/с - 111,5 тис.грн; Малодолинська с/а - 134,0 тис.грн)</t>
  </si>
  <si>
    <t>4.2</t>
  </si>
  <si>
    <t>4040</t>
  </si>
  <si>
    <t>7.3</t>
  </si>
  <si>
    <t>7.4</t>
  </si>
  <si>
    <t>7.5</t>
  </si>
  <si>
    <t>7370</t>
  </si>
  <si>
    <t>Реалізація інших заходів щодо соціально-економічного розвитку територій</t>
  </si>
  <si>
    <t>Технічне переоснащення системи донної аерації першої секції аеротенка каналізаційних очисних споруд м.Чорноморська, розташованих за адресою: Одеська область, Овідіопольський район, Дальницька сільрада, комплекс будівель і споруд № 2 (за межами населеного пункту) (договір від 24.09.2019р. № 375)</t>
  </si>
  <si>
    <t>6013</t>
  </si>
  <si>
    <t>Забезпечення діяльності водопровідно-каналізаційного господарства</t>
  </si>
  <si>
    <t>Іллічівський міський суд Одеської області (поточний ремонт приміщень санвузлу суду, розташованому за адресою: Одеська область, м.Чорноморськ, вул.Праці, 10)</t>
  </si>
  <si>
    <t>Капітальний ремонт з заміною вікон та заходами з енергозбереження в будівлі поліклініки КНП "Чорноморська лікарня" ЧМР, за адресою: вул. 1 Травня, буд.1, м.Чорноморськ, Одеського району, Одеської області (розробка проектно-кошторисної документації)</t>
  </si>
  <si>
    <t>Капітальний ремонт з заміною вікон та заходами з енергозбереження в будівлі КНП "Чорноморська лікарня" ЧМР, за адресою: вул. Віталія Шума, буд.4, м.Чорноморськ, Одеського району, Одеської області (розробка проектно-кошторисної документації)</t>
  </si>
  <si>
    <t xml:space="preserve">Придбання паливно-мастильних матеріалів для забезпечення роботи транспорту </t>
  </si>
  <si>
    <t>Роботи з монтажу по підключенню адміністративної будівлі до резервного живлення (генератора до 75 кВт), поточний ремонт по облаштуванню генератору</t>
  </si>
  <si>
    <t>Заміна теплових лічильників (у адмінбудівлі та будівлі портклубу)</t>
  </si>
  <si>
    <t>Заміна теплових лічильників (ЗДО №№ 2, 3, 8, 12, 20)</t>
  </si>
  <si>
    <t>Поточний ремонт покрівлі (аварійний) для енергозабезпечення (Ліцеї №№ 3, 6)</t>
  </si>
  <si>
    <t>Заміна теплових лічильників (Ліцей № 1)</t>
  </si>
  <si>
    <t>Поточний ремонт покрівлі (аварійний) для енергозабезпечення (ЗДО № № 6, 10)</t>
  </si>
  <si>
    <t>Поточний ремонт електрозабезпечення по підключенню резервного освітлення (ЗДО № 21)</t>
  </si>
  <si>
    <t>Заміна теплових лічильників (у приміщенні КДЮСШ)</t>
  </si>
  <si>
    <t>Технічне обслуговування відеоспостереження закладів освіти</t>
  </si>
  <si>
    <t>Придбання білого річного піску крупної фракції для забезпечення функціонування футбольного поля стадіону "Шкільний" (300т*800грн/т)</t>
  </si>
  <si>
    <t>Відрядження (участь у футбольних змаганнях команди стадіону "Шкільний")</t>
  </si>
  <si>
    <t>Виготовлення посібників, присвячених 50-річчю міста Чорноморська для забезпечення учнів перших класів (1000примірників*120грн)</t>
  </si>
  <si>
    <t>6.7</t>
  </si>
  <si>
    <t>Капітальний ремонт системи протипожежного захисту відділення сімейної медицини поліклініки № 1, розташованої за адресою: Одеська область, м.Чорноморськ, селище Олександрівка, вулиця Перемоги, 64 літ. "А"; "Б" (інв.номера 101310012; 101310017) (коригування проектно-кошторисної документації)</t>
  </si>
  <si>
    <t>Оснащення Пунктів Незламності продуктами харчування та одноразовим посудом:
- Виконком (1 ПН) - 20,6 тис.грн;
- Олександрівська с/а (1 ПН) - 20,7 тис.грн;
- Малодолинська с/а (1 ПН) - 20,7 тис.грн;
- Бурлачобалківська с/а (1 ПН) - 20,7 тис.грн;
- КНП "Чорноморська лікарня" (2 ПН) - 41,3 тис.грн</t>
  </si>
  <si>
    <t>7.6</t>
  </si>
  <si>
    <t>7.7</t>
  </si>
  <si>
    <t>7640</t>
  </si>
  <si>
    <t>Заходи з енергозбереження</t>
  </si>
  <si>
    <t>Оплата праці з нарахуваннями (в зв'язку з продовженням воєнного стану)</t>
  </si>
  <si>
    <t>Придбання пального для забезпечення патрулювання громадської безпеки</t>
  </si>
  <si>
    <t>Послуги з харчування осіб, що  забезпечують патрулювання громадської безпеки</t>
  </si>
  <si>
    <t>Капітальний ремонт фасаду будівлі за адресою: вул.Шевченка. 10, м.Чорноморськ, Одеського району, Одеської області</t>
  </si>
  <si>
    <t>Придбання спеціальної техніки з очищення теплових камер від замулювання - муловсмоктувача</t>
  </si>
  <si>
    <t>Капітальний ремонт теплових мереж на ділянці за адресою: м.Чорноморськ, вул.Торгова (р-н ринку "Ранковий"). Коригування (440 м Ø219 мм)</t>
  </si>
  <si>
    <t>7330</t>
  </si>
  <si>
    <t>Будівництво інших об'єктів комунальної власності</t>
  </si>
  <si>
    <t>2.12</t>
  </si>
  <si>
    <t>Облаштування будівлі комунальної власності під розміщення військових формувань</t>
  </si>
  <si>
    <t>9770</t>
  </si>
  <si>
    <t>Інші субвенції з місцевого бюджету</t>
  </si>
  <si>
    <t>9.2</t>
  </si>
  <si>
    <t>Міська програма підтримки Першого відділу Одеського районного територіального центру комплектування та соціальної підтримки, проведення мобілізаційної підготовки військовозобов’язаних м. Чорноморська та забезпечення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 на 2021-2025 роки</t>
  </si>
  <si>
    <t>Придбання предметів, матеріалів, обладнання</t>
  </si>
  <si>
    <r>
      <t>Забезпечення діяльності з виробництва, транспортування, постачання теплової енергії -</t>
    </r>
    <r>
      <rPr>
        <b/>
        <sz val="14"/>
        <color theme="1"/>
        <rFont val="Times New Roman"/>
        <family val="1"/>
        <charset val="204"/>
      </rPr>
      <t xml:space="preserve"> КП "Чорноморськтеплоенерго"</t>
    </r>
  </si>
  <si>
    <r>
      <rPr>
        <b/>
        <i/>
        <sz val="14"/>
        <color theme="1"/>
        <rFont val="Times New Roman"/>
        <family val="1"/>
        <charset val="204"/>
      </rPr>
      <t>КП "Чорноморськводоканал"</t>
    </r>
    <r>
      <rPr>
        <i/>
        <sz val="14"/>
        <color theme="1"/>
        <rFont val="Times New Roman"/>
        <family val="1"/>
        <charset val="204"/>
      </rPr>
      <t xml:space="preserve"> - Поточний ремонт водопроводу Д100 мм по вул.Горбунова (від вул.Садової до вул.Вербної) в смт.Олександрівка, м.Чорноморська, Одеського району, Одеської області</t>
    </r>
  </si>
  <si>
    <r>
      <rPr>
        <sz val="14"/>
        <rFont val="Times New Roman"/>
        <family val="1"/>
        <charset val="204"/>
      </rPr>
      <t xml:space="preserve">Міська цільова програма сприяння </t>
    </r>
    <r>
      <rPr>
        <b/>
        <sz val="14"/>
        <rFont val="Times New Roman"/>
        <family val="1"/>
        <charset val="204"/>
      </rPr>
      <t>територіальній обороні</t>
    </r>
    <r>
      <rPr>
        <sz val="14"/>
        <rFont val="Times New Roman"/>
        <family val="1"/>
        <charset val="204"/>
      </rPr>
      <t xml:space="preserve"> та посилення заходів громадської безпеки на території Чорноморської міської територіальної громади на 2023 рік</t>
    </r>
    <r>
      <rPr>
        <i/>
        <sz val="14"/>
        <rFont val="Times New Roman"/>
        <family val="1"/>
        <charset val="204"/>
      </rPr>
      <t xml:space="preserve">
- матеріально-технічне забезпечення в/ч А7051 (для в/ч А7351) - 300,0 тис.грн</t>
    </r>
  </si>
  <si>
    <t>Резервний фонд</t>
  </si>
  <si>
    <t>9.3</t>
  </si>
  <si>
    <t>Збільшення резервного фонду</t>
  </si>
  <si>
    <t>8710</t>
  </si>
  <si>
    <t>ЗФ</t>
  </si>
  <si>
    <t>Передача коштів до БР</t>
  </si>
  <si>
    <t>№</t>
  </si>
  <si>
    <t>ТКПКВК МБ</t>
  </si>
  <si>
    <t>Забезпечення грошовими сертифікатами переможців міського веб-квесту, присвяченому 50-річчю міста Чорноморська</t>
  </si>
  <si>
    <t>Придбання комп'ютерної програми, захищених носіїв ключової інформації та ключів кваліфікованого електронного підпису - ЗФ</t>
  </si>
  <si>
    <t>Капітальний ремонт системи протипожежного захисту будівлі поліклініки № 1 з вбудованою захисною спорудою цивільного захисту (цивільної оборони) сховище обліковий № 57620. розташованої за адресою: вул.1 Травня, буд.1 м.Чорноморськ, Одеської області (інв.номер № 101310011) (коригування проектно-кошторисної документації)</t>
  </si>
  <si>
    <t>Капітальний ремонт системи пожежної сигналізації, системи керування евакуюванням, системи централізованого пожежного спостерігання  будинку побуту "Райдуга" за адресою: Одеська область, Одеський район, м.Чорноморськ,вул.1-го Травня буд.3</t>
  </si>
  <si>
    <t>Будівництво (улаштування) системи пожежної сигналізації, системи керування евакуюванням (в частині системи оповіщення про пожежу і покажчиків напрямку евакуювання; системи централізованого пожежного спостереження; автоматичної системи аерозольного пожежогасіння на об'єкті: адміністративна будівля Виконавчого комітету Чорноморської міської ради Одеського району Одеської області за адресою: 68003, Одеська область, Одеський район, м.Чорноморськ, проспект Миру,буд.33</t>
  </si>
  <si>
    <t>7310</t>
  </si>
  <si>
    <t>Будівництво об'єктів житлово-комунального господарства</t>
  </si>
  <si>
    <r>
      <t xml:space="preserve">Реконструкція вводу водопроводу на НС по вул.Парусній, 5-А в м.Чорноморську  Одеського району Одеської області </t>
    </r>
    <r>
      <rPr>
        <i/>
        <sz val="14"/>
        <color rgb="FFFF0000"/>
        <rFont val="Times New Roman"/>
        <family val="1"/>
        <charset val="204"/>
      </rPr>
      <t>(266 м Ø225 мм)</t>
    </r>
  </si>
  <si>
    <r>
      <t>Реконструкція ділянки каналізаційного колектора Dn 200 мм за адресою: від вул.Данченка, 5 до пр-ту Миру, 11 в м.Чорноморську  Одеського району  Одеської області</t>
    </r>
    <r>
      <rPr>
        <i/>
        <sz val="14"/>
        <color rgb="FFFF0000"/>
        <rFont val="Times New Roman"/>
        <family val="1"/>
        <charset val="204"/>
      </rPr>
      <t xml:space="preserve"> (проєктні та будівельні роботи) (102м)</t>
    </r>
  </si>
  <si>
    <r>
      <t xml:space="preserve">Реконструкція мереж водопроводу, що проходить по пр.Мира від будинку №12 до будинку №18 (перемичка через дорогу) у м.Чорноморську Одеського району Одеської області </t>
    </r>
    <r>
      <rPr>
        <i/>
        <sz val="14"/>
        <color rgb="FFFF0000"/>
        <rFont val="Times New Roman"/>
        <family val="1"/>
        <charset val="204"/>
      </rPr>
      <t>(189 м Ø110 мм)</t>
    </r>
  </si>
  <si>
    <r>
      <t xml:space="preserve">Реконструкція водопроводу зі зміною труб за адресою: Одеська область, Одеський район, м.Чорноморськ, вул.Корабельна </t>
    </r>
    <r>
      <rPr>
        <i/>
        <sz val="14"/>
        <color rgb="FFFF0000"/>
        <rFont val="Times New Roman"/>
        <family val="1"/>
        <charset val="204"/>
      </rPr>
      <t>(321 м Ø160 мм)</t>
    </r>
  </si>
  <si>
    <t>7.8</t>
  </si>
  <si>
    <t>Начальник фінансового управління</t>
  </si>
  <si>
    <t>Ольга ЯКОВЕНКО</t>
  </si>
  <si>
    <t>Додаток до подання</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</si>
</sst>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19">
    <font>
      <sz val="11"/>
      <color theme="1"/>
      <name val="Calibri"/>
      <family val="2"/>
      <charset val="204"/>
      <scheme val="minor"/>
    </font>
    <font>
      <sz val="12"/>
      <color theme="1"/>
      <name val="Times New Roman"/>
      <family val="1"/>
      <charset val="204"/>
    </font>
    <font>
      <b/>
      <sz val="12"/>
      <color theme="1"/>
      <name val="Times New Roman"/>
      <family val="1"/>
      <charset val="204"/>
    </font>
    <font>
      <sz val="11"/>
      <color indexed="8"/>
      <name val="Calibri"/>
      <family val="2"/>
      <charset val="204"/>
    </font>
    <font>
      <sz val="11"/>
      <color theme="1"/>
      <name val="Calibri"/>
      <family val="2"/>
      <charset val="204"/>
      <scheme val="minor"/>
    </font>
    <font>
      <sz val="11"/>
      <color theme="1"/>
      <name val="Calibri"/>
      <family val="2"/>
      <scheme val="minor"/>
    </font>
    <font>
      <sz val="10"/>
      <name val="Arial Cyr"/>
      <charset val="204"/>
    </font>
    <font>
      <sz val="10"/>
      <color rgb="FF000000"/>
      <name val="Arimo"/>
    </font>
    <font>
      <b/>
      <sz val="16"/>
      <color theme="1"/>
      <name val="Times New Roman"/>
      <family val="1"/>
      <charset val="204"/>
    </font>
    <font>
      <b/>
      <sz val="14"/>
      <color theme="1"/>
      <name val="Times New Roman"/>
      <family val="1"/>
      <charset val="204"/>
    </font>
    <font>
      <sz val="14"/>
      <color theme="1"/>
      <name val="Times New Roman"/>
      <family val="1"/>
      <charset val="204"/>
    </font>
    <font>
      <i/>
      <sz val="14"/>
      <color theme="1"/>
      <name val="Times New Roman"/>
      <family val="1"/>
      <charset val="204"/>
    </font>
    <font>
      <i/>
      <sz val="14"/>
      <name val="Times New Roman"/>
      <family val="1"/>
      <charset val="204"/>
    </font>
    <font>
      <sz val="14"/>
      <name val="Times New Roman"/>
      <family val="1"/>
      <charset val="204"/>
    </font>
    <font>
      <sz val="16"/>
      <color theme="1"/>
      <name val="Times New Roman"/>
      <family val="1"/>
      <charset val="204"/>
    </font>
    <font>
      <i/>
      <sz val="14"/>
      <color rgb="FFFF0000"/>
      <name val="Times New Roman"/>
      <family val="1"/>
      <charset val="204"/>
    </font>
    <font>
      <b/>
      <i/>
      <sz val="14"/>
      <color theme="1"/>
      <name val="Times New Roman"/>
      <family val="1"/>
      <charset val="204"/>
    </font>
    <font>
      <b/>
      <sz val="14"/>
      <name val="Times New Roman"/>
      <family val="1"/>
      <charset val="204"/>
    </font>
    <font>
      <b/>
      <i/>
      <sz val="14"/>
      <name val="Times New Roman"/>
      <family val="1"/>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1">
    <xf numFmtId="0" fontId="0" fillId="0" borderId="0"/>
    <xf numFmtId="0" fontId="3" fillId="0" borderId="0"/>
    <xf numFmtId="0" fontId="5" fillId="0" borderId="0"/>
    <xf numFmtId="164" fontId="5" fillId="0" borderId="0" applyFont="0" applyFill="0" applyBorder="0" applyAlignment="0" applyProtection="0"/>
    <xf numFmtId="0" fontId="6" fillId="0" borderId="0"/>
    <xf numFmtId="0" fontId="3" fillId="0" borderId="0"/>
    <xf numFmtId="0" fontId="3" fillId="0" borderId="0"/>
    <xf numFmtId="0" fontId="3" fillId="0" borderId="0"/>
    <xf numFmtId="0" fontId="4" fillId="0" borderId="0"/>
    <xf numFmtId="0" fontId="4" fillId="0" borderId="0"/>
    <xf numFmtId="0" fontId="7" fillId="0" borderId="0"/>
  </cellStyleXfs>
  <cellXfs count="105">
    <xf numFmtId="0" fontId="0" fillId="0" borderId="0" xfId="0"/>
    <xf numFmtId="0" fontId="1" fillId="2" borderId="0" xfId="0" applyFont="1" applyFill="1"/>
    <xf numFmtId="0" fontId="2" fillId="2" borderId="0" xfId="0" applyFont="1" applyFill="1"/>
    <xf numFmtId="4" fontId="10" fillId="2" borderId="1" xfId="0" applyNumberFormat="1" applyFont="1" applyFill="1" applyBorder="1" applyAlignment="1">
      <alignment horizontal="center" vertical="center"/>
    </xf>
    <xf numFmtId="4" fontId="11" fillId="2" borderId="1" xfId="0" applyNumberFormat="1" applyFont="1" applyFill="1" applyBorder="1" applyAlignment="1">
      <alignment horizontal="center" vertical="center"/>
    </xf>
    <xf numFmtId="4" fontId="12" fillId="2" borderId="1" xfId="0" applyNumberFormat="1" applyFont="1" applyFill="1" applyBorder="1" applyAlignment="1">
      <alignment horizontal="center" vertical="center"/>
    </xf>
    <xf numFmtId="0" fontId="13" fillId="2" borderId="1" xfId="0" applyFont="1" applyFill="1" applyBorder="1" applyAlignment="1">
      <alignment vertical="center" wrapText="1"/>
    </xf>
    <xf numFmtId="0" fontId="13" fillId="2" borderId="1" xfId="0" quotePrefix="1" applyFont="1" applyFill="1" applyBorder="1" applyAlignment="1">
      <alignment vertical="center" wrapText="1"/>
    </xf>
    <xf numFmtId="4" fontId="13" fillId="2" borderId="1" xfId="0" applyNumberFormat="1" applyFont="1" applyFill="1" applyBorder="1" applyAlignment="1">
      <alignment horizontal="center" vertical="center"/>
    </xf>
    <xf numFmtId="49" fontId="12" fillId="2" borderId="1" xfId="0" applyNumberFormat="1" applyFont="1" applyFill="1" applyBorder="1" applyAlignment="1">
      <alignment vertical="center"/>
    </xf>
    <xf numFmtId="0" fontId="12" fillId="2" borderId="0" xfId="0" applyFont="1" applyFill="1"/>
    <xf numFmtId="0" fontId="12" fillId="2" borderId="1" xfId="0" applyFont="1" applyFill="1" applyBorder="1" applyAlignment="1">
      <alignment vertical="center" wrapText="1"/>
    </xf>
    <xf numFmtId="49" fontId="10" fillId="2" borderId="1" xfId="0" applyNumberFormat="1" applyFont="1" applyFill="1" applyBorder="1" applyAlignment="1">
      <alignment vertical="center"/>
    </xf>
    <xf numFmtId="0" fontId="10" fillId="2" borderId="1" xfId="0" quotePrefix="1" applyFont="1" applyFill="1" applyBorder="1" applyAlignment="1">
      <alignment vertical="center" wrapText="1"/>
    </xf>
    <xf numFmtId="0" fontId="10" fillId="2" borderId="0" xfId="0" applyFont="1" applyFill="1"/>
    <xf numFmtId="49" fontId="11" fillId="2" borderId="1" xfId="0" applyNumberFormat="1" applyFont="1" applyFill="1" applyBorder="1" applyAlignment="1">
      <alignment vertical="center"/>
    </xf>
    <xf numFmtId="0" fontId="11" fillId="2" borderId="1" xfId="0" quotePrefix="1" applyFont="1" applyFill="1" applyBorder="1" applyAlignment="1">
      <alignment vertical="center" wrapText="1"/>
    </xf>
    <xf numFmtId="0" fontId="11" fillId="2" borderId="0" xfId="0" applyFont="1" applyFill="1"/>
    <xf numFmtId="49" fontId="9" fillId="2" borderId="1" xfId="0" applyNumberFormat="1" applyFont="1" applyFill="1" applyBorder="1" applyAlignment="1">
      <alignment vertical="center"/>
    </xf>
    <xf numFmtId="0" fontId="9" fillId="2" borderId="1" xfId="0" quotePrefix="1" applyFont="1" applyFill="1" applyBorder="1" applyAlignment="1">
      <alignment vertical="center" wrapText="1"/>
    </xf>
    <xf numFmtId="4" fontId="9" fillId="2" borderId="1" xfId="0" applyNumberFormat="1" applyFont="1" applyFill="1" applyBorder="1" applyAlignment="1">
      <alignment horizontal="center" vertical="center"/>
    </xf>
    <xf numFmtId="0" fontId="9" fillId="2" borderId="0" xfId="0" applyFont="1" applyFill="1"/>
    <xf numFmtId="49" fontId="13" fillId="2" borderId="1" xfId="0" applyNumberFormat="1" applyFont="1" applyFill="1" applyBorder="1" applyAlignment="1">
      <alignment vertical="center"/>
    </xf>
    <xf numFmtId="0" fontId="13" fillId="2" borderId="0" xfId="0" applyFont="1" applyFill="1"/>
    <xf numFmtId="0" fontId="11" fillId="2" borderId="1" xfId="0" applyFont="1" applyFill="1" applyBorder="1" applyAlignment="1">
      <alignment vertical="center" wrapText="1"/>
    </xf>
    <xf numFmtId="49" fontId="10" fillId="2" borderId="1" xfId="0" applyNumberFormat="1" applyFont="1" applyFill="1" applyBorder="1" applyAlignment="1">
      <alignment vertical="center" wrapText="1"/>
    </xf>
    <xf numFmtId="49" fontId="1" fillId="2" borderId="0" xfId="0" applyNumberFormat="1" applyFont="1" applyFill="1"/>
    <xf numFmtId="0" fontId="1" fillId="2" borderId="0" xfId="0" applyFont="1" applyFill="1" applyAlignment="1">
      <alignment wrapText="1"/>
    </xf>
    <xf numFmtId="0" fontId="1" fillId="2" borderId="0" xfId="0" applyFont="1" applyFill="1" applyAlignment="1">
      <alignment horizontal="center" vertical="center"/>
    </xf>
    <xf numFmtId="0" fontId="8" fillId="2" borderId="0" xfId="0" applyFont="1" applyFill="1" applyAlignment="1">
      <alignment horizontal="center" vertical="center"/>
    </xf>
    <xf numFmtId="0" fontId="2" fillId="2" borderId="0" xfId="0" applyFont="1" applyFill="1" applyAlignment="1">
      <alignment horizontal="center" vertical="center"/>
    </xf>
    <xf numFmtId="0" fontId="2" fillId="2" borderId="1" xfId="0" applyFont="1" applyFill="1" applyBorder="1" applyAlignment="1">
      <alignment horizontal="center" vertical="center" wrapText="1"/>
    </xf>
    <xf numFmtId="49" fontId="8" fillId="2" borderId="1" xfId="0" applyNumberFormat="1" applyFont="1" applyFill="1" applyBorder="1" applyAlignment="1">
      <alignment horizontal="center" vertical="center"/>
    </xf>
    <xf numFmtId="0" fontId="8" fillId="2" borderId="1" xfId="0" applyFont="1" applyFill="1" applyBorder="1" applyAlignment="1">
      <alignment horizontal="left" vertical="center" wrapText="1"/>
    </xf>
    <xf numFmtId="4" fontId="8" fillId="2" borderId="1" xfId="0" applyNumberFormat="1" applyFont="1" applyFill="1" applyBorder="1" applyAlignment="1">
      <alignment horizontal="center" vertical="center"/>
    </xf>
    <xf numFmtId="0" fontId="8" fillId="2" borderId="0" xfId="0" applyFont="1" applyFill="1" applyAlignment="1">
      <alignment horizontal="center"/>
    </xf>
    <xf numFmtId="0" fontId="10" fillId="2" borderId="1" xfId="0" applyFont="1" applyFill="1" applyBorder="1" applyAlignment="1">
      <alignment vertical="center" wrapText="1"/>
    </xf>
    <xf numFmtId="49" fontId="8" fillId="2" borderId="1" xfId="0" applyNumberFormat="1" applyFont="1" applyFill="1" applyBorder="1" applyAlignment="1">
      <alignment vertical="center"/>
    </xf>
    <xf numFmtId="0" fontId="8" fillId="2" borderId="1" xfId="0" applyFont="1" applyFill="1" applyBorder="1" applyAlignment="1">
      <alignment vertical="center" wrapText="1"/>
    </xf>
    <xf numFmtId="0" fontId="8" fillId="2" borderId="0" xfId="0" applyFont="1" applyFill="1"/>
    <xf numFmtId="0" fontId="14" fillId="2" borderId="0" xfId="0" applyFont="1" applyFill="1"/>
    <xf numFmtId="0" fontId="1" fillId="2" borderId="0" xfId="0" applyFont="1" applyFill="1" applyAlignment="1">
      <alignment vertical="center"/>
    </xf>
    <xf numFmtId="4" fontId="1" fillId="2" borderId="0" xfId="0" applyNumberFormat="1" applyFont="1" applyFill="1" applyAlignment="1">
      <alignment vertical="center"/>
    </xf>
    <xf numFmtId="4" fontId="2" fillId="2" borderId="0" xfId="0" applyNumberFormat="1" applyFont="1" applyFill="1" applyAlignment="1">
      <alignment horizontal="center" vertical="center"/>
    </xf>
    <xf numFmtId="0" fontId="8" fillId="2" borderId="0" xfId="0" applyFont="1" applyFill="1" applyAlignment="1">
      <alignment horizontal="center" wrapText="1"/>
    </xf>
    <xf numFmtId="0" fontId="10" fillId="2" borderId="0" xfId="0" applyFont="1" applyFill="1" applyAlignment="1">
      <alignment wrapText="1"/>
    </xf>
    <xf numFmtId="0" fontId="11" fillId="2" borderId="0" xfId="0" applyFont="1" applyFill="1" applyAlignment="1">
      <alignment wrapText="1"/>
    </xf>
    <xf numFmtId="0" fontId="13" fillId="2" borderId="0" xfId="0" applyFont="1" applyFill="1" applyAlignment="1">
      <alignment wrapText="1"/>
    </xf>
    <xf numFmtId="0" fontId="8" fillId="2" borderId="0" xfId="0" applyFont="1" applyFill="1" applyAlignment="1">
      <alignment wrapText="1"/>
    </xf>
    <xf numFmtId="0" fontId="12" fillId="2" borderId="0" xfId="0" applyFont="1" applyFill="1" applyAlignment="1">
      <alignment wrapText="1"/>
    </xf>
    <xf numFmtId="0" fontId="9" fillId="2" borderId="0" xfId="0" applyFont="1" applyFill="1" applyAlignment="1">
      <alignment wrapText="1"/>
    </xf>
    <xf numFmtId="0" fontId="14" fillId="2" borderId="0" xfId="0" applyFont="1" applyFill="1" applyAlignment="1">
      <alignment wrapText="1"/>
    </xf>
    <xf numFmtId="0" fontId="2" fillId="2" borderId="0" xfId="0" applyFont="1" applyFill="1" applyAlignment="1">
      <alignment wrapText="1"/>
    </xf>
    <xf numFmtId="0" fontId="8" fillId="2" borderId="0" xfId="0" applyFont="1" applyFill="1" applyAlignment="1">
      <alignment horizontal="left"/>
    </xf>
    <xf numFmtId="0" fontId="8" fillId="2" borderId="0" xfId="0" applyFont="1" applyFill="1" applyAlignment="1">
      <alignment horizontal="center" vertical="center"/>
    </xf>
    <xf numFmtId="49" fontId="17" fillId="2" borderId="1" xfId="0" applyNumberFormat="1" applyFont="1" applyFill="1" applyBorder="1" applyAlignment="1">
      <alignment vertical="center"/>
    </xf>
    <xf numFmtId="0" fontId="17" fillId="2" borderId="1" xfId="0" applyFont="1" applyFill="1" applyBorder="1" applyAlignment="1">
      <alignment vertical="center" wrapText="1"/>
    </xf>
    <xf numFmtId="4" fontId="17" fillId="2" borderId="1" xfId="0" applyNumberFormat="1" applyFont="1" applyFill="1" applyBorder="1" applyAlignment="1">
      <alignment horizontal="center" vertical="center"/>
    </xf>
    <xf numFmtId="0" fontId="17" fillId="2" borderId="0" xfId="0" applyFont="1" applyFill="1" applyAlignment="1">
      <alignment wrapText="1"/>
    </xf>
    <xf numFmtId="0" fontId="17" fillId="2" borderId="0" xfId="0" applyFont="1" applyFill="1"/>
    <xf numFmtId="49" fontId="10" fillId="2" borderId="1" xfId="0" applyNumberFormat="1" applyFont="1" applyFill="1" applyBorder="1" applyAlignment="1">
      <alignment horizontal="center" vertical="center"/>
    </xf>
    <xf numFmtId="0" fontId="10" fillId="2" borderId="1" xfId="0" applyFont="1" applyFill="1" applyBorder="1" applyAlignment="1">
      <alignment horizontal="left" vertical="center" wrapText="1"/>
    </xf>
    <xf numFmtId="0" fontId="10" fillId="2" borderId="0" xfId="0" applyFont="1" applyFill="1" applyAlignment="1">
      <alignment horizontal="center" wrapText="1"/>
    </xf>
    <xf numFmtId="0" fontId="10" fillId="2" borderId="0" xfId="0" applyFont="1" applyFill="1" applyAlignment="1">
      <alignment horizontal="left"/>
    </xf>
    <xf numFmtId="0" fontId="10" fillId="2" borderId="0" xfId="0" applyFont="1" applyFill="1" applyAlignment="1">
      <alignment horizontal="center"/>
    </xf>
    <xf numFmtId="49" fontId="10" fillId="2" borderId="1" xfId="0" applyNumberFormat="1" applyFont="1" applyFill="1" applyBorder="1" applyAlignment="1">
      <alignment horizontal="left" vertical="center"/>
    </xf>
    <xf numFmtId="49" fontId="11" fillId="2" borderId="1" xfId="0" applyNumberFormat="1" applyFont="1" applyFill="1" applyBorder="1" applyAlignment="1">
      <alignment horizontal="center" vertical="center"/>
    </xf>
    <xf numFmtId="49" fontId="11" fillId="2" borderId="1" xfId="0" applyNumberFormat="1" applyFont="1" applyFill="1" applyBorder="1" applyAlignment="1">
      <alignment horizontal="left" vertical="center"/>
    </xf>
    <xf numFmtId="0" fontId="11" fillId="2" borderId="1" xfId="0" applyFont="1" applyFill="1" applyBorder="1" applyAlignment="1">
      <alignment horizontal="left" vertical="center" wrapText="1"/>
    </xf>
    <xf numFmtId="0" fontId="11" fillId="2" borderId="0" xfId="0" applyFont="1" applyFill="1" applyAlignment="1">
      <alignment horizontal="center" wrapText="1"/>
    </xf>
    <xf numFmtId="0" fontId="11" fillId="2" borderId="0" xfId="0" applyFont="1" applyFill="1" applyAlignment="1">
      <alignment horizontal="left"/>
    </xf>
    <xf numFmtId="0" fontId="11" fillId="2" borderId="0" xfId="0" applyFont="1" applyFill="1" applyAlignment="1">
      <alignment horizontal="center"/>
    </xf>
    <xf numFmtId="0" fontId="10" fillId="2" borderId="1" xfId="0" quotePrefix="1" applyFont="1" applyFill="1" applyBorder="1" applyAlignment="1">
      <alignment horizontal="left" vertical="center" wrapText="1"/>
    </xf>
    <xf numFmtId="0" fontId="11" fillId="2" borderId="0" xfId="0" applyFont="1" applyFill="1" applyAlignment="1">
      <alignment vertical="center" wrapText="1"/>
    </xf>
    <xf numFmtId="4" fontId="10" fillId="2" borderId="1" xfId="0" applyNumberFormat="1" applyFont="1" applyFill="1" applyBorder="1" applyAlignment="1">
      <alignment horizontal="center" vertical="center"/>
    </xf>
    <xf numFmtId="4" fontId="11" fillId="2" borderId="1" xfId="0" applyNumberFormat="1" applyFont="1" applyFill="1" applyBorder="1" applyAlignment="1">
      <alignment horizontal="center" vertical="center"/>
    </xf>
    <xf numFmtId="49" fontId="10" fillId="2" borderId="1" xfId="0" applyNumberFormat="1" applyFont="1" applyFill="1" applyBorder="1" applyAlignment="1">
      <alignment vertical="center"/>
    </xf>
    <xf numFmtId="0" fontId="10" fillId="2" borderId="1" xfId="0" quotePrefix="1" applyFont="1" applyFill="1" applyBorder="1" applyAlignment="1">
      <alignment vertical="center" wrapText="1"/>
    </xf>
    <xf numFmtId="0" fontId="10" fillId="2" borderId="0" xfId="0" applyFont="1" applyFill="1"/>
    <xf numFmtId="49" fontId="11" fillId="2" borderId="1" xfId="0" applyNumberFormat="1" applyFont="1" applyFill="1" applyBorder="1" applyAlignment="1">
      <alignment vertical="center"/>
    </xf>
    <xf numFmtId="0" fontId="11" fillId="2" borderId="0" xfId="0" applyFont="1" applyFill="1"/>
    <xf numFmtId="49" fontId="9" fillId="2" borderId="1" xfId="0" applyNumberFormat="1" applyFont="1" applyFill="1" applyBorder="1" applyAlignment="1">
      <alignment vertical="center"/>
    </xf>
    <xf numFmtId="0" fontId="9" fillId="2" borderId="1" xfId="0" quotePrefix="1" applyFont="1" applyFill="1" applyBorder="1" applyAlignment="1">
      <alignment vertical="center" wrapText="1"/>
    </xf>
    <xf numFmtId="4" fontId="9" fillId="2" borderId="1" xfId="0" applyNumberFormat="1" applyFont="1" applyFill="1" applyBorder="1" applyAlignment="1">
      <alignment horizontal="center" vertical="center"/>
    </xf>
    <xf numFmtId="0" fontId="9" fillId="2" borderId="0" xfId="0" applyFont="1" applyFill="1"/>
    <xf numFmtId="4" fontId="8" fillId="2" borderId="1" xfId="0" applyNumberFormat="1" applyFont="1" applyFill="1" applyBorder="1" applyAlignment="1">
      <alignment horizontal="center" vertical="center"/>
    </xf>
    <xf numFmtId="0" fontId="10" fillId="2" borderId="0" xfId="0" applyFont="1" applyFill="1" applyAlignment="1">
      <alignment wrapText="1"/>
    </xf>
    <xf numFmtId="0" fontId="11" fillId="2" borderId="0" xfId="0" applyFont="1" applyFill="1" applyAlignment="1">
      <alignment wrapText="1"/>
    </xf>
    <xf numFmtId="0" fontId="9" fillId="2" borderId="0" xfId="0" applyFont="1" applyFill="1" applyAlignment="1">
      <alignment wrapText="1"/>
    </xf>
    <xf numFmtId="0" fontId="10" fillId="2" borderId="0" xfId="0" applyFont="1" applyFill="1" applyAlignment="1">
      <alignment vertical="center" wrapText="1"/>
    </xf>
    <xf numFmtId="0" fontId="8" fillId="2" borderId="0" xfId="0" applyFont="1" applyFill="1" applyAlignment="1">
      <alignment horizontal="center" vertical="center"/>
    </xf>
    <xf numFmtId="0" fontId="12" fillId="2" borderId="1" xfId="0" quotePrefix="1" applyFont="1" applyFill="1" applyBorder="1" applyAlignment="1">
      <alignment vertical="center" wrapText="1"/>
    </xf>
    <xf numFmtId="0" fontId="8" fillId="2" borderId="0" xfId="0" applyFont="1" applyFill="1" applyAlignment="1">
      <alignment horizontal="center" vertical="center"/>
    </xf>
    <xf numFmtId="49" fontId="14" fillId="2" borderId="0" xfId="0" applyNumberFormat="1" applyFont="1" applyFill="1" applyAlignment="1">
      <alignment vertical="center"/>
    </xf>
    <xf numFmtId="0" fontId="14" fillId="2" borderId="0" xfId="0" applyFont="1" applyFill="1" applyAlignment="1">
      <alignment vertical="center" wrapText="1"/>
    </xf>
    <xf numFmtId="0" fontId="14" fillId="2" borderId="0" xfId="0" applyFont="1" applyFill="1" applyAlignment="1">
      <alignment horizontal="center" vertical="center"/>
    </xf>
    <xf numFmtId="0" fontId="8" fillId="2" borderId="0" xfId="0" applyFont="1" applyFill="1" applyAlignment="1">
      <alignment horizontal="center"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2" fillId="2" borderId="5"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xf>
    <xf numFmtId="49" fontId="2" fillId="2" borderId="5" xfId="0" applyNumberFormat="1" applyFont="1" applyFill="1" applyBorder="1" applyAlignment="1">
      <alignment horizontal="center" vertical="center"/>
    </xf>
  </cellXfs>
  <cellStyles count="11">
    <cellStyle name="Обычный" xfId="0" builtinId="0"/>
    <cellStyle name="Обычный 10" xfId="10"/>
    <cellStyle name="Обычный 2" xfId="5"/>
    <cellStyle name="Обычный 3" xfId="1"/>
    <cellStyle name="Обычный 4" xfId="6"/>
    <cellStyle name="Обычный 5" xfId="7"/>
    <cellStyle name="Обычный 6" xfId="8"/>
    <cellStyle name="Обычный 7" xfId="9"/>
    <cellStyle name="Обычный 8" xfId="4"/>
    <cellStyle name="Обычный 9" xfId="2"/>
    <cellStyle name="Финансовый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1"/>
  <sheetViews>
    <sheetView tabSelected="1" view="pageBreakPreview" zoomScale="58" zoomScaleNormal="100" zoomScaleSheetLayoutView="58" workbookViewId="0">
      <pane xSplit="3" ySplit="4" topLeftCell="D171" activePane="bottomRight" state="frozen"/>
      <selection pane="topRight" activeCell="C1" sqref="C1"/>
      <selection pane="bottomLeft" activeCell="A7" sqref="A7"/>
      <selection pane="bottomRight" activeCell="N191" sqref="N191"/>
    </sheetView>
  </sheetViews>
  <sheetFormatPr defaultColWidth="8.88671875" defaultRowHeight="15.6"/>
  <cols>
    <col min="1" max="1" width="5.6640625" style="26" customWidth="1"/>
    <col min="2" max="2" width="11" style="26" customWidth="1"/>
    <col min="3" max="3" width="85" style="27" customWidth="1"/>
    <col min="4" max="4" width="20.5546875" style="28" customWidth="1"/>
    <col min="5" max="6" width="23.44140625" style="28" customWidth="1"/>
    <col min="7" max="9" width="19.5546875" style="28" customWidth="1"/>
    <col min="10" max="10" width="24.109375" style="27" customWidth="1"/>
    <col min="11" max="16384" width="8.88671875" style="1"/>
  </cols>
  <sheetData>
    <row r="1" spans="1:11" ht="15.6" customHeight="1">
      <c r="H1" s="28" t="s">
        <v>233</v>
      </c>
    </row>
    <row r="2" spans="1:11" ht="20.399999999999999">
      <c r="A2" s="96" t="s">
        <v>120</v>
      </c>
      <c r="B2" s="96"/>
      <c r="C2" s="96"/>
      <c r="D2" s="96"/>
      <c r="E2" s="96"/>
      <c r="F2" s="92"/>
      <c r="G2" s="29"/>
      <c r="H2" s="90"/>
      <c r="I2" s="54"/>
    </row>
    <row r="3" spans="1:11">
      <c r="A3" s="30"/>
      <c r="B3" s="30"/>
      <c r="C3" s="30"/>
      <c r="D3" s="30"/>
      <c r="E3" s="43"/>
      <c r="F3" s="43"/>
      <c r="G3" s="43"/>
      <c r="H3" s="43"/>
      <c r="I3" s="43"/>
    </row>
    <row r="4" spans="1:11" ht="46.95" customHeight="1">
      <c r="A4" s="103" t="s">
        <v>217</v>
      </c>
      <c r="B4" s="101" t="s">
        <v>218</v>
      </c>
      <c r="C4" s="99" t="s">
        <v>3</v>
      </c>
      <c r="D4" s="99" t="s">
        <v>22</v>
      </c>
      <c r="E4" s="97" t="s">
        <v>23</v>
      </c>
      <c r="F4" s="98"/>
      <c r="G4" s="97" t="s">
        <v>55</v>
      </c>
      <c r="H4" s="98"/>
      <c r="I4" s="99" t="s">
        <v>83</v>
      </c>
    </row>
    <row r="5" spans="1:11" ht="31.2">
      <c r="A5" s="104"/>
      <c r="B5" s="102"/>
      <c r="C5" s="100"/>
      <c r="D5" s="100"/>
      <c r="E5" s="31" t="s">
        <v>215</v>
      </c>
      <c r="F5" s="31" t="s">
        <v>216</v>
      </c>
      <c r="G5" s="31" t="s">
        <v>215</v>
      </c>
      <c r="H5" s="31" t="s">
        <v>216</v>
      </c>
      <c r="I5" s="100"/>
    </row>
    <row r="6" spans="1:11" s="35" customFormat="1" ht="20.399999999999999">
      <c r="A6" s="32" t="s">
        <v>0</v>
      </c>
      <c r="B6" s="32"/>
      <c r="C6" s="33" t="s">
        <v>6</v>
      </c>
      <c r="D6" s="34">
        <f t="shared" ref="D6:D37" si="0">SUM(E6:I6)</f>
        <v>-23161700</v>
      </c>
      <c r="E6" s="34">
        <f>E7+E15+E17+E19+E21+E23+E26+E28+E31</f>
        <v>1225000</v>
      </c>
      <c r="F6" s="85">
        <f>F7+F15+F17+F19+F21+F23+F26+F28+F31</f>
        <v>0</v>
      </c>
      <c r="G6" s="85">
        <f t="shared" ref="G6:I6" si="1">G7+G15+G17+G19+G21+G23+G26+G28+G31</f>
        <v>-25236700</v>
      </c>
      <c r="H6" s="85">
        <f t="shared" si="1"/>
        <v>850000</v>
      </c>
      <c r="I6" s="85">
        <f t="shared" si="1"/>
        <v>0</v>
      </c>
      <c r="J6" s="44"/>
      <c r="K6" s="53"/>
    </row>
    <row r="7" spans="1:11" s="64" customFormat="1" ht="54">
      <c r="A7" s="60" t="s">
        <v>11</v>
      </c>
      <c r="B7" s="65" t="s">
        <v>122</v>
      </c>
      <c r="C7" s="72" t="s">
        <v>123</v>
      </c>
      <c r="D7" s="3">
        <f t="shared" si="0"/>
        <v>1586000</v>
      </c>
      <c r="E7" s="3">
        <f>SUM(E8:E14)</f>
        <v>0</v>
      </c>
      <c r="F7" s="74">
        <f>SUM(F8:F14)</f>
        <v>0</v>
      </c>
      <c r="G7" s="3">
        <f t="shared" ref="G7:I7" si="2">SUM(G8:G14)</f>
        <v>1096000</v>
      </c>
      <c r="H7" s="74">
        <f t="shared" si="2"/>
        <v>490000</v>
      </c>
      <c r="I7" s="3">
        <f t="shared" si="2"/>
        <v>0</v>
      </c>
      <c r="J7" s="62"/>
      <c r="K7" s="63"/>
    </row>
    <row r="8" spans="1:11" s="71" customFormat="1" ht="18">
      <c r="A8" s="66"/>
      <c r="B8" s="67"/>
      <c r="C8" s="68" t="s">
        <v>124</v>
      </c>
      <c r="D8" s="4">
        <f t="shared" si="0"/>
        <v>70000</v>
      </c>
      <c r="E8" s="4"/>
      <c r="F8" s="75"/>
      <c r="G8" s="4"/>
      <c r="H8" s="75">
        <v>70000</v>
      </c>
      <c r="I8" s="4"/>
      <c r="J8" s="69"/>
      <c r="K8" s="70"/>
    </row>
    <row r="9" spans="1:11" s="71" customFormat="1" ht="36">
      <c r="A9" s="66"/>
      <c r="B9" s="67"/>
      <c r="C9" s="68" t="s">
        <v>126</v>
      </c>
      <c r="D9" s="4">
        <f t="shared" si="0"/>
        <v>160000</v>
      </c>
      <c r="E9" s="4"/>
      <c r="F9" s="75"/>
      <c r="G9" s="4"/>
      <c r="H9" s="75">
        <v>160000</v>
      </c>
      <c r="I9" s="4"/>
      <c r="J9" s="69"/>
      <c r="K9" s="70"/>
    </row>
    <row r="10" spans="1:11" s="71" customFormat="1" ht="36">
      <c r="A10" s="66"/>
      <c r="B10" s="67"/>
      <c r="C10" s="68" t="s">
        <v>125</v>
      </c>
      <c r="D10" s="4">
        <f t="shared" si="0"/>
        <v>43000</v>
      </c>
      <c r="E10" s="4"/>
      <c r="F10" s="75"/>
      <c r="G10" s="4"/>
      <c r="H10" s="75">
        <v>43000</v>
      </c>
      <c r="I10" s="4"/>
      <c r="J10" s="69"/>
      <c r="K10" s="70"/>
    </row>
    <row r="11" spans="1:11" s="71" customFormat="1" ht="36">
      <c r="A11" s="66"/>
      <c r="B11" s="67"/>
      <c r="C11" s="68" t="s">
        <v>127</v>
      </c>
      <c r="D11" s="4">
        <f t="shared" si="0"/>
        <v>102000</v>
      </c>
      <c r="E11" s="4"/>
      <c r="F11" s="75"/>
      <c r="G11" s="4"/>
      <c r="H11" s="75">
        <v>102000</v>
      </c>
      <c r="I11" s="4"/>
      <c r="J11" s="69"/>
      <c r="K11" s="70"/>
    </row>
    <row r="12" spans="1:11" s="71" customFormat="1" ht="36">
      <c r="A12" s="66"/>
      <c r="B12" s="67"/>
      <c r="C12" s="68" t="s">
        <v>128</v>
      </c>
      <c r="D12" s="4">
        <f t="shared" si="0"/>
        <v>115000</v>
      </c>
      <c r="E12" s="4"/>
      <c r="F12" s="75"/>
      <c r="G12" s="4"/>
      <c r="H12" s="75">
        <v>115000</v>
      </c>
      <c r="I12" s="4"/>
      <c r="J12" s="69"/>
      <c r="K12" s="70"/>
    </row>
    <row r="13" spans="1:11" s="71" customFormat="1" ht="36">
      <c r="A13" s="66"/>
      <c r="B13" s="67"/>
      <c r="C13" s="68" t="s">
        <v>129</v>
      </c>
      <c r="D13" s="4">
        <f t="shared" si="0"/>
        <v>10000</v>
      </c>
      <c r="E13" s="4"/>
      <c r="F13" s="75"/>
      <c r="G13" s="4">
        <v>10000</v>
      </c>
      <c r="H13" s="75"/>
      <c r="I13" s="4"/>
      <c r="J13" s="69"/>
      <c r="K13" s="70"/>
    </row>
    <row r="14" spans="1:11" s="71" customFormat="1" ht="54">
      <c r="A14" s="66"/>
      <c r="B14" s="67"/>
      <c r="C14" s="68" t="s">
        <v>159</v>
      </c>
      <c r="D14" s="4">
        <f t="shared" si="0"/>
        <v>1086000</v>
      </c>
      <c r="E14" s="4"/>
      <c r="F14" s="75"/>
      <c r="G14" s="4">
        <v>1086000</v>
      </c>
      <c r="H14" s="75"/>
      <c r="I14" s="4"/>
      <c r="J14" s="69"/>
      <c r="K14" s="70"/>
    </row>
    <row r="15" spans="1:11" s="64" customFormat="1" ht="18">
      <c r="A15" s="60" t="s">
        <v>20</v>
      </c>
      <c r="B15" s="65" t="s">
        <v>115</v>
      </c>
      <c r="C15" s="61" t="s">
        <v>116</v>
      </c>
      <c r="D15" s="3">
        <f t="shared" si="0"/>
        <v>99000</v>
      </c>
      <c r="E15" s="3">
        <f>E16</f>
        <v>0</v>
      </c>
      <c r="F15" s="74">
        <f>F16</f>
        <v>0</v>
      </c>
      <c r="G15" s="3">
        <f t="shared" ref="G15:I15" si="3">G16</f>
        <v>99000</v>
      </c>
      <c r="H15" s="74">
        <f t="shared" si="3"/>
        <v>0</v>
      </c>
      <c r="I15" s="3">
        <f t="shared" si="3"/>
        <v>0</v>
      </c>
      <c r="J15" s="62"/>
      <c r="K15" s="63"/>
    </row>
    <row r="16" spans="1:11" s="71" customFormat="1" ht="18">
      <c r="A16" s="66"/>
      <c r="B16" s="67"/>
      <c r="C16" s="68" t="s">
        <v>117</v>
      </c>
      <c r="D16" s="4">
        <f t="shared" si="0"/>
        <v>99000</v>
      </c>
      <c r="E16" s="4"/>
      <c r="F16" s="75"/>
      <c r="G16" s="4">
        <v>99000</v>
      </c>
      <c r="H16" s="75"/>
      <c r="I16" s="4"/>
      <c r="J16" s="69"/>
      <c r="K16" s="70"/>
    </row>
    <row r="17" spans="1:11" s="64" customFormat="1" ht="18">
      <c r="A17" s="60" t="s">
        <v>50</v>
      </c>
      <c r="B17" s="65" t="s">
        <v>151</v>
      </c>
      <c r="C17" s="72" t="s">
        <v>150</v>
      </c>
      <c r="D17" s="3">
        <f t="shared" si="0"/>
        <v>95700</v>
      </c>
      <c r="E17" s="3">
        <f>E18</f>
        <v>0</v>
      </c>
      <c r="F17" s="74">
        <f>F18</f>
        <v>0</v>
      </c>
      <c r="G17" s="3">
        <f t="shared" ref="G17:I17" si="4">G18</f>
        <v>95700</v>
      </c>
      <c r="H17" s="74">
        <f t="shared" si="4"/>
        <v>0</v>
      </c>
      <c r="I17" s="3">
        <f t="shared" si="4"/>
        <v>0</v>
      </c>
      <c r="J17" s="62"/>
      <c r="K17" s="63"/>
    </row>
    <row r="18" spans="1:11" s="71" customFormat="1" ht="18">
      <c r="A18" s="66"/>
      <c r="B18" s="67"/>
      <c r="C18" s="68" t="s">
        <v>152</v>
      </c>
      <c r="D18" s="4">
        <f t="shared" si="0"/>
        <v>95700</v>
      </c>
      <c r="E18" s="4"/>
      <c r="F18" s="75"/>
      <c r="G18" s="4">
        <v>95700</v>
      </c>
      <c r="H18" s="75"/>
      <c r="I18" s="4"/>
      <c r="J18" s="69"/>
      <c r="K18" s="70"/>
    </row>
    <row r="19" spans="1:11" s="64" customFormat="1" ht="18">
      <c r="A19" s="60" t="s">
        <v>51</v>
      </c>
      <c r="B19" s="65" t="s">
        <v>153</v>
      </c>
      <c r="C19" s="72" t="s">
        <v>154</v>
      </c>
      <c r="D19" s="3">
        <f t="shared" si="0"/>
        <v>244000</v>
      </c>
      <c r="E19" s="3">
        <f>E20</f>
        <v>0</v>
      </c>
      <c r="F19" s="74">
        <f>F20</f>
        <v>0</v>
      </c>
      <c r="G19" s="3">
        <f t="shared" ref="G19:I19" si="5">G20</f>
        <v>244000</v>
      </c>
      <c r="H19" s="74">
        <f t="shared" si="5"/>
        <v>0</v>
      </c>
      <c r="I19" s="3">
        <f t="shared" si="5"/>
        <v>0</v>
      </c>
      <c r="J19" s="62"/>
      <c r="K19" s="63"/>
    </row>
    <row r="20" spans="1:11" s="71" customFormat="1" ht="18">
      <c r="A20" s="66"/>
      <c r="B20" s="67"/>
      <c r="C20" s="68" t="s">
        <v>155</v>
      </c>
      <c r="D20" s="4">
        <f t="shared" si="0"/>
        <v>244000</v>
      </c>
      <c r="E20" s="4"/>
      <c r="F20" s="75"/>
      <c r="G20" s="4">
        <v>244000</v>
      </c>
      <c r="H20" s="75"/>
      <c r="I20" s="4"/>
      <c r="J20" s="69"/>
      <c r="K20" s="70"/>
    </row>
    <row r="21" spans="1:11" s="64" customFormat="1" ht="18">
      <c r="A21" s="60" t="s">
        <v>56</v>
      </c>
      <c r="B21" s="65" t="s">
        <v>93</v>
      </c>
      <c r="C21" s="61" t="s">
        <v>94</v>
      </c>
      <c r="D21" s="3">
        <f t="shared" si="0"/>
        <v>370000</v>
      </c>
      <c r="E21" s="3">
        <f>E22</f>
        <v>0</v>
      </c>
      <c r="F21" s="74">
        <f>F22</f>
        <v>0</v>
      </c>
      <c r="G21" s="3">
        <f t="shared" ref="G21:I21" si="6">G22</f>
        <v>10000</v>
      </c>
      <c r="H21" s="74">
        <f t="shared" si="6"/>
        <v>360000</v>
      </c>
      <c r="I21" s="3">
        <f t="shared" si="6"/>
        <v>0</v>
      </c>
      <c r="J21" s="62"/>
      <c r="K21" s="63"/>
    </row>
    <row r="22" spans="1:11" s="71" customFormat="1" ht="109.95" customHeight="1">
      <c r="A22" s="66"/>
      <c r="B22" s="67"/>
      <c r="C22" s="68" t="s">
        <v>95</v>
      </c>
      <c r="D22" s="3">
        <f t="shared" si="0"/>
        <v>370000</v>
      </c>
      <c r="E22" s="4"/>
      <c r="F22" s="75"/>
      <c r="G22" s="4">
        <v>10000</v>
      </c>
      <c r="H22" s="75">
        <f>180000+180000</f>
        <v>360000</v>
      </c>
      <c r="I22" s="4"/>
      <c r="J22" s="69"/>
      <c r="K22" s="70"/>
    </row>
    <row r="23" spans="1:11" s="14" customFormat="1" ht="36">
      <c r="A23" s="12" t="s">
        <v>96</v>
      </c>
      <c r="B23" s="12" t="s">
        <v>36</v>
      </c>
      <c r="C23" s="13" t="s">
        <v>37</v>
      </c>
      <c r="D23" s="3">
        <f t="shared" si="0"/>
        <v>-29379800</v>
      </c>
      <c r="E23" s="3">
        <f>E24+E25</f>
        <v>0</v>
      </c>
      <c r="F23" s="74">
        <f>F24+F25</f>
        <v>0</v>
      </c>
      <c r="G23" s="3">
        <f t="shared" ref="G23:I23" si="7">G24+G25</f>
        <v>-29379800</v>
      </c>
      <c r="H23" s="74">
        <f t="shared" si="7"/>
        <v>0</v>
      </c>
      <c r="I23" s="3">
        <f t="shared" si="7"/>
        <v>0</v>
      </c>
      <c r="J23" s="45"/>
    </row>
    <row r="24" spans="1:11" s="17" customFormat="1" ht="18">
      <c r="A24" s="15"/>
      <c r="B24" s="15"/>
      <c r="C24" s="16" t="s">
        <v>59</v>
      </c>
      <c r="D24" s="4">
        <f t="shared" si="0"/>
        <v>-29503800</v>
      </c>
      <c r="E24" s="4"/>
      <c r="F24" s="75"/>
      <c r="G24" s="4">
        <v>-29503800</v>
      </c>
      <c r="H24" s="75"/>
      <c r="I24" s="4"/>
      <c r="J24" s="46"/>
    </row>
    <row r="25" spans="1:11" s="17" customFormat="1" ht="126">
      <c r="A25" s="15"/>
      <c r="B25" s="15"/>
      <c r="C25" s="16" t="s">
        <v>188</v>
      </c>
      <c r="D25" s="4">
        <f t="shared" si="0"/>
        <v>124000</v>
      </c>
      <c r="E25" s="4"/>
      <c r="F25" s="75"/>
      <c r="G25" s="4">
        <v>124000</v>
      </c>
      <c r="H25" s="75"/>
      <c r="I25" s="4"/>
      <c r="J25" s="46"/>
    </row>
    <row r="26" spans="1:11" s="14" customFormat="1" ht="19.95" customHeight="1">
      <c r="A26" s="12" t="s">
        <v>119</v>
      </c>
      <c r="B26" s="12" t="s">
        <v>15</v>
      </c>
      <c r="C26" s="36" t="s">
        <v>24</v>
      </c>
      <c r="D26" s="3">
        <f t="shared" si="0"/>
        <v>1222000</v>
      </c>
      <c r="E26" s="3">
        <f>E27</f>
        <v>0</v>
      </c>
      <c r="F26" s="74">
        <f>F27</f>
        <v>0</v>
      </c>
      <c r="G26" s="3">
        <f t="shared" ref="G26:I26" si="8">G27</f>
        <v>1222000</v>
      </c>
      <c r="H26" s="74">
        <f t="shared" si="8"/>
        <v>0</v>
      </c>
      <c r="I26" s="3">
        <f t="shared" si="8"/>
        <v>0</v>
      </c>
      <c r="J26" s="45"/>
    </row>
    <row r="27" spans="1:11" s="17" customFormat="1" ht="36.6" customHeight="1">
      <c r="A27" s="15"/>
      <c r="B27" s="15"/>
      <c r="C27" s="24" t="s">
        <v>193</v>
      </c>
      <c r="D27" s="4">
        <f t="shared" si="0"/>
        <v>1222000</v>
      </c>
      <c r="E27" s="4"/>
      <c r="F27" s="75"/>
      <c r="G27" s="4">
        <v>1222000</v>
      </c>
      <c r="H27" s="75"/>
      <c r="I27" s="4"/>
      <c r="J27" s="46"/>
    </row>
    <row r="28" spans="1:11" s="14" customFormat="1" ht="18">
      <c r="A28" s="12" t="s">
        <v>130</v>
      </c>
      <c r="B28" s="12" t="s">
        <v>75</v>
      </c>
      <c r="C28" s="36" t="s">
        <v>76</v>
      </c>
      <c r="D28" s="3">
        <f t="shared" si="0"/>
        <v>1385000</v>
      </c>
      <c r="E28" s="3">
        <f>E29+E30</f>
        <v>1225000</v>
      </c>
      <c r="F28" s="74">
        <f>F29+F30</f>
        <v>0</v>
      </c>
      <c r="G28" s="3">
        <f t="shared" ref="G28:I28" si="9">G29+G30</f>
        <v>160000</v>
      </c>
      <c r="H28" s="74">
        <f t="shared" si="9"/>
        <v>0</v>
      </c>
      <c r="I28" s="3">
        <f t="shared" si="9"/>
        <v>0</v>
      </c>
      <c r="J28" s="45"/>
    </row>
    <row r="29" spans="1:11" s="17" customFormat="1" ht="140.4" customHeight="1">
      <c r="A29" s="15"/>
      <c r="B29" s="15"/>
      <c r="C29" s="24" t="s">
        <v>206</v>
      </c>
      <c r="D29" s="4">
        <f t="shared" si="0"/>
        <v>1225000</v>
      </c>
      <c r="E29" s="75">
        <f>300000+1085000-160000</f>
        <v>1225000</v>
      </c>
      <c r="F29" s="75"/>
      <c r="G29" s="4"/>
      <c r="H29" s="75"/>
      <c r="I29" s="4"/>
      <c r="J29" s="46"/>
    </row>
    <row r="30" spans="1:11" s="17" customFormat="1" ht="26.4" customHeight="1">
      <c r="A30" s="15"/>
      <c r="B30" s="15"/>
      <c r="C30" s="24" t="s">
        <v>84</v>
      </c>
      <c r="D30" s="4">
        <f t="shared" si="0"/>
        <v>160000</v>
      </c>
      <c r="E30" s="3"/>
      <c r="F30" s="74"/>
      <c r="G30" s="4">
        <v>160000</v>
      </c>
      <c r="H30" s="75"/>
      <c r="I30" s="4"/>
      <c r="J30" s="46"/>
    </row>
    <row r="31" spans="1:11" s="14" customFormat="1" ht="18">
      <c r="A31" s="12" t="s">
        <v>156</v>
      </c>
      <c r="B31" s="12" t="s">
        <v>60</v>
      </c>
      <c r="C31" s="13" t="s">
        <v>61</v>
      </c>
      <c r="D31" s="3">
        <f t="shared" si="0"/>
        <v>1216400</v>
      </c>
      <c r="E31" s="3">
        <f>E32+E33+E34</f>
        <v>0</v>
      </c>
      <c r="F31" s="74">
        <f>F32+F33+F34</f>
        <v>0</v>
      </c>
      <c r="G31" s="3">
        <f t="shared" ref="G31:I31" si="10">G32+G33+G34</f>
        <v>1216400</v>
      </c>
      <c r="H31" s="74">
        <f t="shared" si="10"/>
        <v>0</v>
      </c>
      <c r="I31" s="3">
        <f t="shared" si="10"/>
        <v>0</v>
      </c>
      <c r="J31" s="45"/>
    </row>
    <row r="32" spans="1:11" s="17" customFormat="1" ht="36">
      <c r="A32" s="15"/>
      <c r="B32" s="15"/>
      <c r="C32" s="24" t="s">
        <v>194</v>
      </c>
      <c r="D32" s="4">
        <f t="shared" si="0"/>
        <v>766300</v>
      </c>
      <c r="E32" s="4"/>
      <c r="F32" s="75"/>
      <c r="G32" s="4">
        <v>766300</v>
      </c>
      <c r="H32" s="75"/>
      <c r="I32" s="4"/>
      <c r="J32" s="46"/>
    </row>
    <row r="33" spans="1:10" s="17" customFormat="1" ht="36">
      <c r="A33" s="15"/>
      <c r="B33" s="15"/>
      <c r="C33" s="24" t="s">
        <v>195</v>
      </c>
      <c r="D33" s="4">
        <f t="shared" si="0"/>
        <v>444100</v>
      </c>
      <c r="E33" s="4"/>
      <c r="F33" s="75"/>
      <c r="G33" s="4">
        <v>444100</v>
      </c>
      <c r="H33" s="75"/>
      <c r="I33" s="4"/>
      <c r="J33" s="46"/>
    </row>
    <row r="34" spans="1:10" s="17" customFormat="1" ht="88.95" customHeight="1">
      <c r="A34" s="15"/>
      <c r="B34" s="15"/>
      <c r="C34" s="24" t="s">
        <v>97</v>
      </c>
      <c r="D34" s="4">
        <f t="shared" si="0"/>
        <v>6000</v>
      </c>
      <c r="E34" s="4"/>
      <c r="F34" s="75"/>
      <c r="G34" s="4">
        <v>6000</v>
      </c>
      <c r="H34" s="75"/>
      <c r="I34" s="4"/>
      <c r="J34" s="46"/>
    </row>
    <row r="35" spans="1:10" s="35" customFormat="1" ht="20.399999999999999">
      <c r="A35" s="32" t="s">
        <v>1</v>
      </c>
      <c r="B35" s="32"/>
      <c r="C35" s="33" t="s">
        <v>5</v>
      </c>
      <c r="D35" s="85">
        <f t="shared" si="0"/>
        <v>160734</v>
      </c>
      <c r="E35" s="85">
        <f>E36+E39+E46+E52+E55+E60+E67+E70+E74+E76+E80+E82</f>
        <v>0</v>
      </c>
      <c r="F35" s="85">
        <f>F36+F39+F46+F52+F55+F60+F67+F70+F74+F76+F80+F82</f>
        <v>0</v>
      </c>
      <c r="G35" s="85">
        <f t="shared" ref="G35:I35" si="11">G36+G39+G46+G52+G55+G60+G67+G70+G74+G76+G80+G82</f>
        <v>0</v>
      </c>
      <c r="H35" s="85">
        <f t="shared" si="11"/>
        <v>0</v>
      </c>
      <c r="I35" s="85">
        <f t="shared" si="11"/>
        <v>160734</v>
      </c>
      <c r="J35" s="44"/>
    </row>
    <row r="36" spans="1:10" s="78" customFormat="1" ht="36">
      <c r="A36" s="76" t="s">
        <v>10</v>
      </c>
      <c r="B36" s="76" t="s">
        <v>21</v>
      </c>
      <c r="C36" s="77" t="s">
        <v>30</v>
      </c>
      <c r="D36" s="74">
        <f t="shared" si="0"/>
        <v>36800</v>
      </c>
      <c r="E36" s="74">
        <f>E37+E38</f>
        <v>0</v>
      </c>
      <c r="F36" s="74">
        <f>F37+F38</f>
        <v>0</v>
      </c>
      <c r="G36" s="74">
        <f t="shared" ref="G36:I36" si="12">G37+G38</f>
        <v>36800</v>
      </c>
      <c r="H36" s="74">
        <f t="shared" si="12"/>
        <v>0</v>
      </c>
      <c r="I36" s="74">
        <f t="shared" si="12"/>
        <v>0</v>
      </c>
      <c r="J36" s="86"/>
    </row>
    <row r="37" spans="1:10" s="80" customFormat="1" ht="18">
      <c r="A37" s="79"/>
      <c r="B37" s="79"/>
      <c r="C37" s="24" t="s">
        <v>62</v>
      </c>
      <c r="D37" s="75">
        <f t="shared" si="0"/>
        <v>3300</v>
      </c>
      <c r="E37" s="75"/>
      <c r="F37" s="75"/>
      <c r="G37" s="75">
        <v>3300</v>
      </c>
      <c r="H37" s="75"/>
      <c r="I37" s="75"/>
      <c r="J37" s="87"/>
    </row>
    <row r="38" spans="1:10" s="80" customFormat="1" ht="18">
      <c r="A38" s="79"/>
      <c r="B38" s="79"/>
      <c r="C38" s="24" t="s">
        <v>158</v>
      </c>
      <c r="D38" s="75">
        <f t="shared" ref="D38:D69" si="13">SUM(E38:I38)</f>
        <v>33500</v>
      </c>
      <c r="E38" s="75"/>
      <c r="F38" s="75"/>
      <c r="G38" s="75">
        <v>33500</v>
      </c>
      <c r="H38" s="75"/>
      <c r="I38" s="75"/>
      <c r="J38" s="87"/>
    </row>
    <row r="39" spans="1:10" s="78" customFormat="1" ht="18">
      <c r="A39" s="76" t="s">
        <v>18</v>
      </c>
      <c r="B39" s="76" t="s">
        <v>63</v>
      </c>
      <c r="C39" s="77" t="s">
        <v>64</v>
      </c>
      <c r="D39" s="74">
        <f t="shared" si="13"/>
        <v>-2584210</v>
      </c>
      <c r="E39" s="74">
        <f>E40+E41+E42+E43+E44+E45</f>
        <v>0</v>
      </c>
      <c r="F39" s="74">
        <f>F40+F41+F42+F43+F44+F45</f>
        <v>0</v>
      </c>
      <c r="G39" s="74">
        <f t="shared" ref="G39:I39" si="14">G40+G41+G42+G43+G44+G45</f>
        <v>-2584210</v>
      </c>
      <c r="H39" s="74">
        <f t="shared" si="14"/>
        <v>0</v>
      </c>
      <c r="I39" s="74">
        <f t="shared" si="14"/>
        <v>0</v>
      </c>
      <c r="J39" s="86"/>
    </row>
    <row r="40" spans="1:10" s="80" customFormat="1" ht="18">
      <c r="A40" s="79"/>
      <c r="B40" s="79"/>
      <c r="C40" s="24" t="s">
        <v>158</v>
      </c>
      <c r="D40" s="75">
        <f t="shared" si="13"/>
        <v>-3611200</v>
      </c>
      <c r="E40" s="75"/>
      <c r="F40" s="75"/>
      <c r="G40" s="75">
        <v>-3611200</v>
      </c>
      <c r="H40" s="75"/>
      <c r="I40" s="75"/>
      <c r="J40" s="87"/>
    </row>
    <row r="41" spans="1:10" s="80" customFormat="1" ht="18">
      <c r="A41" s="79"/>
      <c r="B41" s="79"/>
      <c r="C41" s="24" t="s">
        <v>62</v>
      </c>
      <c r="D41" s="75">
        <f t="shared" si="13"/>
        <v>84700</v>
      </c>
      <c r="E41" s="75"/>
      <c r="F41" s="75"/>
      <c r="G41" s="75">
        <v>84700</v>
      </c>
      <c r="H41" s="75"/>
      <c r="I41" s="75"/>
      <c r="J41" s="87"/>
    </row>
    <row r="42" spans="1:10" s="80" customFormat="1" ht="18">
      <c r="A42" s="79"/>
      <c r="B42" s="79"/>
      <c r="C42" s="24" t="s">
        <v>176</v>
      </c>
      <c r="D42" s="75">
        <f t="shared" si="13"/>
        <v>307400</v>
      </c>
      <c r="E42" s="75"/>
      <c r="F42" s="75"/>
      <c r="G42" s="75">
        <f>61480+61480+61480+61480+61480</f>
        <v>307400</v>
      </c>
      <c r="H42" s="75"/>
      <c r="I42" s="75"/>
      <c r="J42" s="87"/>
    </row>
    <row r="43" spans="1:10" s="80" customFormat="1" ht="36">
      <c r="A43" s="79"/>
      <c r="B43" s="79"/>
      <c r="C43" s="24" t="s">
        <v>180</v>
      </c>
      <c r="D43" s="75">
        <f t="shared" si="13"/>
        <v>41890</v>
      </c>
      <c r="E43" s="75"/>
      <c r="F43" s="75"/>
      <c r="G43" s="75">
        <v>41890</v>
      </c>
      <c r="H43" s="75"/>
      <c r="I43" s="75"/>
      <c r="J43" s="87"/>
    </row>
    <row r="44" spans="1:10" s="80" customFormat="1" ht="36">
      <c r="A44" s="79"/>
      <c r="B44" s="79"/>
      <c r="C44" s="24" t="s">
        <v>179</v>
      </c>
      <c r="D44" s="75">
        <f t="shared" si="13"/>
        <v>398000</v>
      </c>
      <c r="E44" s="75"/>
      <c r="F44" s="75"/>
      <c r="G44" s="75">
        <f>199000+199000</f>
        <v>398000</v>
      </c>
      <c r="H44" s="75"/>
      <c r="I44" s="75"/>
      <c r="J44" s="87"/>
    </row>
    <row r="45" spans="1:10" s="80" customFormat="1" ht="18">
      <c r="A45" s="79"/>
      <c r="B45" s="79"/>
      <c r="C45" s="24" t="s">
        <v>182</v>
      </c>
      <c r="D45" s="75">
        <f t="shared" si="13"/>
        <v>195000</v>
      </c>
      <c r="E45" s="75"/>
      <c r="F45" s="75"/>
      <c r="G45" s="75">
        <v>195000</v>
      </c>
      <c r="H45" s="75"/>
      <c r="I45" s="75"/>
      <c r="J45" s="87"/>
    </row>
    <row r="46" spans="1:10" s="78" customFormat="1" ht="36">
      <c r="A46" s="76" t="s">
        <v>19</v>
      </c>
      <c r="B46" s="76" t="s">
        <v>16</v>
      </c>
      <c r="C46" s="36" t="s">
        <v>25</v>
      </c>
      <c r="D46" s="74">
        <f t="shared" si="13"/>
        <v>854880</v>
      </c>
      <c r="E46" s="74">
        <f>E47+E48+E49+E50+E51</f>
        <v>0</v>
      </c>
      <c r="F46" s="74">
        <f>F47+F48+F49+F50+F51</f>
        <v>0</v>
      </c>
      <c r="G46" s="74">
        <f t="shared" ref="G46:I46" si="15">G47+G48+G49+G50+G51</f>
        <v>854880</v>
      </c>
      <c r="H46" s="74">
        <f t="shared" si="15"/>
        <v>0</v>
      </c>
      <c r="I46" s="74">
        <f t="shared" si="15"/>
        <v>0</v>
      </c>
      <c r="J46" s="86"/>
    </row>
    <row r="47" spans="1:10" s="80" customFormat="1" ht="18">
      <c r="A47" s="79"/>
      <c r="B47" s="79"/>
      <c r="C47" s="24" t="s">
        <v>62</v>
      </c>
      <c r="D47" s="75">
        <f t="shared" si="13"/>
        <v>125400</v>
      </c>
      <c r="E47" s="75"/>
      <c r="F47" s="75"/>
      <c r="G47" s="75">
        <v>125400</v>
      </c>
      <c r="H47" s="75"/>
      <c r="I47" s="75"/>
      <c r="J47" s="87"/>
    </row>
    <row r="48" spans="1:10" s="80" customFormat="1" ht="18">
      <c r="A48" s="79"/>
      <c r="B48" s="79"/>
      <c r="C48" s="24" t="s">
        <v>178</v>
      </c>
      <c r="D48" s="75">
        <f t="shared" si="13"/>
        <v>61480</v>
      </c>
      <c r="E48" s="75"/>
      <c r="F48" s="75"/>
      <c r="G48" s="75">
        <v>61480</v>
      </c>
      <c r="H48" s="75"/>
      <c r="I48" s="75"/>
      <c r="J48" s="87"/>
    </row>
    <row r="49" spans="1:10" s="80" customFormat="1" ht="36">
      <c r="A49" s="79"/>
      <c r="B49" s="79"/>
      <c r="C49" s="24" t="s">
        <v>177</v>
      </c>
      <c r="D49" s="75">
        <f t="shared" si="13"/>
        <v>398000</v>
      </c>
      <c r="E49" s="75"/>
      <c r="F49" s="75"/>
      <c r="G49" s="75">
        <f>199000+199000</f>
        <v>398000</v>
      </c>
      <c r="H49" s="75"/>
      <c r="I49" s="75"/>
      <c r="J49" s="87"/>
    </row>
    <row r="50" spans="1:10" s="80" customFormat="1" ht="18">
      <c r="A50" s="79"/>
      <c r="B50" s="79"/>
      <c r="C50" s="24" t="s">
        <v>182</v>
      </c>
      <c r="D50" s="75">
        <f t="shared" si="13"/>
        <v>150000</v>
      </c>
      <c r="E50" s="75"/>
      <c r="F50" s="75"/>
      <c r="G50" s="75">
        <v>150000</v>
      </c>
      <c r="H50" s="75"/>
      <c r="I50" s="75"/>
      <c r="J50" s="87"/>
    </row>
    <row r="51" spans="1:10" s="80" customFormat="1" ht="36">
      <c r="A51" s="79"/>
      <c r="B51" s="79"/>
      <c r="C51" s="24" t="s">
        <v>185</v>
      </c>
      <c r="D51" s="75">
        <f t="shared" si="13"/>
        <v>120000</v>
      </c>
      <c r="E51" s="75"/>
      <c r="F51" s="75"/>
      <c r="G51" s="75">
        <v>120000</v>
      </c>
      <c r="H51" s="75"/>
      <c r="I51" s="75"/>
      <c r="J51" s="87"/>
    </row>
    <row r="52" spans="1:10" s="78" customFormat="1" ht="54">
      <c r="A52" s="76" t="s">
        <v>38</v>
      </c>
      <c r="B52" s="76" t="s">
        <v>27</v>
      </c>
      <c r="C52" s="6" t="s">
        <v>26</v>
      </c>
      <c r="D52" s="74">
        <f t="shared" si="13"/>
        <v>23800</v>
      </c>
      <c r="E52" s="74">
        <f>E53+E54</f>
        <v>0</v>
      </c>
      <c r="F52" s="74">
        <f>F53+F54</f>
        <v>0</v>
      </c>
      <c r="G52" s="74">
        <f t="shared" ref="G52:I52" si="16">G53+G54</f>
        <v>23800</v>
      </c>
      <c r="H52" s="74">
        <f t="shared" si="16"/>
        <v>0</v>
      </c>
      <c r="I52" s="74">
        <f t="shared" si="16"/>
        <v>0</v>
      </c>
      <c r="J52" s="86"/>
    </row>
    <row r="53" spans="1:10" s="80" customFormat="1" ht="18">
      <c r="A53" s="79"/>
      <c r="B53" s="79"/>
      <c r="C53" s="24" t="s">
        <v>62</v>
      </c>
      <c r="D53" s="75">
        <f t="shared" si="13"/>
        <v>8800</v>
      </c>
      <c r="E53" s="75"/>
      <c r="F53" s="75"/>
      <c r="G53" s="75">
        <v>8800</v>
      </c>
      <c r="H53" s="75"/>
      <c r="I53" s="75"/>
      <c r="J53" s="87"/>
    </row>
    <row r="54" spans="1:10" s="80" customFormat="1" ht="18">
      <c r="A54" s="79"/>
      <c r="B54" s="79"/>
      <c r="C54" s="24" t="s">
        <v>182</v>
      </c>
      <c r="D54" s="75">
        <f t="shared" si="13"/>
        <v>15000</v>
      </c>
      <c r="E54" s="75"/>
      <c r="F54" s="75"/>
      <c r="G54" s="75">
        <v>15000</v>
      </c>
      <c r="H54" s="75"/>
      <c r="I54" s="75"/>
      <c r="J54" s="87"/>
    </row>
    <row r="55" spans="1:10" s="78" customFormat="1" ht="36">
      <c r="A55" s="76" t="s">
        <v>40</v>
      </c>
      <c r="B55" s="76" t="s">
        <v>65</v>
      </c>
      <c r="C55" s="7" t="s">
        <v>66</v>
      </c>
      <c r="D55" s="74">
        <f t="shared" si="13"/>
        <v>319800</v>
      </c>
      <c r="E55" s="74">
        <f>E56+E57+E58+E59</f>
        <v>0</v>
      </c>
      <c r="F55" s="74">
        <f>F56+F57+F58+F59</f>
        <v>0</v>
      </c>
      <c r="G55" s="74">
        <f t="shared" ref="G55:I55" si="17">G56+G57+G58+G59</f>
        <v>319800</v>
      </c>
      <c r="H55" s="74">
        <f t="shared" si="17"/>
        <v>0</v>
      </c>
      <c r="I55" s="74">
        <f t="shared" si="17"/>
        <v>0</v>
      </c>
      <c r="J55" s="86"/>
    </row>
    <row r="56" spans="1:10" s="80" customFormat="1" ht="18">
      <c r="A56" s="79"/>
      <c r="B56" s="79"/>
      <c r="C56" s="24" t="s">
        <v>62</v>
      </c>
      <c r="D56" s="75">
        <f t="shared" si="13"/>
        <v>19800</v>
      </c>
      <c r="E56" s="75"/>
      <c r="F56" s="75"/>
      <c r="G56" s="75">
        <v>19800</v>
      </c>
      <c r="H56" s="75"/>
      <c r="I56" s="75"/>
      <c r="J56" s="87"/>
    </row>
    <row r="57" spans="1:10" s="80" customFormat="1" ht="18">
      <c r="A57" s="79"/>
      <c r="B57" s="79"/>
      <c r="C57" s="24" t="s">
        <v>182</v>
      </c>
      <c r="D57" s="75">
        <f t="shared" si="13"/>
        <v>30000</v>
      </c>
      <c r="E57" s="75"/>
      <c r="F57" s="75"/>
      <c r="G57" s="75">
        <v>30000</v>
      </c>
      <c r="H57" s="75"/>
      <c r="I57" s="75"/>
      <c r="J57" s="87"/>
    </row>
    <row r="58" spans="1:10" s="80" customFormat="1" ht="54">
      <c r="A58" s="79"/>
      <c r="B58" s="79"/>
      <c r="C58" s="24" t="s">
        <v>183</v>
      </c>
      <c r="D58" s="75">
        <f t="shared" si="13"/>
        <v>240000</v>
      </c>
      <c r="E58" s="75"/>
      <c r="F58" s="75"/>
      <c r="G58" s="75">
        <v>240000</v>
      </c>
      <c r="H58" s="75"/>
      <c r="I58" s="75"/>
      <c r="J58" s="87"/>
    </row>
    <row r="59" spans="1:10" s="80" customFormat="1" ht="36">
      <c r="A59" s="79"/>
      <c r="B59" s="79"/>
      <c r="C59" s="24" t="s">
        <v>184</v>
      </c>
      <c r="D59" s="75">
        <f t="shared" si="13"/>
        <v>30000</v>
      </c>
      <c r="E59" s="75"/>
      <c r="F59" s="75"/>
      <c r="G59" s="75">
        <v>30000</v>
      </c>
      <c r="H59" s="75"/>
      <c r="I59" s="75"/>
      <c r="J59" s="87"/>
    </row>
    <row r="60" spans="1:10" s="23" customFormat="1" ht="18">
      <c r="A60" s="22" t="s">
        <v>43</v>
      </c>
      <c r="B60" s="22" t="s">
        <v>52</v>
      </c>
      <c r="C60" s="7" t="s">
        <v>53</v>
      </c>
      <c r="D60" s="74">
        <f t="shared" si="13"/>
        <v>1041850</v>
      </c>
      <c r="E60" s="8">
        <f>E61+E62+E63+E64+E65+E66</f>
        <v>0</v>
      </c>
      <c r="F60" s="8">
        <f>F61+F62+F63+F64+F65+F66</f>
        <v>0</v>
      </c>
      <c r="G60" s="8">
        <f t="shared" ref="G60:I60" si="18">G61+G62+G63+G64+G65+G66</f>
        <v>1041850</v>
      </c>
      <c r="H60" s="8">
        <f t="shared" si="18"/>
        <v>0</v>
      </c>
      <c r="I60" s="8">
        <f t="shared" si="18"/>
        <v>0</v>
      </c>
      <c r="J60" s="47"/>
    </row>
    <row r="61" spans="1:10" s="80" customFormat="1" ht="18">
      <c r="A61" s="79"/>
      <c r="B61" s="79"/>
      <c r="C61" s="24" t="s">
        <v>62</v>
      </c>
      <c r="D61" s="75">
        <f t="shared" si="13"/>
        <v>3300</v>
      </c>
      <c r="E61" s="75"/>
      <c r="F61" s="75"/>
      <c r="G61" s="75">
        <v>3300</v>
      </c>
      <c r="H61" s="75"/>
      <c r="I61" s="75"/>
      <c r="J61" s="87"/>
    </row>
    <row r="62" spans="1:10" s="80" customFormat="1" ht="36">
      <c r="A62" s="79"/>
      <c r="B62" s="79"/>
      <c r="C62" s="24" t="s">
        <v>173</v>
      </c>
      <c r="D62" s="75">
        <f t="shared" si="13"/>
        <v>422700</v>
      </c>
      <c r="E62" s="75"/>
      <c r="F62" s="75"/>
      <c r="G62" s="75">
        <v>422700</v>
      </c>
      <c r="H62" s="75"/>
      <c r="I62" s="75"/>
      <c r="J62" s="87"/>
    </row>
    <row r="63" spans="1:10" s="80" customFormat="1" ht="54">
      <c r="A63" s="79"/>
      <c r="B63" s="79"/>
      <c r="C63" s="24" t="s">
        <v>174</v>
      </c>
      <c r="D63" s="75">
        <f t="shared" si="13"/>
        <v>328500</v>
      </c>
      <c r="E63" s="75"/>
      <c r="F63" s="75"/>
      <c r="G63" s="75">
        <f>280000+48500</f>
        <v>328500</v>
      </c>
      <c r="H63" s="75"/>
      <c r="I63" s="75"/>
      <c r="J63" s="87"/>
    </row>
    <row r="64" spans="1:10" s="80" customFormat="1" ht="18">
      <c r="A64" s="79"/>
      <c r="B64" s="79"/>
      <c r="C64" s="24" t="s">
        <v>175</v>
      </c>
      <c r="D64" s="75">
        <f t="shared" si="13"/>
        <v>199640</v>
      </c>
      <c r="E64" s="75"/>
      <c r="F64" s="75"/>
      <c r="G64" s="75">
        <f>61480+138160</f>
        <v>199640</v>
      </c>
      <c r="H64" s="75"/>
      <c r="I64" s="75"/>
      <c r="J64" s="87"/>
    </row>
    <row r="65" spans="1:10" s="80" customFormat="1" ht="18">
      <c r="A65" s="79"/>
      <c r="B65" s="79"/>
      <c r="C65" s="24" t="s">
        <v>182</v>
      </c>
      <c r="D65" s="75">
        <f t="shared" si="13"/>
        <v>15000</v>
      </c>
      <c r="E65" s="75"/>
      <c r="F65" s="75"/>
      <c r="G65" s="75">
        <v>15000</v>
      </c>
      <c r="H65" s="75"/>
      <c r="I65" s="75"/>
      <c r="J65" s="87"/>
    </row>
    <row r="66" spans="1:10" s="80" customFormat="1" ht="18">
      <c r="A66" s="79"/>
      <c r="B66" s="79"/>
      <c r="C66" s="24" t="s">
        <v>207</v>
      </c>
      <c r="D66" s="75">
        <f t="shared" si="13"/>
        <v>72710</v>
      </c>
      <c r="E66" s="75"/>
      <c r="F66" s="75"/>
      <c r="G66" s="75">
        <v>72710</v>
      </c>
      <c r="H66" s="75"/>
      <c r="I66" s="75"/>
      <c r="J66" s="87"/>
    </row>
    <row r="67" spans="1:10" s="78" customFormat="1" ht="36">
      <c r="A67" s="76" t="s">
        <v>45</v>
      </c>
      <c r="B67" s="76" t="s">
        <v>67</v>
      </c>
      <c r="C67" s="7" t="s">
        <v>68</v>
      </c>
      <c r="D67" s="74">
        <f t="shared" si="13"/>
        <v>21600</v>
      </c>
      <c r="E67" s="74">
        <f>E68+E69</f>
        <v>0</v>
      </c>
      <c r="F67" s="74">
        <f>F68+F69</f>
        <v>0</v>
      </c>
      <c r="G67" s="74">
        <f t="shared" ref="G67:I67" si="19">G68+G69</f>
        <v>21600</v>
      </c>
      <c r="H67" s="74">
        <f t="shared" si="19"/>
        <v>0</v>
      </c>
      <c r="I67" s="74">
        <f t="shared" si="19"/>
        <v>0</v>
      </c>
      <c r="J67" s="86"/>
    </row>
    <row r="68" spans="1:10" s="80" customFormat="1" ht="18">
      <c r="A68" s="79"/>
      <c r="B68" s="79"/>
      <c r="C68" s="24" t="s">
        <v>62</v>
      </c>
      <c r="D68" s="75">
        <f t="shared" si="13"/>
        <v>6600</v>
      </c>
      <c r="E68" s="75"/>
      <c r="F68" s="75"/>
      <c r="G68" s="75">
        <v>6600</v>
      </c>
      <c r="H68" s="75"/>
      <c r="I68" s="75"/>
      <c r="J68" s="87"/>
    </row>
    <row r="69" spans="1:10" s="80" customFormat="1" ht="18">
      <c r="A69" s="79"/>
      <c r="B69" s="79"/>
      <c r="C69" s="24" t="s">
        <v>182</v>
      </c>
      <c r="D69" s="75">
        <f t="shared" si="13"/>
        <v>15000</v>
      </c>
      <c r="E69" s="75"/>
      <c r="F69" s="75"/>
      <c r="G69" s="75">
        <v>15000</v>
      </c>
      <c r="H69" s="75"/>
      <c r="I69" s="75"/>
      <c r="J69" s="87"/>
    </row>
    <row r="70" spans="1:10" s="23" customFormat="1" ht="36">
      <c r="A70" s="22" t="s">
        <v>46</v>
      </c>
      <c r="B70" s="22" t="s">
        <v>44</v>
      </c>
      <c r="C70" s="6" t="s">
        <v>54</v>
      </c>
      <c r="D70" s="74">
        <f t="shared" ref="D70:D101" si="20">SUM(E70:I70)</f>
        <v>21900</v>
      </c>
      <c r="E70" s="8">
        <f>E71+E72+E73</f>
        <v>0</v>
      </c>
      <c r="F70" s="8">
        <f>F71+F72+F73</f>
        <v>0</v>
      </c>
      <c r="G70" s="8">
        <f t="shared" ref="G70:I70" si="21">G71+G72+G73</f>
        <v>21900</v>
      </c>
      <c r="H70" s="8">
        <f t="shared" si="21"/>
        <v>0</v>
      </c>
      <c r="I70" s="8">
        <f t="shared" si="21"/>
        <v>0</v>
      </c>
      <c r="J70" s="47"/>
    </row>
    <row r="71" spans="1:10" s="80" customFormat="1" ht="18">
      <c r="A71" s="79"/>
      <c r="B71" s="79"/>
      <c r="C71" s="24" t="s">
        <v>62</v>
      </c>
      <c r="D71" s="75">
        <f t="shared" si="20"/>
        <v>3300</v>
      </c>
      <c r="E71" s="75"/>
      <c r="F71" s="75"/>
      <c r="G71" s="75">
        <v>3300</v>
      </c>
      <c r="H71" s="75"/>
      <c r="I71" s="75"/>
      <c r="J71" s="87"/>
    </row>
    <row r="72" spans="1:10" s="80" customFormat="1" ht="18">
      <c r="A72" s="79"/>
      <c r="B72" s="79"/>
      <c r="C72" s="24" t="s">
        <v>182</v>
      </c>
      <c r="D72" s="75">
        <f t="shared" si="20"/>
        <v>15000</v>
      </c>
      <c r="E72" s="75"/>
      <c r="F72" s="75"/>
      <c r="G72" s="75">
        <v>15000</v>
      </c>
      <c r="H72" s="75"/>
      <c r="I72" s="75"/>
      <c r="J72" s="87"/>
    </row>
    <row r="73" spans="1:10" s="80" customFormat="1" ht="36">
      <c r="A73" s="79"/>
      <c r="B73" s="79"/>
      <c r="C73" s="24" t="s">
        <v>219</v>
      </c>
      <c r="D73" s="75">
        <f t="shared" si="20"/>
        <v>3600</v>
      </c>
      <c r="E73" s="75"/>
      <c r="F73" s="75"/>
      <c r="G73" s="75">
        <v>3600</v>
      </c>
      <c r="H73" s="75"/>
      <c r="I73" s="75"/>
      <c r="J73" s="87"/>
    </row>
    <row r="74" spans="1:10" s="78" customFormat="1" ht="54">
      <c r="A74" s="76" t="s">
        <v>47</v>
      </c>
      <c r="B74" s="76" t="s">
        <v>79</v>
      </c>
      <c r="C74" s="36" t="s">
        <v>80</v>
      </c>
      <c r="D74" s="74">
        <f t="shared" si="20"/>
        <v>160734</v>
      </c>
      <c r="E74" s="74">
        <f>E75</f>
        <v>0</v>
      </c>
      <c r="F74" s="74">
        <f>F75</f>
        <v>0</v>
      </c>
      <c r="G74" s="74">
        <f t="shared" ref="G74:I74" si="22">G75</f>
        <v>0</v>
      </c>
      <c r="H74" s="74">
        <f t="shared" si="22"/>
        <v>0</v>
      </c>
      <c r="I74" s="74">
        <f t="shared" si="22"/>
        <v>160734</v>
      </c>
      <c r="J74" s="86"/>
    </row>
    <row r="75" spans="1:10" s="80" customFormat="1" ht="18">
      <c r="A75" s="79"/>
      <c r="B75" s="79"/>
      <c r="C75" s="24" t="s">
        <v>81</v>
      </c>
      <c r="D75" s="75">
        <f t="shared" si="20"/>
        <v>160734</v>
      </c>
      <c r="E75" s="75"/>
      <c r="F75" s="75"/>
      <c r="G75" s="75"/>
      <c r="H75" s="75"/>
      <c r="I75" s="75">
        <v>160734</v>
      </c>
      <c r="J75" s="87"/>
    </row>
    <row r="76" spans="1:10" s="23" customFormat="1" ht="36">
      <c r="A76" s="22" t="s">
        <v>82</v>
      </c>
      <c r="B76" s="22" t="s">
        <v>69</v>
      </c>
      <c r="C76" s="7" t="s">
        <v>70</v>
      </c>
      <c r="D76" s="74">
        <f t="shared" si="20"/>
        <v>104680</v>
      </c>
      <c r="E76" s="8">
        <f>E77+E78+E79</f>
        <v>0</v>
      </c>
      <c r="F76" s="8">
        <f>F77+F78+F79</f>
        <v>0</v>
      </c>
      <c r="G76" s="8">
        <f t="shared" ref="G76:I76" si="23">G77+G78+G79</f>
        <v>104680</v>
      </c>
      <c r="H76" s="8">
        <f t="shared" si="23"/>
        <v>0</v>
      </c>
      <c r="I76" s="8">
        <f t="shared" si="23"/>
        <v>0</v>
      </c>
      <c r="J76" s="47"/>
    </row>
    <row r="77" spans="1:10" s="80" customFormat="1" ht="18">
      <c r="A77" s="79"/>
      <c r="B77" s="79"/>
      <c r="C77" s="24" t="s">
        <v>62</v>
      </c>
      <c r="D77" s="75">
        <f t="shared" si="20"/>
        <v>13200</v>
      </c>
      <c r="E77" s="75"/>
      <c r="F77" s="75"/>
      <c r="G77" s="75">
        <v>13200</v>
      </c>
      <c r="H77" s="75"/>
      <c r="I77" s="75"/>
      <c r="J77" s="87"/>
    </row>
    <row r="78" spans="1:10" s="80" customFormat="1" ht="18">
      <c r="A78" s="79"/>
      <c r="B78" s="79"/>
      <c r="C78" s="24" t="s">
        <v>181</v>
      </c>
      <c r="D78" s="75">
        <f t="shared" si="20"/>
        <v>61480</v>
      </c>
      <c r="E78" s="75"/>
      <c r="F78" s="75"/>
      <c r="G78" s="75">
        <v>61480</v>
      </c>
      <c r="H78" s="75"/>
      <c r="I78" s="75"/>
      <c r="J78" s="87"/>
    </row>
    <row r="79" spans="1:10" s="80" customFormat="1" ht="18">
      <c r="A79" s="79"/>
      <c r="B79" s="79"/>
      <c r="C79" s="24" t="s">
        <v>182</v>
      </c>
      <c r="D79" s="75">
        <f t="shared" si="20"/>
        <v>30000</v>
      </c>
      <c r="E79" s="75"/>
      <c r="F79" s="75"/>
      <c r="G79" s="75">
        <v>30000</v>
      </c>
      <c r="H79" s="75"/>
      <c r="I79" s="75"/>
      <c r="J79" s="87"/>
    </row>
    <row r="80" spans="1:10" s="78" customFormat="1" ht="36">
      <c r="A80" s="76" t="s">
        <v>137</v>
      </c>
      <c r="B80" s="76" t="s">
        <v>36</v>
      </c>
      <c r="C80" s="77" t="s">
        <v>37</v>
      </c>
      <c r="D80" s="74">
        <f t="shared" si="20"/>
        <v>61900</v>
      </c>
      <c r="E80" s="74">
        <f>E81</f>
        <v>0</v>
      </c>
      <c r="F80" s="74">
        <f>F81</f>
        <v>0</v>
      </c>
      <c r="G80" s="74">
        <f t="shared" ref="G80:I80" si="24">G81</f>
        <v>61900</v>
      </c>
      <c r="H80" s="74">
        <f t="shared" si="24"/>
        <v>0</v>
      </c>
      <c r="I80" s="74">
        <f t="shared" si="24"/>
        <v>0</v>
      </c>
      <c r="J80" s="86"/>
    </row>
    <row r="81" spans="1:11" s="80" customFormat="1" ht="36">
      <c r="A81" s="79"/>
      <c r="B81" s="79"/>
      <c r="C81" s="16" t="s">
        <v>138</v>
      </c>
      <c r="D81" s="75">
        <f t="shared" si="20"/>
        <v>61900</v>
      </c>
      <c r="E81" s="75"/>
      <c r="F81" s="75"/>
      <c r="G81" s="75">
        <v>61900</v>
      </c>
      <c r="H81" s="75"/>
      <c r="I81" s="75"/>
      <c r="J81" s="87"/>
    </row>
    <row r="82" spans="1:11" s="78" customFormat="1" ht="18">
      <c r="A82" s="76" t="s">
        <v>201</v>
      </c>
      <c r="B82" s="76" t="s">
        <v>57</v>
      </c>
      <c r="C82" s="77" t="s">
        <v>58</v>
      </c>
      <c r="D82" s="74">
        <f t="shared" si="20"/>
        <v>97000</v>
      </c>
      <c r="E82" s="74">
        <f>E83</f>
        <v>0</v>
      </c>
      <c r="F82" s="74">
        <f>F83</f>
        <v>0</v>
      </c>
      <c r="G82" s="74">
        <f t="shared" ref="G82:I82" si="25">G83</f>
        <v>97000</v>
      </c>
      <c r="H82" s="74">
        <f t="shared" si="25"/>
        <v>0</v>
      </c>
      <c r="I82" s="74">
        <f t="shared" si="25"/>
        <v>0</v>
      </c>
      <c r="J82" s="86"/>
    </row>
    <row r="83" spans="1:11" s="80" customFormat="1" ht="36">
      <c r="A83" s="79"/>
      <c r="B83" s="79"/>
      <c r="C83" s="16" t="s">
        <v>202</v>
      </c>
      <c r="D83" s="75">
        <f t="shared" si="20"/>
        <v>97000</v>
      </c>
      <c r="E83" s="75"/>
      <c r="F83" s="75"/>
      <c r="G83" s="75">
        <v>97000</v>
      </c>
      <c r="H83" s="75"/>
      <c r="I83" s="75"/>
      <c r="J83" s="87"/>
    </row>
    <row r="84" spans="1:11" s="39" customFormat="1" ht="25.95" customHeight="1">
      <c r="A84" s="37" t="s">
        <v>12</v>
      </c>
      <c r="B84" s="37"/>
      <c r="C84" s="38" t="s">
        <v>28</v>
      </c>
      <c r="D84" s="34">
        <f t="shared" si="20"/>
        <v>2306020</v>
      </c>
      <c r="E84" s="34">
        <f>E85+E87+E93</f>
        <v>2207020</v>
      </c>
      <c r="F84" s="85">
        <f>F85+F87+F93</f>
        <v>0</v>
      </c>
      <c r="G84" s="34">
        <f t="shared" ref="G84:I84" si="26">G85+G87+G93</f>
        <v>99000</v>
      </c>
      <c r="H84" s="85">
        <f t="shared" si="26"/>
        <v>0</v>
      </c>
      <c r="I84" s="34">
        <f t="shared" si="26"/>
        <v>0</v>
      </c>
      <c r="J84" s="48"/>
    </row>
    <row r="85" spans="1:11" s="64" customFormat="1" ht="18">
      <c r="A85" s="65" t="s">
        <v>29</v>
      </c>
      <c r="B85" s="65" t="s">
        <v>115</v>
      </c>
      <c r="C85" s="61" t="s">
        <v>116</v>
      </c>
      <c r="D85" s="3">
        <f t="shared" si="20"/>
        <v>99000</v>
      </c>
      <c r="E85" s="3">
        <f>E86</f>
        <v>0</v>
      </c>
      <c r="F85" s="74">
        <f>F86</f>
        <v>0</v>
      </c>
      <c r="G85" s="3">
        <f t="shared" ref="G85" si="27">G86</f>
        <v>99000</v>
      </c>
      <c r="H85" s="74"/>
      <c r="I85" s="3">
        <f t="shared" ref="I85" si="28">I86</f>
        <v>0</v>
      </c>
      <c r="J85" s="62"/>
      <c r="K85" s="63"/>
    </row>
    <row r="86" spans="1:11" s="71" customFormat="1" ht="18">
      <c r="A86" s="66"/>
      <c r="B86" s="67"/>
      <c r="C86" s="68" t="s">
        <v>117</v>
      </c>
      <c r="D86" s="4">
        <f t="shared" si="20"/>
        <v>99000</v>
      </c>
      <c r="E86" s="4"/>
      <c r="F86" s="75"/>
      <c r="G86" s="4">
        <v>99000</v>
      </c>
      <c r="H86" s="75"/>
      <c r="I86" s="4"/>
      <c r="J86" s="69"/>
      <c r="K86" s="70"/>
    </row>
    <row r="87" spans="1:11" s="23" customFormat="1" ht="18">
      <c r="A87" s="22" t="s">
        <v>31</v>
      </c>
      <c r="B87" s="22" t="s">
        <v>48</v>
      </c>
      <c r="C87" s="6" t="s">
        <v>49</v>
      </c>
      <c r="D87" s="3">
        <f t="shared" si="20"/>
        <v>2087020</v>
      </c>
      <c r="E87" s="8">
        <f>E88+E89+E90+E91+E92</f>
        <v>2087020</v>
      </c>
      <c r="F87" s="8">
        <f>F88+F89+F90+F91+F92</f>
        <v>0</v>
      </c>
      <c r="G87" s="8">
        <f t="shared" ref="G87:I87" si="29">G88+G89+G90+G91+G92</f>
        <v>0</v>
      </c>
      <c r="H87" s="8">
        <f t="shared" si="29"/>
        <v>0</v>
      </c>
      <c r="I87" s="8">
        <f t="shared" si="29"/>
        <v>0</v>
      </c>
      <c r="J87" s="47"/>
    </row>
    <row r="88" spans="1:11" s="10" customFormat="1" ht="36">
      <c r="A88" s="9"/>
      <c r="B88" s="9"/>
      <c r="C88" s="11" t="s">
        <v>104</v>
      </c>
      <c r="D88" s="4">
        <f t="shared" si="20"/>
        <v>843020</v>
      </c>
      <c r="E88" s="5">
        <v>843020</v>
      </c>
      <c r="F88" s="5"/>
      <c r="G88" s="5"/>
      <c r="H88" s="5"/>
      <c r="I88" s="5"/>
      <c r="J88" s="49"/>
    </row>
    <row r="89" spans="1:11" s="10" customFormat="1" ht="72">
      <c r="A89" s="9"/>
      <c r="B89" s="9"/>
      <c r="C89" s="11" t="s">
        <v>100</v>
      </c>
      <c r="D89" s="4">
        <f t="shared" si="20"/>
        <v>210000</v>
      </c>
      <c r="E89" s="5">
        <v>210000</v>
      </c>
      <c r="F89" s="5"/>
      <c r="G89" s="5"/>
      <c r="H89" s="5"/>
      <c r="I89" s="5"/>
      <c r="J89" s="49"/>
    </row>
    <row r="90" spans="1:11" s="10" customFormat="1" ht="54">
      <c r="A90" s="9"/>
      <c r="B90" s="9"/>
      <c r="C90" s="11" t="s">
        <v>101</v>
      </c>
      <c r="D90" s="4">
        <f t="shared" si="20"/>
        <v>330000</v>
      </c>
      <c r="E90" s="5">
        <v>330000</v>
      </c>
      <c r="F90" s="5"/>
      <c r="G90" s="5"/>
      <c r="H90" s="5"/>
      <c r="I90" s="5"/>
      <c r="J90" s="49"/>
    </row>
    <row r="91" spans="1:11" s="10" customFormat="1" ht="72">
      <c r="A91" s="9"/>
      <c r="B91" s="9"/>
      <c r="C91" s="11" t="s">
        <v>102</v>
      </c>
      <c r="D91" s="4">
        <f t="shared" si="20"/>
        <v>204000</v>
      </c>
      <c r="E91" s="5">
        <v>204000</v>
      </c>
      <c r="F91" s="5"/>
      <c r="G91" s="5"/>
      <c r="H91" s="5"/>
      <c r="I91" s="5"/>
      <c r="J91" s="49"/>
    </row>
    <row r="92" spans="1:11" s="10" customFormat="1" ht="111.6" customHeight="1">
      <c r="A92" s="9"/>
      <c r="B92" s="9"/>
      <c r="C92" s="11" t="s">
        <v>103</v>
      </c>
      <c r="D92" s="4">
        <f t="shared" si="20"/>
        <v>500000</v>
      </c>
      <c r="E92" s="5">
        <v>500000</v>
      </c>
      <c r="F92" s="5"/>
      <c r="G92" s="5"/>
      <c r="H92" s="5"/>
      <c r="I92" s="5"/>
      <c r="J92" s="49"/>
    </row>
    <row r="93" spans="1:11" s="23" customFormat="1" ht="36">
      <c r="A93" s="22" t="s">
        <v>121</v>
      </c>
      <c r="B93" s="22" t="s">
        <v>36</v>
      </c>
      <c r="C93" s="7" t="s">
        <v>37</v>
      </c>
      <c r="D93" s="3">
        <f t="shared" si="20"/>
        <v>120000</v>
      </c>
      <c r="E93" s="8">
        <f>E94</f>
        <v>120000</v>
      </c>
      <c r="F93" s="8">
        <f>F94</f>
        <v>0</v>
      </c>
      <c r="G93" s="8">
        <f t="shared" ref="G93:I93" si="30">G94</f>
        <v>0</v>
      </c>
      <c r="H93" s="8">
        <f t="shared" si="30"/>
        <v>0</v>
      </c>
      <c r="I93" s="8">
        <f t="shared" si="30"/>
        <v>0</v>
      </c>
      <c r="J93" s="47"/>
    </row>
    <row r="94" spans="1:11" s="10" customFormat="1" ht="54">
      <c r="A94" s="9"/>
      <c r="B94" s="9"/>
      <c r="C94" s="11" t="s">
        <v>105</v>
      </c>
      <c r="D94" s="4">
        <f t="shared" si="20"/>
        <v>120000</v>
      </c>
      <c r="E94" s="5">
        <v>120000</v>
      </c>
      <c r="F94" s="5"/>
      <c r="G94" s="5"/>
      <c r="H94" s="5"/>
      <c r="I94" s="5"/>
      <c r="J94" s="49"/>
    </row>
    <row r="95" spans="1:11" s="39" customFormat="1" ht="25.95" customHeight="1">
      <c r="A95" s="37" t="s">
        <v>85</v>
      </c>
      <c r="B95" s="37"/>
      <c r="C95" s="38" t="s">
        <v>106</v>
      </c>
      <c r="D95" s="34">
        <f t="shared" si="20"/>
        <v>204500</v>
      </c>
      <c r="E95" s="34">
        <f>E96+E98</f>
        <v>0</v>
      </c>
      <c r="F95" s="85">
        <f>F96+F98</f>
        <v>0</v>
      </c>
      <c r="G95" s="34">
        <f t="shared" ref="G95:I95" si="31">G96+G98</f>
        <v>204500</v>
      </c>
      <c r="H95" s="85">
        <f t="shared" si="31"/>
        <v>0</v>
      </c>
      <c r="I95" s="34">
        <f t="shared" si="31"/>
        <v>0</v>
      </c>
      <c r="J95" s="48"/>
    </row>
    <row r="96" spans="1:11" s="23" customFormat="1" ht="36">
      <c r="A96" s="22" t="s">
        <v>32</v>
      </c>
      <c r="B96" s="22" t="s">
        <v>21</v>
      </c>
      <c r="C96" s="7" t="s">
        <v>30</v>
      </c>
      <c r="D96" s="3">
        <f t="shared" si="20"/>
        <v>4500</v>
      </c>
      <c r="E96" s="8">
        <f>E97</f>
        <v>0</v>
      </c>
      <c r="F96" s="8">
        <f>F97</f>
        <v>0</v>
      </c>
      <c r="G96" s="8">
        <f t="shared" ref="G96:I96" si="32">G97</f>
        <v>4500</v>
      </c>
      <c r="H96" s="8">
        <f t="shared" si="32"/>
        <v>0</v>
      </c>
      <c r="I96" s="8">
        <f t="shared" si="32"/>
        <v>0</v>
      </c>
      <c r="J96" s="47"/>
    </row>
    <row r="97" spans="1:11" s="10" customFormat="1" ht="18">
      <c r="A97" s="9"/>
      <c r="B97" s="9"/>
      <c r="C97" s="11" t="s">
        <v>158</v>
      </c>
      <c r="D97" s="4">
        <f t="shared" si="20"/>
        <v>4500</v>
      </c>
      <c r="E97" s="5"/>
      <c r="F97" s="5"/>
      <c r="G97" s="5">
        <v>4500</v>
      </c>
      <c r="H97" s="5"/>
      <c r="I97" s="5"/>
      <c r="J97" s="49"/>
    </row>
    <row r="98" spans="1:11" s="23" customFormat="1" ht="18">
      <c r="A98" s="22" t="s">
        <v>160</v>
      </c>
      <c r="B98" s="22" t="s">
        <v>161</v>
      </c>
      <c r="C98" s="7" t="s">
        <v>107</v>
      </c>
      <c r="D98" s="3">
        <f t="shared" si="20"/>
        <v>200000</v>
      </c>
      <c r="E98" s="8">
        <f>E99</f>
        <v>0</v>
      </c>
      <c r="F98" s="8">
        <f>F99</f>
        <v>0</v>
      </c>
      <c r="G98" s="8">
        <f t="shared" ref="G98:I98" si="33">G99</f>
        <v>200000</v>
      </c>
      <c r="H98" s="8">
        <f t="shared" si="33"/>
        <v>0</v>
      </c>
      <c r="I98" s="8">
        <f t="shared" si="33"/>
        <v>0</v>
      </c>
      <c r="J98" s="47"/>
    </row>
    <row r="99" spans="1:11" s="10" customFormat="1" ht="54">
      <c r="A99" s="9"/>
      <c r="B99" s="9"/>
      <c r="C99" s="11" t="s">
        <v>108</v>
      </c>
      <c r="D99" s="4">
        <f t="shared" si="20"/>
        <v>200000</v>
      </c>
      <c r="E99" s="5"/>
      <c r="F99" s="5"/>
      <c r="G99" s="5">
        <v>200000</v>
      </c>
      <c r="H99" s="5"/>
      <c r="I99" s="5"/>
      <c r="J99" s="49"/>
    </row>
    <row r="100" spans="1:11" s="39" customFormat="1" ht="25.95" customHeight="1">
      <c r="A100" s="37" t="s">
        <v>13</v>
      </c>
      <c r="B100" s="37"/>
      <c r="C100" s="38" t="s">
        <v>86</v>
      </c>
      <c r="D100" s="34">
        <f t="shared" si="20"/>
        <v>714200</v>
      </c>
      <c r="E100" s="34">
        <f>E101</f>
        <v>0</v>
      </c>
      <c r="F100" s="85">
        <f>F101</f>
        <v>0</v>
      </c>
      <c r="G100" s="34">
        <f t="shared" ref="G100:I100" si="34">G101</f>
        <v>714200</v>
      </c>
      <c r="H100" s="85">
        <f t="shared" si="34"/>
        <v>0</v>
      </c>
      <c r="I100" s="34">
        <f t="shared" si="34"/>
        <v>0</v>
      </c>
      <c r="J100" s="48"/>
    </row>
    <row r="101" spans="1:11" s="23" customFormat="1" ht="18">
      <c r="A101" s="22" t="s">
        <v>33</v>
      </c>
      <c r="B101" s="22" t="s">
        <v>87</v>
      </c>
      <c r="C101" s="7" t="s">
        <v>88</v>
      </c>
      <c r="D101" s="3">
        <f t="shared" si="20"/>
        <v>714200</v>
      </c>
      <c r="E101" s="8">
        <f>E102</f>
        <v>0</v>
      </c>
      <c r="F101" s="8">
        <f>F102</f>
        <v>0</v>
      </c>
      <c r="G101" s="8">
        <f t="shared" ref="G101:I101" si="35">G102</f>
        <v>714200</v>
      </c>
      <c r="H101" s="8">
        <f t="shared" si="35"/>
        <v>0</v>
      </c>
      <c r="I101" s="8">
        <f t="shared" si="35"/>
        <v>0</v>
      </c>
      <c r="J101" s="47"/>
    </row>
    <row r="102" spans="1:11" s="59" customFormat="1" ht="17.399999999999999">
      <c r="A102" s="55"/>
      <c r="B102" s="55"/>
      <c r="C102" s="56" t="s">
        <v>131</v>
      </c>
      <c r="D102" s="20">
        <f t="shared" ref="D102:D133" si="36">SUM(E102:I102)</f>
        <v>714200</v>
      </c>
      <c r="E102" s="57">
        <f>E103+E104+E105</f>
        <v>0</v>
      </c>
      <c r="F102" s="57">
        <f>F103+F104+F105</f>
        <v>0</v>
      </c>
      <c r="G102" s="57">
        <f t="shared" ref="G102:I102" si="37">G103+G104+G105</f>
        <v>714200</v>
      </c>
      <c r="H102" s="57">
        <f t="shared" ref="H102" si="38">H103+H104+H105</f>
        <v>0</v>
      </c>
      <c r="I102" s="57">
        <f t="shared" si="37"/>
        <v>0</v>
      </c>
      <c r="J102" s="58"/>
    </row>
    <row r="103" spans="1:11" s="10" customFormat="1" ht="18">
      <c r="A103" s="9"/>
      <c r="B103" s="9"/>
      <c r="C103" s="11" t="s">
        <v>89</v>
      </c>
      <c r="D103" s="4">
        <f t="shared" si="36"/>
        <v>376200</v>
      </c>
      <c r="E103" s="5"/>
      <c r="F103" s="5"/>
      <c r="G103" s="5">
        <v>376200</v>
      </c>
      <c r="H103" s="5"/>
      <c r="I103" s="5"/>
      <c r="J103" s="49"/>
    </row>
    <row r="104" spans="1:11" s="10" customFormat="1" ht="18">
      <c r="A104" s="9"/>
      <c r="B104" s="9"/>
      <c r="C104" s="11" t="s">
        <v>90</v>
      </c>
      <c r="D104" s="4">
        <f t="shared" si="36"/>
        <v>267400</v>
      </c>
      <c r="E104" s="5"/>
      <c r="F104" s="5"/>
      <c r="G104" s="5">
        <v>267400</v>
      </c>
      <c r="H104" s="5"/>
      <c r="I104" s="5"/>
      <c r="J104" s="49"/>
    </row>
    <row r="105" spans="1:11" s="10" customFormat="1" ht="18">
      <c r="A105" s="9"/>
      <c r="B105" s="9"/>
      <c r="C105" s="11" t="s">
        <v>157</v>
      </c>
      <c r="D105" s="4">
        <f t="shared" si="36"/>
        <v>70600</v>
      </c>
      <c r="E105" s="5"/>
      <c r="F105" s="5"/>
      <c r="G105" s="5">
        <v>70600</v>
      </c>
      <c r="H105" s="5"/>
      <c r="I105" s="5"/>
      <c r="J105" s="49"/>
    </row>
    <row r="106" spans="1:11" s="39" customFormat="1" ht="20.399999999999999">
      <c r="A106" s="37" t="s">
        <v>7</v>
      </c>
      <c r="B106" s="37"/>
      <c r="C106" s="38" t="s">
        <v>2</v>
      </c>
      <c r="D106" s="34">
        <f t="shared" si="36"/>
        <v>13251110</v>
      </c>
      <c r="E106" s="34">
        <f>E107+E109+E111+E113+E115+E117+E124</f>
        <v>12062900</v>
      </c>
      <c r="F106" s="85">
        <f>F107+F109+F111+F113+F115+F117+F124</f>
        <v>0</v>
      </c>
      <c r="G106" s="85">
        <f>G107+G109+G111+G113+G115+G117+G124</f>
        <v>1188210</v>
      </c>
      <c r="H106" s="85">
        <f>H107+H109+H111+H113+H115+H117+H124</f>
        <v>0</v>
      </c>
      <c r="I106" s="85">
        <f>I107+I109+I111+I113+I115+I117+I124</f>
        <v>0</v>
      </c>
      <c r="J106" s="48"/>
    </row>
    <row r="107" spans="1:11" s="23" customFormat="1" ht="36">
      <c r="A107" s="22" t="s">
        <v>35</v>
      </c>
      <c r="B107" s="22" t="s">
        <v>21</v>
      </c>
      <c r="C107" s="7" t="s">
        <v>30</v>
      </c>
      <c r="D107" s="3">
        <f t="shared" si="36"/>
        <v>7000</v>
      </c>
      <c r="E107" s="8">
        <f>E108</f>
        <v>0</v>
      </c>
      <c r="F107" s="8">
        <f>F108</f>
        <v>0</v>
      </c>
      <c r="G107" s="8">
        <f t="shared" ref="G107:H107" si="39">G108</f>
        <v>7000</v>
      </c>
      <c r="H107" s="8">
        <f t="shared" si="39"/>
        <v>0</v>
      </c>
      <c r="I107" s="8">
        <f t="shared" ref="I107" si="40">I108</f>
        <v>0</v>
      </c>
      <c r="J107" s="47"/>
    </row>
    <row r="108" spans="1:11" s="10" customFormat="1" ht="18">
      <c r="A108" s="9"/>
      <c r="B108" s="9"/>
      <c r="C108" s="11" t="s">
        <v>158</v>
      </c>
      <c r="D108" s="4">
        <f t="shared" si="36"/>
        <v>7000</v>
      </c>
      <c r="E108" s="5"/>
      <c r="F108" s="5"/>
      <c r="G108" s="5">
        <v>7000</v>
      </c>
      <c r="H108" s="5"/>
      <c r="I108" s="5"/>
      <c r="J108" s="49"/>
    </row>
    <row r="109" spans="1:11" s="64" customFormat="1" ht="18">
      <c r="A109" s="65" t="s">
        <v>109</v>
      </c>
      <c r="B109" s="65" t="s">
        <v>115</v>
      </c>
      <c r="C109" s="61" t="s">
        <v>116</v>
      </c>
      <c r="D109" s="3">
        <f t="shared" si="36"/>
        <v>-198000</v>
      </c>
      <c r="E109" s="3">
        <f>E110</f>
        <v>0</v>
      </c>
      <c r="F109" s="74">
        <f>F110</f>
        <v>0</v>
      </c>
      <c r="G109" s="3">
        <f t="shared" ref="G109:H109" si="41">G110</f>
        <v>-198000</v>
      </c>
      <c r="H109" s="74">
        <f t="shared" si="41"/>
        <v>0</v>
      </c>
      <c r="I109" s="3">
        <f t="shared" ref="I109" si="42">I110</f>
        <v>0</v>
      </c>
      <c r="J109" s="62"/>
      <c r="K109" s="63"/>
    </row>
    <row r="110" spans="1:11" s="71" customFormat="1" ht="18">
      <c r="A110" s="66"/>
      <c r="B110" s="67"/>
      <c r="C110" s="68" t="s">
        <v>117</v>
      </c>
      <c r="D110" s="4">
        <f t="shared" si="36"/>
        <v>-198000</v>
      </c>
      <c r="E110" s="4"/>
      <c r="F110" s="75"/>
      <c r="G110" s="4">
        <v>-198000</v>
      </c>
      <c r="H110" s="75"/>
      <c r="I110" s="4"/>
      <c r="J110" s="69"/>
      <c r="K110" s="70"/>
    </row>
    <row r="111" spans="1:11" s="78" customFormat="1" ht="18">
      <c r="A111" s="76" t="s">
        <v>110</v>
      </c>
      <c r="B111" s="76" t="s">
        <v>168</v>
      </c>
      <c r="C111" s="77" t="s">
        <v>169</v>
      </c>
      <c r="D111" s="74">
        <f t="shared" si="36"/>
        <v>338110</v>
      </c>
      <c r="E111" s="74">
        <f>E112</f>
        <v>0</v>
      </c>
      <c r="F111" s="74">
        <f>F112</f>
        <v>0</v>
      </c>
      <c r="G111" s="74">
        <f t="shared" ref="G111:I111" si="43">G112</f>
        <v>338110</v>
      </c>
      <c r="H111" s="74">
        <f t="shared" si="43"/>
        <v>0</v>
      </c>
      <c r="I111" s="74">
        <f t="shared" si="43"/>
        <v>0</v>
      </c>
      <c r="J111" s="86"/>
    </row>
    <row r="112" spans="1:11" s="71" customFormat="1" ht="72">
      <c r="A112" s="66"/>
      <c r="B112" s="67"/>
      <c r="C112" s="68" t="s">
        <v>209</v>
      </c>
      <c r="D112" s="75">
        <f t="shared" si="36"/>
        <v>338110</v>
      </c>
      <c r="E112" s="75"/>
      <c r="F112" s="75"/>
      <c r="G112" s="75">
        <v>338110</v>
      </c>
      <c r="H112" s="75"/>
      <c r="I112" s="75"/>
      <c r="J112" s="69"/>
      <c r="K112" s="70"/>
    </row>
    <row r="113" spans="1:10" s="14" customFormat="1" ht="18">
      <c r="A113" s="12" t="s">
        <v>111</v>
      </c>
      <c r="B113" s="12" t="s">
        <v>14</v>
      </c>
      <c r="C113" s="13" t="s">
        <v>34</v>
      </c>
      <c r="D113" s="3">
        <f t="shared" si="36"/>
        <v>584000</v>
      </c>
      <c r="E113" s="3">
        <f>E114</f>
        <v>0</v>
      </c>
      <c r="F113" s="74">
        <f>F114</f>
        <v>0</v>
      </c>
      <c r="G113" s="3">
        <f t="shared" ref="G113:I113" si="44">G114</f>
        <v>584000</v>
      </c>
      <c r="H113" s="74">
        <f t="shared" si="44"/>
        <v>0</v>
      </c>
      <c r="I113" s="3">
        <f t="shared" si="44"/>
        <v>0</v>
      </c>
      <c r="J113" s="45"/>
    </row>
    <row r="114" spans="1:10" s="17" customFormat="1" ht="82.5" customHeight="1">
      <c r="A114" s="15"/>
      <c r="B114" s="15"/>
      <c r="C114" s="16" t="s">
        <v>99</v>
      </c>
      <c r="D114" s="4">
        <f t="shared" si="36"/>
        <v>584000</v>
      </c>
      <c r="E114" s="4"/>
      <c r="F114" s="75"/>
      <c r="G114" s="4">
        <v>584000</v>
      </c>
      <c r="H114" s="75"/>
      <c r="I114" s="4"/>
      <c r="J114" s="46"/>
    </row>
    <row r="115" spans="1:10" s="14" customFormat="1" ht="18">
      <c r="A115" s="12" t="s">
        <v>112</v>
      </c>
      <c r="B115" s="12" t="s">
        <v>17</v>
      </c>
      <c r="C115" s="13" t="s">
        <v>135</v>
      </c>
      <c r="D115" s="3">
        <f t="shared" si="36"/>
        <v>12062900</v>
      </c>
      <c r="E115" s="3">
        <f>E116</f>
        <v>12062900</v>
      </c>
      <c r="F115" s="74">
        <f>F116</f>
        <v>0</v>
      </c>
      <c r="G115" s="3">
        <f t="shared" ref="G115:I115" si="45">G116</f>
        <v>0</v>
      </c>
      <c r="H115" s="74">
        <f t="shared" si="45"/>
        <v>0</v>
      </c>
      <c r="I115" s="3">
        <f t="shared" si="45"/>
        <v>0</v>
      </c>
      <c r="J115" s="45"/>
    </row>
    <row r="116" spans="1:10" s="17" customFormat="1" ht="18">
      <c r="A116" s="15"/>
      <c r="B116" s="15"/>
      <c r="C116" s="16" t="s">
        <v>136</v>
      </c>
      <c r="D116" s="4">
        <f t="shared" si="36"/>
        <v>12062900</v>
      </c>
      <c r="E116" s="4">
        <v>12062900</v>
      </c>
      <c r="F116" s="75"/>
      <c r="G116" s="4"/>
      <c r="H116" s="75"/>
      <c r="I116" s="4"/>
      <c r="J116" s="46"/>
    </row>
    <row r="117" spans="1:10" s="14" customFormat="1" ht="42" customHeight="1">
      <c r="A117" s="12" t="s">
        <v>118</v>
      </c>
      <c r="B117" s="12" t="s">
        <v>36</v>
      </c>
      <c r="C117" s="13" t="s">
        <v>37</v>
      </c>
      <c r="D117" s="3">
        <f t="shared" si="36"/>
        <v>344600</v>
      </c>
      <c r="E117" s="3">
        <f>E118+E120+E122</f>
        <v>0</v>
      </c>
      <c r="F117" s="74">
        <f>F118+F120+F122</f>
        <v>0</v>
      </c>
      <c r="G117" s="3">
        <f t="shared" ref="G117:I117" si="46">G118+G120+G122</f>
        <v>344600</v>
      </c>
      <c r="H117" s="74">
        <f t="shared" si="46"/>
        <v>0</v>
      </c>
      <c r="I117" s="3">
        <f t="shared" si="46"/>
        <v>0</v>
      </c>
      <c r="J117" s="45"/>
    </row>
    <row r="118" spans="1:10" s="21" customFormat="1" ht="25.5" customHeight="1">
      <c r="A118" s="18"/>
      <c r="B118" s="18"/>
      <c r="C118" s="19" t="s">
        <v>72</v>
      </c>
      <c r="D118" s="20">
        <f t="shared" si="36"/>
        <v>200000</v>
      </c>
      <c r="E118" s="20">
        <f>E119</f>
        <v>0</v>
      </c>
      <c r="F118" s="83">
        <f>F119</f>
        <v>0</v>
      </c>
      <c r="G118" s="20">
        <f t="shared" ref="G118:I122" si="47">G119</f>
        <v>200000</v>
      </c>
      <c r="H118" s="83">
        <f t="shared" si="47"/>
        <v>0</v>
      </c>
      <c r="I118" s="20">
        <f t="shared" si="47"/>
        <v>0</v>
      </c>
      <c r="J118" s="50"/>
    </row>
    <row r="119" spans="1:10" s="17" customFormat="1" ht="46.5" customHeight="1">
      <c r="A119" s="15"/>
      <c r="B119" s="15"/>
      <c r="C119" s="16" t="s">
        <v>73</v>
      </c>
      <c r="D119" s="4">
        <f t="shared" si="36"/>
        <v>200000</v>
      </c>
      <c r="E119" s="4"/>
      <c r="F119" s="75"/>
      <c r="G119" s="4">
        <v>200000</v>
      </c>
      <c r="H119" s="75"/>
      <c r="I119" s="4"/>
      <c r="J119" s="46"/>
    </row>
    <row r="120" spans="1:10" s="21" customFormat="1" ht="25.5" customHeight="1">
      <c r="A120" s="18"/>
      <c r="B120" s="18"/>
      <c r="C120" s="19" t="s">
        <v>139</v>
      </c>
      <c r="D120" s="20">
        <f t="shared" si="36"/>
        <v>103300</v>
      </c>
      <c r="E120" s="20">
        <f>E121</f>
        <v>0</v>
      </c>
      <c r="F120" s="83">
        <f>F121</f>
        <v>0</v>
      </c>
      <c r="G120" s="20">
        <f t="shared" si="47"/>
        <v>103300</v>
      </c>
      <c r="H120" s="83">
        <f t="shared" si="47"/>
        <v>0</v>
      </c>
      <c r="I120" s="20">
        <f t="shared" si="47"/>
        <v>0</v>
      </c>
      <c r="J120" s="50"/>
    </row>
    <row r="121" spans="1:10" s="17" customFormat="1" ht="46.5" customHeight="1">
      <c r="A121" s="15"/>
      <c r="B121" s="15"/>
      <c r="C121" s="16" t="s">
        <v>140</v>
      </c>
      <c r="D121" s="4">
        <f t="shared" si="36"/>
        <v>103300</v>
      </c>
      <c r="E121" s="4"/>
      <c r="F121" s="75"/>
      <c r="G121" s="4">
        <v>103300</v>
      </c>
      <c r="H121" s="75"/>
      <c r="I121" s="4"/>
      <c r="J121" s="46"/>
    </row>
    <row r="122" spans="1:10" s="21" customFormat="1" ht="25.5" customHeight="1">
      <c r="A122" s="18"/>
      <c r="B122" s="18"/>
      <c r="C122" s="19" t="s">
        <v>141</v>
      </c>
      <c r="D122" s="20">
        <f t="shared" si="36"/>
        <v>41300</v>
      </c>
      <c r="E122" s="20">
        <f>E123</f>
        <v>0</v>
      </c>
      <c r="F122" s="83">
        <f>F123</f>
        <v>0</v>
      </c>
      <c r="G122" s="20">
        <f t="shared" si="47"/>
        <v>41300</v>
      </c>
      <c r="H122" s="83"/>
      <c r="I122" s="20">
        <f t="shared" si="47"/>
        <v>0</v>
      </c>
      <c r="J122" s="50"/>
    </row>
    <row r="123" spans="1:10" s="17" customFormat="1" ht="46.5" customHeight="1">
      <c r="A123" s="15"/>
      <c r="B123" s="15"/>
      <c r="C123" s="16" t="s">
        <v>142</v>
      </c>
      <c r="D123" s="4">
        <f t="shared" si="36"/>
        <v>41300</v>
      </c>
      <c r="E123" s="4"/>
      <c r="F123" s="75"/>
      <c r="G123" s="4">
        <v>41300</v>
      </c>
      <c r="H123" s="75"/>
      <c r="I123" s="4"/>
      <c r="J123" s="46"/>
    </row>
    <row r="124" spans="1:10" s="14" customFormat="1" ht="30.6" customHeight="1">
      <c r="A124" s="12" t="s">
        <v>186</v>
      </c>
      <c r="B124" s="12" t="s">
        <v>57</v>
      </c>
      <c r="C124" s="77" t="s">
        <v>58</v>
      </c>
      <c r="D124" s="3">
        <f t="shared" si="36"/>
        <v>112500</v>
      </c>
      <c r="E124" s="3">
        <f>E125</f>
        <v>0</v>
      </c>
      <c r="F124" s="74">
        <f>F125</f>
        <v>0</v>
      </c>
      <c r="G124" s="74">
        <f t="shared" ref="G124:I124" si="48">G125</f>
        <v>112500</v>
      </c>
      <c r="H124" s="74"/>
      <c r="I124" s="74">
        <f t="shared" si="48"/>
        <v>0</v>
      </c>
      <c r="J124" s="45"/>
    </row>
    <row r="125" spans="1:10" s="17" customFormat="1" ht="54">
      <c r="A125" s="15"/>
      <c r="B125" s="15"/>
      <c r="C125" s="16" t="s">
        <v>77</v>
      </c>
      <c r="D125" s="4">
        <f t="shared" si="36"/>
        <v>112500</v>
      </c>
      <c r="E125" s="4"/>
      <c r="F125" s="75"/>
      <c r="G125" s="4">
        <v>112500</v>
      </c>
      <c r="H125" s="75"/>
      <c r="I125" s="4"/>
      <c r="J125" s="46"/>
    </row>
    <row r="126" spans="1:10" s="39" customFormat="1" ht="20.399999999999999">
      <c r="A126" s="37" t="s">
        <v>91</v>
      </c>
      <c r="B126" s="37"/>
      <c r="C126" s="38" t="s">
        <v>132</v>
      </c>
      <c r="D126" s="34">
        <f t="shared" si="36"/>
        <v>25343062</v>
      </c>
      <c r="E126" s="34">
        <f>E127+E130+E132+E135+E141+E143+E146+E150</f>
        <v>10872</v>
      </c>
      <c r="F126" s="85">
        <f t="shared" ref="F126:I126" si="49">F127+F130+F132+F135+F141+F143+F146+F150</f>
        <v>8172000</v>
      </c>
      <c r="G126" s="85">
        <f t="shared" si="49"/>
        <v>157428</v>
      </c>
      <c r="H126" s="85">
        <f t="shared" si="49"/>
        <v>17002762</v>
      </c>
      <c r="I126" s="85">
        <f t="shared" si="49"/>
        <v>0</v>
      </c>
      <c r="J126" s="48"/>
    </row>
    <row r="127" spans="1:10" s="14" customFormat="1" ht="36">
      <c r="A127" s="12" t="s">
        <v>92</v>
      </c>
      <c r="B127" s="12" t="s">
        <v>21</v>
      </c>
      <c r="C127" s="13" t="s">
        <v>30</v>
      </c>
      <c r="D127" s="3">
        <f t="shared" si="36"/>
        <v>168300</v>
      </c>
      <c r="E127" s="3">
        <f>E128+E129</f>
        <v>10872</v>
      </c>
      <c r="F127" s="74">
        <f>F128+F129</f>
        <v>0</v>
      </c>
      <c r="G127" s="3">
        <f t="shared" ref="G127:I127" si="50">G128+G129</f>
        <v>157428</v>
      </c>
      <c r="H127" s="74">
        <f t="shared" si="50"/>
        <v>0</v>
      </c>
      <c r="I127" s="3">
        <f t="shared" si="50"/>
        <v>0</v>
      </c>
      <c r="J127" s="45"/>
    </row>
    <row r="128" spans="1:10" s="17" customFormat="1" ht="35.4" customHeight="1">
      <c r="A128" s="15"/>
      <c r="B128" s="15"/>
      <c r="C128" s="24" t="s">
        <v>220</v>
      </c>
      <c r="D128" s="4">
        <f t="shared" si="36"/>
        <v>11000</v>
      </c>
      <c r="E128" s="4">
        <f>11000-128</f>
        <v>10872</v>
      </c>
      <c r="F128" s="75"/>
      <c r="G128" s="4">
        <v>128</v>
      </c>
      <c r="H128" s="75"/>
      <c r="I128" s="4"/>
      <c r="J128" s="46"/>
    </row>
    <row r="129" spans="1:10" s="17" customFormat="1" ht="18">
      <c r="A129" s="15"/>
      <c r="B129" s="15"/>
      <c r="C129" s="24" t="s">
        <v>158</v>
      </c>
      <c r="D129" s="4">
        <f t="shared" si="36"/>
        <v>157300</v>
      </c>
      <c r="E129" s="4"/>
      <c r="F129" s="75"/>
      <c r="G129" s="4">
        <v>157300</v>
      </c>
      <c r="H129" s="75"/>
      <c r="I129" s="4"/>
      <c r="J129" s="46"/>
    </row>
    <row r="130" spans="1:10" s="14" customFormat="1" ht="35.4" customHeight="1">
      <c r="A130" s="12" t="s">
        <v>145</v>
      </c>
      <c r="B130" s="12" t="s">
        <v>148</v>
      </c>
      <c r="C130" s="13" t="s">
        <v>149</v>
      </c>
      <c r="D130" s="3">
        <f t="shared" si="36"/>
        <v>2000000</v>
      </c>
      <c r="E130" s="3">
        <f>E131</f>
        <v>0</v>
      </c>
      <c r="F130" s="74">
        <f>F131</f>
        <v>0</v>
      </c>
      <c r="G130" s="74">
        <f t="shared" ref="G130:I130" si="51">G131</f>
        <v>0</v>
      </c>
      <c r="H130" s="74">
        <f t="shared" si="51"/>
        <v>2000000</v>
      </c>
      <c r="I130" s="74">
        <f t="shared" si="51"/>
        <v>0</v>
      </c>
      <c r="J130" s="45"/>
    </row>
    <row r="131" spans="1:10" s="17" customFormat="1" ht="108.6" customHeight="1">
      <c r="A131" s="15"/>
      <c r="B131" s="15"/>
      <c r="C131" s="24" t="s">
        <v>147</v>
      </c>
      <c r="D131" s="4">
        <f t="shared" si="36"/>
        <v>2000000</v>
      </c>
      <c r="E131" s="4"/>
      <c r="F131" s="75"/>
      <c r="G131" s="4"/>
      <c r="H131" s="75">
        <v>2000000</v>
      </c>
      <c r="I131" s="4"/>
      <c r="J131" s="46"/>
    </row>
    <row r="132" spans="1:10" s="14" customFormat="1" ht="36">
      <c r="A132" s="12" t="s">
        <v>162</v>
      </c>
      <c r="B132" s="25" t="s">
        <v>71</v>
      </c>
      <c r="C132" s="77" t="s">
        <v>208</v>
      </c>
      <c r="D132" s="3">
        <f t="shared" si="36"/>
        <v>16360000</v>
      </c>
      <c r="E132" s="3">
        <f>SUM(E133:E134)</f>
        <v>0</v>
      </c>
      <c r="F132" s="74">
        <f>SUM(F133:F134)</f>
        <v>0</v>
      </c>
      <c r="G132" s="3">
        <f>SUM(G133:G134)</f>
        <v>0</v>
      </c>
      <c r="H132" s="74">
        <f>SUM(H133:H134)</f>
        <v>16360000</v>
      </c>
      <c r="I132" s="3">
        <f>SUM(I133:I134)</f>
        <v>0</v>
      </c>
      <c r="J132" s="45"/>
    </row>
    <row r="133" spans="1:10" s="80" customFormat="1" ht="54">
      <c r="A133" s="79"/>
      <c r="B133" s="79"/>
      <c r="C133" s="16" t="s">
        <v>198</v>
      </c>
      <c r="D133" s="75">
        <f t="shared" si="36"/>
        <v>13360000</v>
      </c>
      <c r="E133" s="75"/>
      <c r="F133" s="75"/>
      <c r="G133" s="75"/>
      <c r="H133" s="75">
        <v>13360000</v>
      </c>
      <c r="I133" s="75"/>
      <c r="J133" s="87"/>
    </row>
    <row r="134" spans="1:10" s="80" customFormat="1" ht="36">
      <c r="A134" s="79"/>
      <c r="B134" s="79"/>
      <c r="C134" s="16" t="s">
        <v>197</v>
      </c>
      <c r="D134" s="75">
        <f t="shared" ref="D134:D143" si="52">SUM(E134:I134)</f>
        <v>3000000</v>
      </c>
      <c r="E134" s="75"/>
      <c r="F134" s="75"/>
      <c r="G134" s="75"/>
      <c r="H134" s="75">
        <v>3000000</v>
      </c>
      <c r="I134" s="75"/>
      <c r="J134" s="87"/>
    </row>
    <row r="135" spans="1:10" s="80" customFormat="1" ht="18">
      <c r="A135" s="76" t="s">
        <v>163</v>
      </c>
      <c r="B135" s="76" t="s">
        <v>224</v>
      </c>
      <c r="C135" s="77" t="s">
        <v>225</v>
      </c>
      <c r="D135" s="74">
        <f t="shared" si="52"/>
        <v>8172000</v>
      </c>
      <c r="E135" s="75"/>
      <c r="F135" s="74">
        <f t="shared" ref="F135" si="53">F136</f>
        <v>8172000</v>
      </c>
      <c r="G135" s="75"/>
      <c r="H135" s="75"/>
      <c r="I135" s="75"/>
      <c r="J135" s="87"/>
    </row>
    <row r="136" spans="1:10" s="80" customFormat="1" ht="18">
      <c r="A136" s="81"/>
      <c r="B136" s="81"/>
      <c r="C136" s="82" t="s">
        <v>78</v>
      </c>
      <c r="D136" s="83">
        <f t="shared" si="52"/>
        <v>8172000</v>
      </c>
      <c r="E136" s="75"/>
      <c r="F136" s="83">
        <f t="shared" ref="F136" si="54">F137+F138+F139+F140</f>
        <v>8172000</v>
      </c>
      <c r="G136" s="75"/>
      <c r="H136" s="75"/>
      <c r="I136" s="75"/>
      <c r="J136" s="87"/>
    </row>
    <row r="137" spans="1:10" s="80" customFormat="1" ht="36">
      <c r="A137" s="79"/>
      <c r="B137" s="79"/>
      <c r="C137" s="16" t="s">
        <v>226</v>
      </c>
      <c r="D137" s="75">
        <f t="shared" si="52"/>
        <v>3132000</v>
      </c>
      <c r="E137" s="75"/>
      <c r="F137" s="75">
        <v>3132000</v>
      </c>
      <c r="G137" s="75"/>
      <c r="H137" s="75"/>
      <c r="I137" s="75"/>
      <c r="J137" s="87"/>
    </row>
    <row r="138" spans="1:10" s="80" customFormat="1" ht="72">
      <c r="A138" s="79"/>
      <c r="B138" s="79"/>
      <c r="C138" s="16" t="s">
        <v>227</v>
      </c>
      <c r="D138" s="75">
        <f t="shared" si="52"/>
        <v>2500000</v>
      </c>
      <c r="E138" s="75"/>
      <c r="F138" s="75">
        <v>2500000</v>
      </c>
      <c r="G138" s="75"/>
      <c r="H138" s="75"/>
      <c r="I138" s="75"/>
      <c r="J138" s="87"/>
    </row>
    <row r="139" spans="1:10" s="80" customFormat="1" ht="54">
      <c r="A139" s="79"/>
      <c r="B139" s="79"/>
      <c r="C139" s="91" t="s">
        <v>228</v>
      </c>
      <c r="D139" s="75">
        <f t="shared" si="52"/>
        <v>720000</v>
      </c>
      <c r="E139" s="75"/>
      <c r="F139" s="75">
        <v>720000</v>
      </c>
      <c r="G139" s="75"/>
      <c r="H139" s="75"/>
      <c r="I139" s="75"/>
      <c r="J139" s="87"/>
    </row>
    <row r="140" spans="1:10" s="80" customFormat="1" ht="54">
      <c r="A140" s="79"/>
      <c r="B140" s="79"/>
      <c r="C140" s="16" t="s">
        <v>229</v>
      </c>
      <c r="D140" s="75">
        <f t="shared" si="52"/>
        <v>1820000</v>
      </c>
      <c r="E140" s="75"/>
      <c r="F140" s="75">
        <v>1820000</v>
      </c>
      <c r="G140" s="75"/>
      <c r="H140" s="75"/>
      <c r="I140" s="75"/>
      <c r="J140" s="87"/>
    </row>
    <row r="141" spans="1:10" s="78" customFormat="1" ht="18">
      <c r="A141" s="76" t="s">
        <v>164</v>
      </c>
      <c r="B141" s="76" t="s">
        <v>199</v>
      </c>
      <c r="C141" s="77" t="s">
        <v>200</v>
      </c>
      <c r="D141" s="74">
        <f t="shared" si="52"/>
        <v>-4276488</v>
      </c>
      <c r="E141" s="74">
        <f>E142</f>
        <v>0</v>
      </c>
      <c r="F141" s="74">
        <f>F142</f>
        <v>0</v>
      </c>
      <c r="G141" s="74">
        <f t="shared" ref="G141:I141" si="55">G142</f>
        <v>0</v>
      </c>
      <c r="H141" s="74">
        <f t="shared" si="55"/>
        <v>-4276488</v>
      </c>
      <c r="I141" s="74">
        <f t="shared" si="55"/>
        <v>0</v>
      </c>
      <c r="J141" s="86"/>
    </row>
    <row r="142" spans="1:10" s="80" customFormat="1" ht="144">
      <c r="A142" s="79"/>
      <c r="B142" s="79"/>
      <c r="C142" s="16" t="s">
        <v>223</v>
      </c>
      <c r="D142" s="75">
        <f t="shared" si="52"/>
        <v>-4276488</v>
      </c>
      <c r="E142" s="75"/>
      <c r="F142" s="75"/>
      <c r="G142" s="75"/>
      <c r="H142" s="75">
        <v>-4276488</v>
      </c>
      <c r="I142" s="75"/>
      <c r="J142" s="87"/>
    </row>
    <row r="143" spans="1:10" s="14" customFormat="1" ht="36">
      <c r="A143" s="12" t="s">
        <v>189</v>
      </c>
      <c r="B143" s="12" t="s">
        <v>165</v>
      </c>
      <c r="C143" s="13" t="s">
        <v>166</v>
      </c>
      <c r="D143" s="3">
        <f t="shared" si="52"/>
        <v>245600</v>
      </c>
      <c r="E143" s="3">
        <f>E145</f>
        <v>0</v>
      </c>
      <c r="F143" s="74">
        <f>F145</f>
        <v>0</v>
      </c>
      <c r="G143" s="74">
        <f t="shared" ref="G143:I143" si="56">G145</f>
        <v>0</v>
      </c>
      <c r="H143" s="74">
        <f t="shared" ref="H143" si="57">H145</f>
        <v>245600</v>
      </c>
      <c r="I143" s="74">
        <f t="shared" si="56"/>
        <v>0</v>
      </c>
      <c r="J143" s="45"/>
    </row>
    <row r="144" spans="1:10" s="84" customFormat="1" ht="17.399999999999999">
      <c r="A144" s="81"/>
      <c r="B144" s="81"/>
      <c r="C144" s="82" t="s">
        <v>78</v>
      </c>
      <c r="D144" s="83">
        <f>D145</f>
        <v>245600</v>
      </c>
      <c r="E144" s="83">
        <f t="shared" ref="E144:I144" si="58">E145</f>
        <v>0</v>
      </c>
      <c r="F144" s="83">
        <f t="shared" si="58"/>
        <v>0</v>
      </c>
      <c r="G144" s="83">
        <f t="shared" si="58"/>
        <v>0</v>
      </c>
      <c r="H144" s="83">
        <f t="shared" si="58"/>
        <v>245600</v>
      </c>
      <c r="I144" s="83">
        <f t="shared" si="58"/>
        <v>0</v>
      </c>
      <c r="J144" s="88"/>
    </row>
    <row r="145" spans="1:10" s="17" customFormat="1" ht="90">
      <c r="A145" s="15"/>
      <c r="B145" s="15"/>
      <c r="C145" s="16" t="s">
        <v>167</v>
      </c>
      <c r="D145" s="4">
        <f t="shared" ref="D145:D169" si="59">SUM(E145:I145)</f>
        <v>245600</v>
      </c>
      <c r="E145" s="4"/>
      <c r="F145" s="75"/>
      <c r="G145" s="4"/>
      <c r="H145" s="75">
        <v>245600</v>
      </c>
      <c r="I145" s="4"/>
      <c r="J145" s="73"/>
    </row>
    <row r="146" spans="1:10" s="78" customFormat="1" ht="18">
      <c r="A146" s="76" t="s">
        <v>190</v>
      </c>
      <c r="B146" s="76" t="s">
        <v>191</v>
      </c>
      <c r="C146" s="77" t="s">
        <v>192</v>
      </c>
      <c r="D146" s="74">
        <f t="shared" si="59"/>
        <v>3982400</v>
      </c>
      <c r="E146" s="74">
        <f>E147+E148+E149</f>
        <v>0</v>
      </c>
      <c r="F146" s="74">
        <f>F147+F148+F149</f>
        <v>0</v>
      </c>
      <c r="G146" s="74">
        <f t="shared" ref="G146:I146" si="60">G147+G148+G149</f>
        <v>0</v>
      </c>
      <c r="H146" s="74">
        <f t="shared" si="60"/>
        <v>3982400</v>
      </c>
      <c r="I146" s="74">
        <f t="shared" si="60"/>
        <v>0</v>
      </c>
      <c r="J146" s="89"/>
    </row>
    <row r="147" spans="1:10" s="80" customFormat="1" ht="78.599999999999994" customHeight="1">
      <c r="A147" s="79"/>
      <c r="B147" s="79"/>
      <c r="C147" s="24" t="s">
        <v>171</v>
      </c>
      <c r="D147" s="75">
        <f t="shared" si="59"/>
        <v>100000</v>
      </c>
      <c r="E147" s="75"/>
      <c r="F147" s="75"/>
      <c r="G147" s="75"/>
      <c r="H147" s="75">
        <v>100000</v>
      </c>
      <c r="I147" s="75"/>
      <c r="J147" s="87"/>
    </row>
    <row r="148" spans="1:10" s="80" customFormat="1" ht="70.95" customHeight="1">
      <c r="A148" s="79"/>
      <c r="B148" s="79"/>
      <c r="C148" s="24" t="s">
        <v>172</v>
      </c>
      <c r="D148" s="75">
        <f t="shared" si="59"/>
        <v>100000</v>
      </c>
      <c r="E148" s="75"/>
      <c r="F148" s="75"/>
      <c r="G148" s="75"/>
      <c r="H148" s="75">
        <v>100000</v>
      </c>
      <c r="I148" s="75"/>
      <c r="J148" s="87"/>
    </row>
    <row r="149" spans="1:10" s="80" customFormat="1" ht="36">
      <c r="A149" s="79"/>
      <c r="B149" s="79"/>
      <c r="C149" s="24" t="s">
        <v>196</v>
      </c>
      <c r="D149" s="75">
        <f t="shared" si="59"/>
        <v>3782400</v>
      </c>
      <c r="E149" s="75"/>
      <c r="F149" s="75"/>
      <c r="G149" s="75"/>
      <c r="H149" s="75">
        <v>3782400</v>
      </c>
      <c r="I149" s="75"/>
      <c r="J149" s="87"/>
    </row>
    <row r="150" spans="1:10" s="14" customFormat="1" ht="35.4" customHeight="1">
      <c r="A150" s="12" t="s">
        <v>230</v>
      </c>
      <c r="B150" s="12" t="s">
        <v>36</v>
      </c>
      <c r="C150" s="13" t="s">
        <v>37</v>
      </c>
      <c r="D150" s="3">
        <f t="shared" si="59"/>
        <v>-1308750</v>
      </c>
      <c r="E150" s="3">
        <f>E151+E152+E153+E154+E155</f>
        <v>0</v>
      </c>
      <c r="F150" s="74">
        <f>F151+F152+F153+F154+F155</f>
        <v>0</v>
      </c>
      <c r="G150" s="74">
        <f t="shared" ref="G150:I150" si="61">G151+G152+G153+G154+G155</f>
        <v>0</v>
      </c>
      <c r="H150" s="74">
        <f t="shared" si="61"/>
        <v>-1308750</v>
      </c>
      <c r="I150" s="74">
        <f t="shared" si="61"/>
        <v>0</v>
      </c>
      <c r="J150" s="45"/>
    </row>
    <row r="151" spans="1:10" s="17" customFormat="1" ht="108">
      <c r="A151" s="15"/>
      <c r="B151" s="15"/>
      <c r="C151" s="24" t="s">
        <v>146</v>
      </c>
      <c r="D151" s="4">
        <f t="shared" si="59"/>
        <v>-6130638</v>
      </c>
      <c r="E151" s="4"/>
      <c r="F151" s="75"/>
      <c r="G151" s="4"/>
      <c r="H151" s="75">
        <f>-4130638-2000000</f>
        <v>-6130638</v>
      </c>
      <c r="I151" s="4"/>
      <c r="J151" s="46"/>
    </row>
    <row r="152" spans="1:10" s="80" customFormat="1" ht="108">
      <c r="A152" s="79"/>
      <c r="B152" s="79"/>
      <c r="C152" s="24" t="s">
        <v>221</v>
      </c>
      <c r="D152" s="75">
        <f t="shared" si="59"/>
        <v>200000</v>
      </c>
      <c r="E152" s="75"/>
      <c r="F152" s="75"/>
      <c r="G152" s="75"/>
      <c r="H152" s="75">
        <v>200000</v>
      </c>
      <c r="I152" s="75"/>
      <c r="J152" s="87"/>
    </row>
    <row r="153" spans="1:10" s="80" customFormat="1" ht="90">
      <c r="A153" s="79"/>
      <c r="B153" s="79"/>
      <c r="C153" s="24" t="s">
        <v>187</v>
      </c>
      <c r="D153" s="75">
        <f t="shared" si="59"/>
        <v>100000</v>
      </c>
      <c r="E153" s="75"/>
      <c r="F153" s="75"/>
      <c r="G153" s="75"/>
      <c r="H153" s="75">
        <v>100000</v>
      </c>
      <c r="I153" s="75"/>
      <c r="J153" s="87"/>
    </row>
    <row r="154" spans="1:10" s="80" customFormat="1" ht="72">
      <c r="A154" s="79"/>
      <c r="B154" s="79"/>
      <c r="C154" s="24" t="s">
        <v>222</v>
      </c>
      <c r="D154" s="75">
        <f t="shared" si="59"/>
        <v>245400</v>
      </c>
      <c r="E154" s="75"/>
      <c r="F154" s="75"/>
      <c r="G154" s="75"/>
      <c r="H154" s="75">
        <v>245400</v>
      </c>
      <c r="I154" s="75"/>
      <c r="J154" s="87"/>
    </row>
    <row r="155" spans="1:10" s="80" customFormat="1" ht="144">
      <c r="A155" s="79"/>
      <c r="B155" s="79"/>
      <c r="C155" s="16" t="s">
        <v>223</v>
      </c>
      <c r="D155" s="75">
        <f t="shared" si="59"/>
        <v>4276488</v>
      </c>
      <c r="E155" s="75"/>
      <c r="F155" s="75"/>
      <c r="G155" s="75"/>
      <c r="H155" s="75">
        <v>4276488</v>
      </c>
      <c r="I155" s="75"/>
      <c r="J155" s="87"/>
    </row>
    <row r="156" spans="1:10" s="39" customFormat="1" ht="20.399999999999999">
      <c r="A156" s="37" t="s">
        <v>113</v>
      </c>
      <c r="B156" s="37"/>
      <c r="C156" s="38" t="s">
        <v>9</v>
      </c>
      <c r="D156" s="34">
        <f t="shared" si="59"/>
        <v>1459900</v>
      </c>
      <c r="E156" s="34">
        <f>E157+E159</f>
        <v>1439300</v>
      </c>
      <c r="F156" s="85">
        <f>F157+F159</f>
        <v>0</v>
      </c>
      <c r="G156" s="34">
        <f t="shared" ref="G156:I156" si="62">G157+G159</f>
        <v>20600</v>
      </c>
      <c r="H156" s="85">
        <f t="shared" ref="H156" si="63">H157+H159</f>
        <v>0</v>
      </c>
      <c r="I156" s="34">
        <f t="shared" si="62"/>
        <v>0</v>
      </c>
      <c r="J156" s="48"/>
    </row>
    <row r="157" spans="1:10" s="14" customFormat="1" ht="29.4" customHeight="1">
      <c r="A157" s="12" t="s">
        <v>114</v>
      </c>
      <c r="B157" s="12" t="s">
        <v>17</v>
      </c>
      <c r="C157" s="36" t="s">
        <v>39</v>
      </c>
      <c r="D157" s="3">
        <f t="shared" si="59"/>
        <v>1439300</v>
      </c>
      <c r="E157" s="3">
        <f>E158</f>
        <v>1439300</v>
      </c>
      <c r="F157" s="74">
        <f>F158</f>
        <v>0</v>
      </c>
      <c r="G157" s="3">
        <f t="shared" ref="G157:I157" si="64">G158</f>
        <v>0</v>
      </c>
      <c r="H157" s="74">
        <f t="shared" si="64"/>
        <v>0</v>
      </c>
      <c r="I157" s="3">
        <f t="shared" si="64"/>
        <v>0</v>
      </c>
      <c r="J157" s="45"/>
    </row>
    <row r="158" spans="1:10" s="17" customFormat="1" ht="27" customHeight="1">
      <c r="A158" s="15"/>
      <c r="B158" s="15"/>
      <c r="C158" s="24" t="s">
        <v>74</v>
      </c>
      <c r="D158" s="4">
        <f t="shared" si="59"/>
        <v>1439300</v>
      </c>
      <c r="E158" s="4">
        <v>1439300</v>
      </c>
      <c r="F158" s="75"/>
      <c r="G158" s="4"/>
      <c r="H158" s="75"/>
      <c r="I158" s="4"/>
      <c r="J158" s="46"/>
    </row>
    <row r="159" spans="1:10" s="14" customFormat="1" ht="35.4" customHeight="1">
      <c r="A159" s="12" t="s">
        <v>143</v>
      </c>
      <c r="B159" s="12" t="s">
        <v>36</v>
      </c>
      <c r="C159" s="13" t="s">
        <v>37</v>
      </c>
      <c r="D159" s="3">
        <f t="shared" si="59"/>
        <v>20600</v>
      </c>
      <c r="E159" s="3">
        <f>E160</f>
        <v>0</v>
      </c>
      <c r="F159" s="74">
        <f>F160</f>
        <v>0</v>
      </c>
      <c r="G159" s="3">
        <f t="shared" ref="G159:I159" si="65">G160</f>
        <v>20600</v>
      </c>
      <c r="H159" s="74">
        <f t="shared" si="65"/>
        <v>0</v>
      </c>
      <c r="I159" s="3">
        <f t="shared" si="65"/>
        <v>0</v>
      </c>
      <c r="J159" s="45"/>
    </row>
    <row r="160" spans="1:10" s="17" customFormat="1" ht="35.4" customHeight="1">
      <c r="A160" s="15"/>
      <c r="B160" s="15"/>
      <c r="C160" s="24" t="s">
        <v>144</v>
      </c>
      <c r="D160" s="4">
        <f t="shared" si="59"/>
        <v>20600</v>
      </c>
      <c r="E160" s="4"/>
      <c r="F160" s="75"/>
      <c r="G160" s="4">
        <v>20600</v>
      </c>
      <c r="H160" s="75"/>
      <c r="I160" s="4"/>
      <c r="J160" s="46"/>
    </row>
    <row r="161" spans="1:10" s="39" customFormat="1" ht="20.399999999999999">
      <c r="A161" s="37" t="s">
        <v>133</v>
      </c>
      <c r="B161" s="37"/>
      <c r="C161" s="38" t="s">
        <v>8</v>
      </c>
      <c r="D161" s="34">
        <f t="shared" si="59"/>
        <v>5900000</v>
      </c>
      <c r="E161" s="34">
        <f>E162+E164+E166</f>
        <v>900000</v>
      </c>
      <c r="F161" s="85">
        <f>F162+F164+F166</f>
        <v>0</v>
      </c>
      <c r="G161" s="85">
        <f t="shared" ref="G161:I161" si="66">G162+G164+G166</f>
        <v>5000000</v>
      </c>
      <c r="H161" s="85">
        <f t="shared" si="66"/>
        <v>0</v>
      </c>
      <c r="I161" s="85">
        <f t="shared" si="66"/>
        <v>0</v>
      </c>
      <c r="J161" s="48"/>
    </row>
    <row r="162" spans="1:10" s="78" customFormat="1" ht="27" customHeight="1">
      <c r="A162" s="76" t="s">
        <v>134</v>
      </c>
      <c r="B162" s="76" t="s">
        <v>214</v>
      </c>
      <c r="C162" s="77" t="s">
        <v>211</v>
      </c>
      <c r="D162" s="74">
        <f t="shared" si="59"/>
        <v>5000000</v>
      </c>
      <c r="E162" s="74">
        <f>E163</f>
        <v>0</v>
      </c>
      <c r="F162" s="74">
        <f>F163</f>
        <v>0</v>
      </c>
      <c r="G162" s="74">
        <f t="shared" ref="G162:I162" si="67">G163</f>
        <v>5000000</v>
      </c>
      <c r="H162" s="74">
        <f t="shared" si="67"/>
        <v>0</v>
      </c>
      <c r="I162" s="74">
        <f t="shared" si="67"/>
        <v>0</v>
      </c>
      <c r="J162" s="86"/>
    </row>
    <row r="163" spans="1:10" s="78" customFormat="1" ht="27" customHeight="1">
      <c r="A163" s="76"/>
      <c r="B163" s="76"/>
      <c r="C163" s="77" t="s">
        <v>213</v>
      </c>
      <c r="D163" s="74">
        <f t="shared" si="59"/>
        <v>5000000</v>
      </c>
      <c r="E163" s="74"/>
      <c r="F163" s="74"/>
      <c r="G163" s="74">
        <v>5000000</v>
      </c>
      <c r="H163" s="74"/>
      <c r="I163" s="74"/>
      <c r="J163" s="86"/>
    </row>
    <row r="164" spans="1:10" s="78" customFormat="1" ht="27" customHeight="1">
      <c r="A164" s="76" t="s">
        <v>205</v>
      </c>
      <c r="B164" s="76" t="s">
        <v>203</v>
      </c>
      <c r="C164" s="77" t="s">
        <v>204</v>
      </c>
      <c r="D164" s="74">
        <f t="shared" si="59"/>
        <v>200000</v>
      </c>
      <c r="E164" s="74">
        <f>E165</f>
        <v>200000</v>
      </c>
      <c r="F164" s="74">
        <f>F165</f>
        <v>0</v>
      </c>
      <c r="G164" s="74">
        <f t="shared" ref="G164:I164" si="68">G165</f>
        <v>0</v>
      </c>
      <c r="H164" s="74">
        <f t="shared" si="68"/>
        <v>0</v>
      </c>
      <c r="I164" s="74">
        <f t="shared" si="68"/>
        <v>0</v>
      </c>
      <c r="J164" s="86"/>
    </row>
    <row r="165" spans="1:10" s="78" customFormat="1" ht="36">
      <c r="A165" s="76"/>
      <c r="B165" s="76"/>
      <c r="C165" s="77" t="s">
        <v>98</v>
      </c>
      <c r="D165" s="75">
        <f t="shared" si="59"/>
        <v>200000</v>
      </c>
      <c r="E165" s="75">
        <v>200000</v>
      </c>
      <c r="F165" s="75"/>
      <c r="G165" s="74"/>
      <c r="H165" s="74"/>
      <c r="I165" s="74"/>
      <c r="J165" s="86"/>
    </row>
    <row r="166" spans="1:10" s="14" customFormat="1" ht="42.75" customHeight="1">
      <c r="A166" s="12" t="s">
        <v>212</v>
      </c>
      <c r="B166" s="12" t="s">
        <v>41</v>
      </c>
      <c r="C166" s="13" t="s">
        <v>42</v>
      </c>
      <c r="D166" s="3">
        <f t="shared" si="59"/>
        <v>700000</v>
      </c>
      <c r="E166" s="3">
        <f>E167+E168</f>
        <v>700000</v>
      </c>
      <c r="F166" s="74">
        <f>F167+F168</f>
        <v>0</v>
      </c>
      <c r="G166" s="74">
        <f t="shared" ref="G166:I166" si="69">G167+G168</f>
        <v>0</v>
      </c>
      <c r="H166" s="74">
        <f t="shared" si="69"/>
        <v>0</v>
      </c>
      <c r="I166" s="74">
        <f t="shared" si="69"/>
        <v>0</v>
      </c>
      <c r="J166" s="45"/>
    </row>
    <row r="167" spans="1:10" s="17" customFormat="1" ht="90">
      <c r="A167" s="15"/>
      <c r="B167" s="15"/>
      <c r="C167" s="91" t="s">
        <v>210</v>
      </c>
      <c r="D167" s="75">
        <f t="shared" si="59"/>
        <v>300000</v>
      </c>
      <c r="E167" s="75">
        <v>300000</v>
      </c>
      <c r="F167" s="75"/>
      <c r="G167" s="75"/>
      <c r="H167" s="75"/>
      <c r="I167" s="75"/>
      <c r="J167" s="46"/>
    </row>
    <row r="168" spans="1:10" s="78" customFormat="1" ht="54">
      <c r="A168" s="76"/>
      <c r="B168" s="76"/>
      <c r="C168" s="77" t="s">
        <v>170</v>
      </c>
      <c r="D168" s="75">
        <f t="shared" si="59"/>
        <v>400000</v>
      </c>
      <c r="E168" s="75">
        <v>400000</v>
      </c>
      <c r="F168" s="75"/>
      <c r="G168" s="74"/>
      <c r="H168" s="74"/>
      <c r="I168" s="74"/>
      <c r="J168" s="86"/>
    </row>
    <row r="169" spans="1:10" s="40" customFormat="1" ht="21">
      <c r="A169" s="37"/>
      <c r="B169" s="37"/>
      <c r="C169" s="38" t="s">
        <v>4</v>
      </c>
      <c r="D169" s="34">
        <f t="shared" si="59"/>
        <v>26177826</v>
      </c>
      <c r="E169" s="34">
        <f>E6+E35+E84+E95+E100+E106+E126+E156+E161</f>
        <v>17845092</v>
      </c>
      <c r="F169" s="85">
        <f>F6+F35+F84+F95+F100+F106+F126+F156+F161</f>
        <v>8172000</v>
      </c>
      <c r="G169" s="34">
        <f>G6+G35+G84+G95+G100+G106+G126+G156+G161</f>
        <v>-17852762</v>
      </c>
      <c r="H169" s="85">
        <f>H6+H35+H84+H95+H100+H106+H126+H156+H161</f>
        <v>17852762</v>
      </c>
      <c r="I169" s="34">
        <f>I6+I35+I84+I95+I100+I106+I126+I156+I161</f>
        <v>160734</v>
      </c>
      <c r="J169" s="51"/>
    </row>
    <row r="170" spans="1:10" s="2" customFormat="1">
      <c r="A170" s="41"/>
      <c r="B170" s="41"/>
      <c r="C170" s="41"/>
      <c r="D170" s="42"/>
      <c r="E170" s="42"/>
      <c r="F170" s="42"/>
      <c r="G170" s="42"/>
      <c r="H170" s="42"/>
      <c r="I170" s="42"/>
      <c r="J170" s="52"/>
    </row>
    <row r="171" spans="1:10" s="40" customFormat="1" ht="21">
      <c r="A171" s="93"/>
      <c r="B171" s="93"/>
      <c r="C171" s="94" t="s">
        <v>231</v>
      </c>
      <c r="D171" s="95"/>
      <c r="E171" s="95"/>
      <c r="F171" s="95" t="s">
        <v>232</v>
      </c>
      <c r="G171" s="95"/>
      <c r="H171" s="95"/>
      <c r="I171" s="95"/>
      <c r="J171" s="51"/>
    </row>
  </sheetData>
  <mergeCells count="8">
    <mergeCell ref="A2:E2"/>
    <mergeCell ref="G4:H4"/>
    <mergeCell ref="I4:I5"/>
    <mergeCell ref="D4:D5"/>
    <mergeCell ref="C4:C5"/>
    <mergeCell ref="B4:B5"/>
    <mergeCell ref="A4:A5"/>
    <mergeCell ref="E4:F4"/>
  </mergeCells>
  <pageMargins left="0.31496062992125984" right="0.31496062992125984" top="0.11811023622047245" bottom="0.11811023622047245" header="0.31496062992125984" footer="0.31496062992125984"/>
  <pageSetup paperSize="9" scale="60" fitToHeight="1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Зведені пропозиції на уточнення</vt:lpstr>
      <vt:lpstr>'Зведені пропозиції на уточнення'!Заголовки_для_печати</vt:lpstr>
      <vt:lpstr>'Зведені пропозиції на уточнення'!Область_печати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220FU6</dc:creator>
  <cp:lastModifiedBy>220FU6</cp:lastModifiedBy>
  <cp:lastPrinted>2023-03-07T14:20:01Z</cp:lastPrinted>
  <dcterms:created xsi:type="dcterms:W3CDTF">2021-05-14T07:29:19Z</dcterms:created>
  <dcterms:modified xsi:type="dcterms:W3CDTF">2023-03-09T07:31:02Z</dcterms:modified>
</cp:coreProperties>
</file>