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13_ncr:1_{D7419562-4C8B-44BB-8AE4-4BF676F7C3EA}" xr6:coauthVersionLast="47" xr6:coauthVersionMax="47" xr10:uidLastSave="{00000000-0000-0000-0000-000000000000}"/>
  <bookViews>
    <workbookView xWindow="-108" yWindow="-108" windowWidth="23256" windowHeight="12576" xr2:uid="{00000000-000D-0000-FFFF-FFFF00000000}"/>
  </bookViews>
  <sheets>
    <sheet name="2023" sheetId="11" r:id="rId1"/>
  </sheets>
  <definedNames>
    <definedName name="_xlnm.Print_Titles" localSheetId="0">'2023'!$17:$19</definedName>
    <definedName name="_xlnm.Print_Area" localSheetId="0">'2023'!$A$1:$J$164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4" i="11" l="1"/>
  <c r="H101" i="11"/>
  <c r="J93" i="11"/>
  <c r="H28" i="11"/>
  <c r="H22" i="11"/>
  <c r="H146" i="11" l="1"/>
  <c r="H106" i="11"/>
  <c r="J115" i="11"/>
  <c r="I116" i="11"/>
  <c r="G116" i="11"/>
  <c r="J144" i="11" l="1"/>
  <c r="H159" i="11"/>
  <c r="H142" i="11"/>
  <c r="H29" i="11" l="1"/>
  <c r="H144" i="11" s="1"/>
  <c r="I118" i="11"/>
  <c r="J117" i="11"/>
  <c r="G118" i="11" l="1"/>
  <c r="I144" i="11"/>
  <c r="J142" i="11"/>
  <c r="I37" i="11"/>
  <c r="G37" i="11" s="1"/>
  <c r="I142" i="11" l="1"/>
  <c r="I114" i="11"/>
  <c r="G114" i="11" s="1"/>
  <c r="J48" i="11" l="1"/>
  <c r="I154" i="11"/>
  <c r="J154" i="11"/>
  <c r="H152" i="11"/>
  <c r="H151" i="11"/>
  <c r="H150" i="11"/>
  <c r="G87" i="11"/>
  <c r="I35" i="11" l="1"/>
  <c r="J35" i="11"/>
  <c r="G46" i="11"/>
  <c r="H77" i="11"/>
  <c r="H45" i="11"/>
  <c r="H62" i="11"/>
  <c r="H61" i="11"/>
  <c r="G64" i="11"/>
  <c r="J119" i="11"/>
  <c r="I117" i="11"/>
  <c r="J107" i="11"/>
  <c r="G103" i="11"/>
  <c r="G117" i="11" l="1"/>
  <c r="H100" i="11"/>
  <c r="J91" i="11"/>
  <c r="H91" i="11"/>
  <c r="J123" i="11"/>
  <c r="G125" i="11"/>
  <c r="H124" i="11"/>
  <c r="H123" i="11" s="1"/>
  <c r="G134" i="11"/>
  <c r="G162" i="11" s="1"/>
  <c r="H138" i="11" l="1"/>
  <c r="H82" i="11"/>
  <c r="H131" i="11"/>
  <c r="H128" i="11" s="1"/>
  <c r="H31" i="11"/>
  <c r="G29" i="11"/>
  <c r="G144" i="11" s="1"/>
  <c r="H30" i="11"/>
  <c r="H143" i="11" l="1"/>
  <c r="H25" i="11"/>
  <c r="H23" i="11"/>
  <c r="J113" i="11" l="1"/>
  <c r="I113" i="11" l="1"/>
  <c r="G113" i="11" s="1"/>
  <c r="H160" i="11"/>
  <c r="J160" i="11"/>
  <c r="G99" i="11"/>
  <c r="G92" i="11"/>
  <c r="G137" i="11" s="1"/>
  <c r="I112" i="11"/>
  <c r="G112" i="11" s="1"/>
  <c r="H157" i="11" l="1"/>
  <c r="I157" i="11"/>
  <c r="J157" i="11"/>
  <c r="H161" i="11"/>
  <c r="I161" i="11"/>
  <c r="J161" i="11"/>
  <c r="H145" i="11"/>
  <c r="H156" i="11"/>
  <c r="H158" i="11"/>
  <c r="J158" i="11"/>
  <c r="J153" i="11"/>
  <c r="G151" i="11"/>
  <c r="J120" i="11"/>
  <c r="J146" i="11" s="1"/>
  <c r="J148" i="11"/>
  <c r="H137" i="11"/>
  <c r="H136" i="11"/>
  <c r="I120" i="11" l="1"/>
  <c r="G120" i="11" s="1"/>
  <c r="G121" i="11"/>
  <c r="I119" i="11"/>
  <c r="J145" i="11"/>
  <c r="G119" i="11" l="1"/>
  <c r="I115" i="11"/>
  <c r="I145" i="11" s="1"/>
  <c r="J111" i="11"/>
  <c r="I111" i="11" s="1"/>
  <c r="G111" i="11" s="1"/>
  <c r="J110" i="11"/>
  <c r="J106" i="11" s="1"/>
  <c r="I109" i="11"/>
  <c r="G109" i="11" s="1"/>
  <c r="I101" i="11"/>
  <c r="I143" i="11" s="1"/>
  <c r="J101" i="11"/>
  <c r="J143" i="11" s="1"/>
  <c r="J102" i="11"/>
  <c r="I108" i="11"/>
  <c r="I107" i="11"/>
  <c r="J94" i="11"/>
  <c r="I104" i="11"/>
  <c r="I146" i="11" s="1"/>
  <c r="I98" i="11"/>
  <c r="I97" i="11"/>
  <c r="G97" i="11" s="1"/>
  <c r="J138" i="11" l="1"/>
  <c r="G98" i="11"/>
  <c r="G115" i="11"/>
  <c r="G145" i="11" s="1"/>
  <c r="G108" i="11"/>
  <c r="G107" i="11"/>
  <c r="I102" i="11"/>
  <c r="J156" i="11"/>
  <c r="I94" i="11"/>
  <c r="G94" i="11" s="1"/>
  <c r="G101" i="11"/>
  <c r="I110" i="11"/>
  <c r="G110" i="11" s="1"/>
  <c r="G106" i="11" l="1"/>
  <c r="I106" i="11"/>
  <c r="I105" i="11" s="1"/>
  <c r="G105" i="11"/>
  <c r="G95" i="11"/>
  <c r="G102" i="11"/>
  <c r="G156" i="11" s="1"/>
  <c r="I156" i="11"/>
  <c r="I91" i="11"/>
  <c r="I89" i="11"/>
  <c r="G89" i="11" s="1"/>
  <c r="G88" i="11"/>
  <c r="I85" i="11"/>
  <c r="I160" i="11" s="1"/>
  <c r="I84" i="11"/>
  <c r="I138" i="11" s="1"/>
  <c r="I83" i="11"/>
  <c r="H71" i="11"/>
  <c r="H74" i="11"/>
  <c r="J66" i="11"/>
  <c r="J105" i="11"/>
  <c r="H105" i="11"/>
  <c r="I34" i="11"/>
  <c r="J159" i="11" l="1"/>
  <c r="J82" i="11"/>
  <c r="G85" i="11"/>
  <c r="G160" i="11" s="1"/>
  <c r="G45" i="11"/>
  <c r="I93" i="11"/>
  <c r="G93" i="11" s="1"/>
  <c r="G83" i="11"/>
  <c r="G84" i="11"/>
  <c r="H44" i="11"/>
  <c r="H35" i="11" s="1"/>
  <c r="G159" i="11" l="1"/>
  <c r="I82" i="11"/>
  <c r="I159" i="11"/>
  <c r="H34" i="11"/>
  <c r="I71" i="11"/>
  <c r="G71" i="11" s="1"/>
  <c r="I69" i="11"/>
  <c r="H32" i="11"/>
  <c r="H154" i="11" s="1"/>
  <c r="J22" i="11"/>
  <c r="H141" i="11" l="1"/>
  <c r="H21" i="11"/>
  <c r="J141" i="11"/>
  <c r="J21" i="11"/>
  <c r="I66" i="11"/>
  <c r="I148" i="11"/>
  <c r="I22" i="11"/>
  <c r="J47" i="11"/>
  <c r="I63" i="11"/>
  <c r="I21" i="11" l="1"/>
  <c r="I141" i="11"/>
  <c r="I158" i="11"/>
  <c r="I48" i="11"/>
  <c r="I47" i="11" s="1"/>
  <c r="G63" i="11"/>
  <c r="G158" i="11" s="1"/>
  <c r="G130" i="11" l="1"/>
  <c r="G131" i="11"/>
  <c r="G132" i="11"/>
  <c r="G133" i="11"/>
  <c r="G157" i="11" s="1"/>
  <c r="G129" i="11"/>
  <c r="G161" i="11" s="1"/>
  <c r="J128" i="11"/>
  <c r="J127" i="11" s="1"/>
  <c r="I128" i="11"/>
  <c r="I127" i="11" s="1"/>
  <c r="H127" i="11"/>
  <c r="G128" i="11" l="1"/>
  <c r="G127" i="11" s="1"/>
  <c r="J122" i="11" l="1"/>
  <c r="G126" i="11"/>
  <c r="I124" i="11"/>
  <c r="H153" i="11"/>
  <c r="I153" i="11" l="1"/>
  <c r="I123" i="11"/>
  <c r="I122" i="11"/>
  <c r="H122" i="11"/>
  <c r="G124" i="11"/>
  <c r="H72" i="11"/>
  <c r="H155" i="11"/>
  <c r="I155" i="11"/>
  <c r="J155" i="11"/>
  <c r="H149" i="11"/>
  <c r="G76" i="11"/>
  <c r="G75" i="11"/>
  <c r="G123" i="11" l="1"/>
  <c r="G122" i="11" s="1"/>
  <c r="H66" i="11"/>
  <c r="H148" i="11"/>
  <c r="I152" i="11"/>
  <c r="J152" i="11"/>
  <c r="G31" i="11"/>
  <c r="H57" i="11" l="1"/>
  <c r="H140" i="11" s="1"/>
  <c r="H50" i="11"/>
  <c r="H139" i="11" l="1"/>
  <c r="G100" i="11"/>
  <c r="G153" i="11" s="1"/>
  <c r="G39" i="11" l="1"/>
  <c r="G152" i="11" s="1"/>
  <c r="I137" i="11" l="1"/>
  <c r="J137" i="11"/>
  <c r="G56" i="11"/>
  <c r="G41" i="11" l="1"/>
  <c r="H55" i="11" l="1"/>
  <c r="H48" i="11" s="1"/>
  <c r="H47" i="11" s="1"/>
  <c r="G55" i="11" l="1"/>
  <c r="G60" i="11" l="1"/>
  <c r="G28" i="11" l="1"/>
  <c r="G143" i="11" s="1"/>
  <c r="G30" i="11"/>
  <c r="G155" i="11" s="1"/>
  <c r="H147" i="11" l="1"/>
  <c r="G38" i="11"/>
  <c r="G147" i="11" s="1"/>
  <c r="G32" i="11" l="1"/>
  <c r="G154" i="11" s="1"/>
  <c r="J34" i="11" l="1"/>
  <c r="J20" i="11" l="1"/>
  <c r="G24" i="11" l="1"/>
  <c r="G72" i="11" l="1"/>
  <c r="G70" i="11"/>
  <c r="G69" i="11"/>
  <c r="G68" i="11"/>
  <c r="G67" i="11"/>
  <c r="H65" i="11"/>
  <c r="I65" i="11"/>
  <c r="J65" i="11"/>
  <c r="G148" i="11" l="1"/>
  <c r="G66" i="11"/>
  <c r="G65" i="11" s="1"/>
  <c r="G44" i="11"/>
  <c r="G43" i="11"/>
  <c r="G36" i="11"/>
  <c r="G54" i="11" l="1"/>
  <c r="H81" i="11"/>
  <c r="I81" i="11"/>
  <c r="J81" i="11"/>
  <c r="J135" i="11" s="1"/>
  <c r="G104" i="11"/>
  <c r="G90" i="11"/>
  <c r="G86" i="11"/>
  <c r="H73" i="11"/>
  <c r="G79" i="11"/>
  <c r="G80" i="11"/>
  <c r="G78" i="11"/>
  <c r="G77" i="11"/>
  <c r="G62" i="11"/>
  <c r="G59" i="11"/>
  <c r="G58" i="11"/>
  <c r="G57" i="11"/>
  <c r="G53" i="11"/>
  <c r="G52" i="11"/>
  <c r="G51" i="11"/>
  <c r="G50" i="11"/>
  <c r="G49" i="11"/>
  <c r="I20" i="11"/>
  <c r="H20" i="11"/>
  <c r="G150" i="11" l="1"/>
  <c r="H135" i="11"/>
  <c r="G139" i="11"/>
  <c r="G149" i="11"/>
  <c r="I135" i="11"/>
  <c r="G74" i="11"/>
  <c r="G73" i="11" s="1"/>
  <c r="G61" i="11"/>
  <c r="G48" i="11" s="1"/>
  <c r="G33" i="11"/>
  <c r="G146" i="11" s="1"/>
  <c r="G27" i="11"/>
  <c r="G26" i="11"/>
  <c r="G25" i="11"/>
  <c r="G23" i="11"/>
  <c r="G22" i="11"/>
  <c r="G141" i="11" l="1"/>
  <c r="G140" i="11"/>
  <c r="G21" i="11"/>
  <c r="G20" i="11" s="1"/>
  <c r="G47" i="11"/>
  <c r="G40" i="11" l="1"/>
  <c r="G142" i="11" s="1"/>
  <c r="G96" i="11" l="1"/>
  <c r="G42" i="11" l="1"/>
  <c r="G136" i="11" l="1"/>
  <c r="G35" i="11"/>
  <c r="G34" i="11" s="1"/>
  <c r="G91" i="11"/>
  <c r="G138" i="11" s="1"/>
  <c r="G82" i="11" l="1"/>
  <c r="G81" i="11" s="1"/>
  <c r="G135" i="11" s="1"/>
</calcChain>
</file>

<file path=xl/sharedStrings.xml><?xml version="1.0" encoding="utf-8"?>
<sst xmlns="http://schemas.openxmlformats.org/spreadsheetml/2006/main" count="631" uniqueCount="293">
  <si>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</si>
  <si>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</si>
  <si>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</si>
  <si>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</si>
  <si>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</si>
  <si>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</si>
  <si>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</si>
  <si>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</si>
  <si>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</si>
  <si>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</si>
  <si>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</si>
  <si>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</si>
  <si>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</si>
  <si>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</si>
  <si>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</si>
  <si>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</si>
  <si>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</si>
  <si>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</si>
  <si>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</si>
  <si>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</si>
  <si>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</si>
  <si>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</si>
  <si>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</si>
  <si>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</si>
  <si>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</si>
  <si>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</si>
  <si>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</si>
  <si>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</si>
  <si>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</si>
  <si>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</si>
  <si>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</si>
  <si>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</si>
  <si>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</si>
  <si>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</si>
  <si>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</si>
  <si>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</si>
  <si>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</si>
  <si>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</si>
  <si>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</si>
  <si>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</si>
  <si>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</si>
  <si>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</si>
  <si>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</si>
  <si>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</si>
  <si>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</si>
  <si>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</si>
  <si>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</si>
  <si>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</si>
  <si>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</si>
  <si>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</si>
  <si>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</si>
  <si>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</si>
  <si>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</si>
  <si>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</si>
  <si>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</si>
  <si>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</si>
  <si>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</si>
  <si>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</si>
  <si>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</si>
  <si>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</si>
  <si>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</si>
  <si>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</si>
  <si>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</si>
  <si>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</si>
  <si>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</si>
  <si>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</si>
  <si>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</si>
  <si>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</si>
  <si>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</si>
  <si>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</si>
  <si>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</si>
  <si>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</si>
  <si>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</si>
  <si>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</si>
  <si>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</si>
  <si>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</si>
  <si>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</si>
  <si>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</si>
  <si>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</si>
  <si>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</si>
  <si>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</si>
  <si>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</si>
  <si>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</si>
  <si>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</si>
  <si>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</si>
  <si>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</si>
  <si>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</si>
  <si>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</si>
  <si>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</si>
  <si>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</si>
  <si>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</si>
  <si>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</si>
  <si>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</si>
  <si>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</si>
  <si>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</si>
  <si>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</si>
  <si>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</si>
  <si>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</si>
  <si>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</si>
  <si>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</si>
  <si>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</si>
  <si>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</si>
  <si>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</si>
  <si>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</si>
  <si>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</si>
  <si>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</si>
  <si>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</si>
  <si>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</si>
  <si>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</si>
  <si>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</si>
  <si>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</si>
  <si>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</si>
  <si>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</si>
  <si>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</si>
  <si>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</si>
  <si>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</si>
  <si>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</si>
  <si>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</si>
  <si>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</si>
  <si>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</si>
  <si>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</si>
  <si>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</si>
  <si>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</si>
  <si>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0813140</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</si>
  <si>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</si>
  <si>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</si>
  <si>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</si>
  <si>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</si>
  <si>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</si>
  <si>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</si>
  <si>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</si>
  <si>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</si>
  <si>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</si>
  <si>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</si>
  <si>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</si>
  <si>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</si>
  <si>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</si>
  <si>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</si>
  <si>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</si>
  <si>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</si>
  <si>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</si>
  <si>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</si>
  <si>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</si>
  <si>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</si>
  <si>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</si>
  <si>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</si>
  <si>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</si>
  <si>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</si>
  <si>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</si>
  <si>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</si>
  <si>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</si>
  <si>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</si>
  <si>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</si>
  <si>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</si>
  <si>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</si>
  <si>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</si>
  <si>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</si>
  <si>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</si>
  <si>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</si>
  <si>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</si>
  <si>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</si>
  <si>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</si>
  <si>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</si>
  <si>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</si>
  <si>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</si>
  <si>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</si>
  <si>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</si>
  <si>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</si>
  <si>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</si>
  <si>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</si>
  <si>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</si>
  <si>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</si>
  <si>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</si>
  <si>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</si>
  <si>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</si>
  <si>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</si>
  <si>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</si>
  <si>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</si>
  <si>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</si>
  <si>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</si>
  <si>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</si>
  <si>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</si>
  <si>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</si>
  <si>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</si>
  <si>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04.02.2022р. 
№ 175-VIII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</si>
  <si>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</si>
  <si>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</si>
  <si>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</si>
  <si>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</si>
  <si>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</si>
  <si>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</si>
  <si>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</si>
  <si>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</si>
  <si>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</si>
  <si>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</si>
  <si>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</si>
  <si>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</si>
  <si>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</si>
  <si>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</si>
  <si>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</si>
  <si>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</si>
  <si>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</si>
  <si>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</si>
  <si>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</si>
  <si>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</si>
  <si>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</si>
  <si>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</si>
  <si>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</si>
  <si>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</si>
  <si>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</si>
  <si>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</si>
  <si>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проєкт</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</si>
  <si>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</si>
  <si>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</si>
  <si>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</si>
  <si>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</si>
  <si>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</si>
  <si>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 xml:space="preserve">04.02.2022р. 
№ 175-VIII 
</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</si>
  <si>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</si>
  <si>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</si>
  <si>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</si>
  <si>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</si>
  <si>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</si>
  <si>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</si>
  <si>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</si>
  <si>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</si>
  <si>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</si>
  <si>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</si>
  <si>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</si>
  <si>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</si>
  <si>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</si>
  <si>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</si>
  <si>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</si>
  <si>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</si>
  <si>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</si>
  <si>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</si>
  <si>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</si>
  <si>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</si>
  <si>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</si>
  <si>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</si>
  <si>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</si>
  <si>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</si>
  <si>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</si>
  <si>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</si>
  <si>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</si>
  <si>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</si>
  <si>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</si>
  <si>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</si>
  <si>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</si>
  <si>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</si>
  <si>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</si>
  <si>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</si>
  <si>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</si>
  <si>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</si>
  <si>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</si>
  <si>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</si>
  <si>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</si>
  <si>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</si>
  <si>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</si>
  <si>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</si>
  <si>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</si>
  <si>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</si>
  <si>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</si>
  <si>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</si>
  <si>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</si>
  <si>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</si>
  <si>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</si>
  <si>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</si>
  <si>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</si>
  <si>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</si>
  <si>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</si>
  <si>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</si>
  <si>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</si>
  <si>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</si>
  <si>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</si>
  <si>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</si>
  <si>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</si>
  <si>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</si>
  <si>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</si>
  <si>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</si>
  <si>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</si>
  <si>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Додаток 5</t>
  </si>
  <si>
    <t>Охорона  та  раціональне використання  природних ресурсыв</t>
  </si>
  <si>
    <t>04.02.2022р. 
№ 180-VIIІ
(зі змінами)</t>
  </si>
  <si>
    <t>04.02.2022р. 
№ 181-VIII
(зі змінами)</t>
  </si>
  <si>
    <t>31.01.2023р. 
№ 278-VIII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</si>
  <si>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</si>
  <si>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</si>
  <si>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</si>
  <si>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</si>
  <si>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</si>
  <si>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</si>
  <si>
    <t>від      29 .03.2023р. № 356 -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</si>
</sst>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86">
    <xf numFmtId="0" fontId="0" fillId="0" borderId="0" xfId="0"/>
    <xf numFmtId="0" fontId="0" fillId="2" borderId="0" xfId="0" applyFill="1" applyAlignment="1">
      <alignment horizontal="center" vertical="center"/>
    </xf>
    <xf numFmtId="0" fontId="0" fillId="2" borderId="0" xfId="0" applyFill="1"/>
    <xf numFmtId="0" fontId="8" fillId="2" borderId="0" xfId="4" applyFill="1" applyAlignment="1">
      <alignment horizontal="center" vertical="center"/>
    </xf>
    <xf numFmtId="0" fontId="8" fillId="2" borderId="0" xfId="4" applyFill="1" applyAlignment="1">
      <alignment horizontal="left" vertical="center"/>
    </xf>
    <xf numFmtId="3" fontId="8" fillId="2" borderId="0" xfId="4" applyNumberFormat="1" applyFill="1" applyAlignment="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3" fontId="6" fillId="2" borderId="0" xfId="4" applyNumberFormat="1" applyFont="1" applyFill="1" applyAlignment="1">
      <alignment horizontal="center" vertical="center"/>
    </xf>
    <xf numFmtId="0" fontId="8" fillId="2" borderId="0" xfId="4" applyFill="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ill="1" applyAlignment="1">
      <alignment horizontal="center"/>
    </xf>
    <xf numFmtId="3" fontId="0" fillId="2" borderId="0" xfId="0" applyNumberFormat="1" applyFill="1" applyAlignment="1">
      <alignment horizontal="center" vertical="center"/>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0" xfId="0" applyFont="1" applyFill="1" applyAlignment="1">
      <alignment vertical="center" wrapText="1"/>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0" fontId="4" fillId="2" borderId="1" xfId="2"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0" fontId="5" fillId="2" borderId="1" xfId="1" applyFont="1" applyFill="1" applyBorder="1" applyAlignment="1">
      <alignment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3" fontId="2" fillId="2" borderId="0" xfId="0" applyNumberFormat="1" applyFont="1" applyFill="1"/>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3" fontId="2" fillId="2" borderId="0" xfId="0" applyNumberFormat="1" applyFont="1" applyFill="1" applyAlignment="1">
      <alignment horizontal="center"/>
    </xf>
    <xf numFmtId="0" fontId="2" fillId="2" borderId="0" xfId="0" applyFont="1" applyFill="1" applyAlignment="1">
      <alignment horizontal="center"/>
    </xf>
    <xf numFmtId="49" fontId="3" fillId="2" borderId="1" xfId="5" applyNumberFormat="1" applyFont="1" applyFill="1" applyBorder="1" applyAlignment="1">
      <alignment horizontal="center" vertical="center" wrapText="1"/>
    </xf>
    <xf numFmtId="0" fontId="3" fillId="2" borderId="1" xfId="5"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3" fillId="2" borderId="3" xfId="0" applyFont="1" applyFill="1" applyBorder="1" applyAlignment="1">
      <alignment horizontal="center" vertical="center" wrapText="1"/>
    </xf>
    <xf numFmtId="0" fontId="2" fillId="2" borderId="1" xfId="0" applyFont="1" applyFill="1" applyBorder="1" applyAlignment="1">
      <alignment vertical="center"/>
    </xf>
    <xf numFmtId="0" fontId="2" fillId="2" borderId="0" xfId="0" applyFont="1" applyFill="1" applyAlignment="1">
      <alignment horizontal="center" vertical="center"/>
    </xf>
    <xf numFmtId="0" fontId="2" fillId="2" borderId="0" xfId="0" applyFont="1" applyFill="1" applyAlignment="1">
      <alignment horizontal="center" vertical="center" wrapText="1"/>
    </xf>
    <xf numFmtId="3" fontId="2" fillId="2" borderId="0" xfId="0" applyNumberFormat="1" applyFont="1" applyFill="1" applyAlignment="1">
      <alignment horizontal="center" vertical="center"/>
    </xf>
    <xf numFmtId="0" fontId="3" fillId="2" borderId="1" xfId="0" applyFont="1" applyFill="1" applyBorder="1" applyAlignment="1">
      <alignment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3" fillId="2" borderId="0" xfId="4" applyFont="1" applyFill="1" applyAlignment="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3" fontId="6" fillId="2" borderId="1" xfId="4" applyNumberFormat="1"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72"/>
  <sheetViews>
    <sheetView showZeros="0" tabSelected="1" view="pageBreakPreview" zoomScale="60" zoomScaleNormal="60" workbookViewId="0">
      <selection activeCell="H5" sqref="H5:J5"/>
    </sheetView>
  </sheetViews>
  <sheetFormatPr defaultColWidth="9.109375" defaultRowHeight="14.4" x14ac:dyDescent="0.3"/>
  <cols>
    <col min="1" max="1" width="13.5546875" style="17" customWidth="1"/>
    <col min="2" max="2" width="12.44140625" style="17" customWidth="1"/>
    <col min="3" max="3" width="14.44140625" style="17" customWidth="1"/>
    <col min="4" max="4" width="61.88671875" style="2" customWidth="1"/>
    <col min="5" max="5" width="58.88671875" style="18" customWidth="1"/>
    <col min="6" max="6" width="25" style="1" customWidth="1"/>
    <col min="7" max="7" width="17.109375" style="1" customWidth="1"/>
    <col min="8" max="8" width="19.33203125" style="1" customWidth="1"/>
    <col min="9" max="9" width="16.33203125" style="1" customWidth="1"/>
    <col min="10" max="10" width="22.6640625" style="1" customWidth="1"/>
    <col min="11" max="11" width="11.5546875" style="2" bestFit="1" customWidth="1"/>
    <col min="12" max="12" width="9.109375" style="2"/>
    <col min="13" max="13" width="12.5546875" style="2" bestFit="1" customWidth="1"/>
    <col min="14" max="16384" width="9.109375" style="2"/>
  </cols>
  <sheetData>
    <row r="1" spans="1:10" ht="15.6" x14ac:dyDescent="0.3">
      <c r="H1" s="83" t="s">
        <v>281</v>
      </c>
      <c r="I1" s="83"/>
      <c r="J1" s="83"/>
    </row>
    <row r="2" spans="1:10" ht="15.6" x14ac:dyDescent="0.3">
      <c r="H2" s="83" t="s">
        <v>63</v>
      </c>
      <c r="I2" s="83"/>
      <c r="J2" s="83"/>
    </row>
    <row r="3" spans="1:10" ht="15.6" x14ac:dyDescent="0.3">
      <c r="H3" s="83" t="s">
        <v>64</v>
      </c>
      <c r="I3" s="83"/>
      <c r="J3" s="83"/>
    </row>
    <row r="4" spans="1:10" ht="15.6" x14ac:dyDescent="0.3">
      <c r="H4" s="25" t="s">
        <v>65</v>
      </c>
      <c r="I4" s="25"/>
      <c r="J4" s="25"/>
    </row>
    <row r="5" spans="1:10" ht="15.6" x14ac:dyDescent="0.3">
      <c r="H5" s="84" t="s">
        <v>292</v>
      </c>
      <c r="I5" s="84"/>
      <c r="J5" s="84"/>
    </row>
    <row r="7" spans="1:10" ht="15.6" x14ac:dyDescent="0.3">
      <c r="H7" s="83" t="s">
        <v>266</v>
      </c>
      <c r="I7" s="83"/>
      <c r="J7" s="83"/>
    </row>
    <row r="8" spans="1:10" ht="15.6" x14ac:dyDescent="0.3">
      <c r="H8" s="83" t="s">
        <v>63</v>
      </c>
      <c r="I8" s="83"/>
      <c r="J8" s="83"/>
    </row>
    <row r="9" spans="1:10" ht="15.6" x14ac:dyDescent="0.3">
      <c r="H9" s="83" t="s">
        <v>64</v>
      </c>
      <c r="I9" s="83"/>
      <c r="J9" s="83"/>
    </row>
    <row r="10" spans="1:10" ht="15.6" x14ac:dyDescent="0.3">
      <c r="H10" s="25" t="s">
        <v>65</v>
      </c>
      <c r="I10" s="25"/>
      <c r="J10" s="25"/>
    </row>
    <row r="11" spans="1:10" ht="15.6" x14ac:dyDescent="0.3">
      <c r="H11" s="84" t="s">
        <v>267</v>
      </c>
      <c r="I11" s="84"/>
      <c r="J11" s="84"/>
    </row>
    <row r="12" spans="1:10" ht="15.6" x14ac:dyDescent="0.3">
      <c r="A12" s="19"/>
      <c r="B12" s="19"/>
      <c r="C12" s="19"/>
      <c r="D12" s="19"/>
      <c r="E12" s="4"/>
      <c r="F12" s="3"/>
      <c r="G12" s="5"/>
      <c r="H12" s="77"/>
      <c r="I12" s="77"/>
      <c r="J12" s="77"/>
    </row>
    <row r="13" spans="1:10" ht="24" customHeight="1" x14ac:dyDescent="0.3">
      <c r="A13" s="76" t="s">
        <v>214</v>
      </c>
      <c r="B13" s="76"/>
      <c r="C13" s="76"/>
      <c r="D13" s="76"/>
      <c r="E13" s="76"/>
      <c r="F13" s="76"/>
      <c r="G13" s="76"/>
      <c r="H13" s="76"/>
      <c r="I13" s="76"/>
      <c r="J13" s="76"/>
    </row>
    <row r="14" spans="1:10" ht="18" x14ac:dyDescent="0.35">
      <c r="A14" s="80">
        <v>1558900000</v>
      </c>
      <c r="B14" s="80"/>
      <c r="C14" s="14"/>
      <c r="D14" s="6"/>
      <c r="E14" s="7"/>
      <c r="F14" s="13"/>
      <c r="G14" s="13"/>
      <c r="H14" s="13"/>
      <c r="I14" s="13"/>
      <c r="J14" s="13"/>
    </row>
    <row r="15" spans="1:10" x14ac:dyDescent="0.3">
      <c r="A15" s="15" t="s">
        <v>48</v>
      </c>
      <c r="B15" s="15"/>
      <c r="C15" s="15"/>
      <c r="D15" s="9"/>
      <c r="E15" s="10"/>
      <c r="F15" s="8"/>
      <c r="G15" s="8"/>
      <c r="H15" s="8"/>
      <c r="I15" s="8"/>
      <c r="J15" s="8"/>
    </row>
    <row r="16" spans="1:10" x14ac:dyDescent="0.3">
      <c r="A16" s="16"/>
      <c r="B16" s="12"/>
      <c r="C16" s="12"/>
      <c r="D16" s="3"/>
      <c r="E16" s="4"/>
      <c r="F16" s="3"/>
      <c r="G16" s="5"/>
      <c r="H16" s="5"/>
      <c r="I16" s="5"/>
      <c r="J16" s="11" t="s">
        <v>49</v>
      </c>
    </row>
    <row r="17" spans="1:10" x14ac:dyDescent="0.3">
      <c r="A17" s="81" t="s">
        <v>51</v>
      </c>
      <c r="B17" s="81" t="s">
        <v>52</v>
      </c>
      <c r="C17" s="81" t="s">
        <v>9</v>
      </c>
      <c r="D17" s="82" t="s">
        <v>54</v>
      </c>
      <c r="E17" s="78" t="s">
        <v>53</v>
      </c>
      <c r="F17" s="82" t="s">
        <v>55</v>
      </c>
      <c r="G17" s="85" t="s">
        <v>0</v>
      </c>
      <c r="H17" s="85" t="s">
        <v>1</v>
      </c>
      <c r="I17" s="85" t="s">
        <v>2</v>
      </c>
      <c r="J17" s="85"/>
    </row>
    <row r="18" spans="1:10" ht="63" customHeight="1" x14ac:dyDescent="0.3">
      <c r="A18" s="81"/>
      <c r="B18" s="81"/>
      <c r="C18" s="81"/>
      <c r="D18" s="82"/>
      <c r="E18" s="79"/>
      <c r="F18" s="82"/>
      <c r="G18" s="85"/>
      <c r="H18" s="85"/>
      <c r="I18" s="21" t="s">
        <v>3</v>
      </c>
      <c r="J18" s="21" t="s">
        <v>4</v>
      </c>
    </row>
    <row r="19" spans="1:10" s="1" customFormat="1" x14ac:dyDescent="0.25">
      <c r="A19" s="23">
        <v>1</v>
      </c>
      <c r="B19" s="23">
        <v>2</v>
      </c>
      <c r="C19" s="23">
        <v>3</v>
      </c>
      <c r="D19" s="22">
        <v>4</v>
      </c>
      <c r="E19" s="22">
        <v>5</v>
      </c>
      <c r="F19" s="22">
        <v>6</v>
      </c>
      <c r="G19" s="21">
        <v>7</v>
      </c>
      <c r="H19" s="21">
        <v>8</v>
      </c>
      <c r="I19" s="21">
        <v>9</v>
      </c>
      <c r="J19" s="21">
        <v>10</v>
      </c>
    </row>
    <row r="20" spans="1:10" s="44" customFormat="1" ht="31.2" x14ac:dyDescent="0.3">
      <c r="A20" s="57" t="s">
        <v>10</v>
      </c>
      <c r="B20" s="58"/>
      <c r="C20" s="58"/>
      <c r="D20" s="58" t="s">
        <v>169</v>
      </c>
      <c r="E20" s="42"/>
      <c r="F20" s="43"/>
      <c r="G20" s="72">
        <f>G21</f>
        <v>47885610</v>
      </c>
      <c r="H20" s="72">
        <f>H21</f>
        <v>46739610</v>
      </c>
      <c r="I20" s="72">
        <f>I21</f>
        <v>1146000</v>
      </c>
      <c r="J20" s="72">
        <f>J21</f>
        <v>950000</v>
      </c>
    </row>
    <row r="21" spans="1:10" s="44" customFormat="1" ht="31.2" x14ac:dyDescent="0.3">
      <c r="A21" s="57" t="s">
        <v>11</v>
      </c>
      <c r="B21" s="57"/>
      <c r="C21" s="57"/>
      <c r="D21" s="58" t="s">
        <v>169</v>
      </c>
      <c r="E21" s="42"/>
      <c r="F21" s="43"/>
      <c r="G21" s="72">
        <f>G22+G23+G24+G25+G26+G27+G28+G29+G30+G31+G32+G33</f>
        <v>47885610</v>
      </c>
      <c r="H21" s="72">
        <f t="shared" ref="H21:J21" si="0">H22+H23+H24+H25+H26+H27+H28+H29+H30+H31+H32+H33</f>
        <v>46739610</v>
      </c>
      <c r="I21" s="72">
        <f t="shared" si="0"/>
        <v>1146000</v>
      </c>
      <c r="J21" s="72">
        <f t="shared" si="0"/>
        <v>950000</v>
      </c>
    </row>
    <row r="22" spans="1:10" s="30" customFormat="1" ht="46.8" x14ac:dyDescent="0.3">
      <c r="A22" s="26" t="s">
        <v>71</v>
      </c>
      <c r="B22" s="26" t="s">
        <v>72</v>
      </c>
      <c r="C22" s="26" t="s">
        <v>73</v>
      </c>
      <c r="D22" s="27" t="s">
        <v>74</v>
      </c>
      <c r="E22" s="28" t="s">
        <v>75</v>
      </c>
      <c r="F22" s="29" t="s">
        <v>199</v>
      </c>
      <c r="G22" s="73">
        <f>H22+I22</f>
        <v>27314610</v>
      </c>
      <c r="H22" s="73">
        <f>21770300+2000000+2395000+199310</f>
        <v>26364610</v>
      </c>
      <c r="I22" s="73">
        <f>J22</f>
        <v>950000</v>
      </c>
      <c r="J22" s="73">
        <f>950000</f>
        <v>950000</v>
      </c>
    </row>
    <row r="23" spans="1:10" s="30" customFormat="1" ht="46.8" x14ac:dyDescent="0.3">
      <c r="A23" s="26" t="s">
        <v>76</v>
      </c>
      <c r="B23" s="26" t="s">
        <v>77</v>
      </c>
      <c r="C23" s="26" t="s">
        <v>78</v>
      </c>
      <c r="D23" s="27" t="s">
        <v>79</v>
      </c>
      <c r="E23" s="28" t="s">
        <v>75</v>
      </c>
      <c r="F23" s="29" t="s">
        <v>199</v>
      </c>
      <c r="G23" s="73">
        <f t="shared" ref="G23:G29" si="1">H23+I23</f>
        <v>6775700</v>
      </c>
      <c r="H23" s="73">
        <f>6680000+95700</f>
        <v>6775700</v>
      </c>
      <c r="I23" s="73"/>
      <c r="J23" s="73"/>
    </row>
    <row r="24" spans="1:10" s="30" customFormat="1" ht="46.8" x14ac:dyDescent="0.3">
      <c r="A24" s="29" t="s">
        <v>175</v>
      </c>
      <c r="B24" s="29">
        <v>2111</v>
      </c>
      <c r="C24" s="29" t="s">
        <v>176</v>
      </c>
      <c r="D24" s="31" t="s">
        <v>177</v>
      </c>
      <c r="E24" s="28" t="s">
        <v>75</v>
      </c>
      <c r="F24" s="29" t="s">
        <v>199</v>
      </c>
      <c r="G24" s="73">
        <f t="shared" si="1"/>
        <v>174800</v>
      </c>
      <c r="H24" s="73">
        <v>174800</v>
      </c>
      <c r="I24" s="73"/>
      <c r="J24" s="73"/>
    </row>
    <row r="25" spans="1:10" s="30" customFormat="1" ht="46.8" x14ac:dyDescent="0.3">
      <c r="A25" s="26" t="s">
        <v>80</v>
      </c>
      <c r="B25" s="26" t="s">
        <v>81</v>
      </c>
      <c r="C25" s="26" t="s">
        <v>82</v>
      </c>
      <c r="D25" s="32" t="s">
        <v>83</v>
      </c>
      <c r="E25" s="28" t="s">
        <v>75</v>
      </c>
      <c r="F25" s="29" t="s">
        <v>199</v>
      </c>
      <c r="G25" s="73">
        <f t="shared" si="1"/>
        <v>2038900</v>
      </c>
      <c r="H25" s="73">
        <f>1794900+244000</f>
        <v>2038900</v>
      </c>
      <c r="I25" s="73"/>
      <c r="J25" s="73"/>
    </row>
    <row r="26" spans="1:10" s="30" customFormat="1" ht="46.8" x14ac:dyDescent="0.3">
      <c r="A26" s="33" t="s">
        <v>84</v>
      </c>
      <c r="B26" s="26" t="s">
        <v>85</v>
      </c>
      <c r="C26" s="26" t="s">
        <v>27</v>
      </c>
      <c r="D26" s="27" t="s">
        <v>86</v>
      </c>
      <c r="E26" s="28" t="s">
        <v>87</v>
      </c>
      <c r="F26" s="34" t="s">
        <v>200</v>
      </c>
      <c r="G26" s="73">
        <f t="shared" si="1"/>
        <v>137900</v>
      </c>
      <c r="H26" s="73">
        <v>137900</v>
      </c>
      <c r="I26" s="73"/>
      <c r="J26" s="73"/>
    </row>
    <row r="27" spans="1:10" s="30" customFormat="1" ht="46.8" x14ac:dyDescent="0.3">
      <c r="A27" s="33" t="s">
        <v>88</v>
      </c>
      <c r="B27" s="26" t="s">
        <v>89</v>
      </c>
      <c r="C27" s="26" t="s">
        <v>90</v>
      </c>
      <c r="D27" s="35" t="s">
        <v>91</v>
      </c>
      <c r="E27" s="36" t="s">
        <v>87</v>
      </c>
      <c r="F27" s="29" t="s">
        <v>201</v>
      </c>
      <c r="G27" s="74">
        <f t="shared" si="1"/>
        <v>4000000</v>
      </c>
      <c r="H27" s="73">
        <v>4000000</v>
      </c>
      <c r="I27" s="73"/>
      <c r="J27" s="73"/>
    </row>
    <row r="28" spans="1:10" s="30" customFormat="1" ht="46.8" x14ac:dyDescent="0.3">
      <c r="A28" s="37" t="s">
        <v>190</v>
      </c>
      <c r="B28" s="29">
        <v>8110</v>
      </c>
      <c r="C28" s="37" t="s">
        <v>191</v>
      </c>
      <c r="D28" s="31" t="s">
        <v>192</v>
      </c>
      <c r="E28" s="28" t="s">
        <v>179</v>
      </c>
      <c r="F28" s="29" t="s">
        <v>202</v>
      </c>
      <c r="G28" s="73">
        <f t="shared" si="1"/>
        <v>1323000</v>
      </c>
      <c r="H28" s="73">
        <f>1000000+124000+199000</f>
        <v>1323000</v>
      </c>
      <c r="I28" s="73"/>
      <c r="J28" s="73"/>
    </row>
    <row r="29" spans="1:10" s="30" customFormat="1" ht="128.25" customHeight="1" x14ac:dyDescent="0.3">
      <c r="A29" s="37" t="s">
        <v>271</v>
      </c>
      <c r="B29" s="29">
        <v>8220</v>
      </c>
      <c r="C29" s="37" t="s">
        <v>94</v>
      </c>
      <c r="D29" s="31" t="s">
        <v>272</v>
      </c>
      <c r="E29" s="38" t="s">
        <v>273</v>
      </c>
      <c r="F29" s="29" t="s">
        <v>274</v>
      </c>
      <c r="G29" s="73">
        <f t="shared" si="1"/>
        <v>1385000</v>
      </c>
      <c r="H29" s="73">
        <f>1225000+160000</f>
        <v>1385000</v>
      </c>
      <c r="I29" s="73"/>
      <c r="J29" s="73"/>
    </row>
    <row r="30" spans="1:10" s="30" customFormat="1" ht="62.4" x14ac:dyDescent="0.3">
      <c r="A30" s="26" t="s">
        <v>92</v>
      </c>
      <c r="B30" s="26" t="s">
        <v>93</v>
      </c>
      <c r="C30" s="26" t="s">
        <v>94</v>
      </c>
      <c r="D30" s="35" t="s">
        <v>95</v>
      </c>
      <c r="E30" s="38" t="s">
        <v>223</v>
      </c>
      <c r="F30" s="29" t="s">
        <v>287</v>
      </c>
      <c r="G30" s="73">
        <f>H30+I30</f>
        <v>1780000</v>
      </c>
      <c r="H30" s="73">
        <f>1774000+6000</f>
        <v>1780000</v>
      </c>
      <c r="I30" s="73"/>
      <c r="J30" s="73"/>
    </row>
    <row r="31" spans="1:10" s="30" customFormat="1" ht="62.4" x14ac:dyDescent="0.3">
      <c r="A31" s="26" t="s">
        <v>92</v>
      </c>
      <c r="B31" s="26" t="s">
        <v>93</v>
      </c>
      <c r="C31" s="26" t="s">
        <v>94</v>
      </c>
      <c r="D31" s="35" t="s">
        <v>95</v>
      </c>
      <c r="E31" s="38" t="s">
        <v>224</v>
      </c>
      <c r="F31" s="29" t="s">
        <v>286</v>
      </c>
      <c r="G31" s="73">
        <f>H31+I31</f>
        <v>1859700</v>
      </c>
      <c r="H31" s="73">
        <f>649300+766300+444100</f>
        <v>1859700</v>
      </c>
      <c r="I31" s="73"/>
      <c r="J31" s="73"/>
    </row>
    <row r="32" spans="1:10" s="30" customFormat="1" ht="62.4" x14ac:dyDescent="0.3">
      <c r="A32" s="26" t="s">
        <v>181</v>
      </c>
      <c r="B32" s="26" t="s">
        <v>182</v>
      </c>
      <c r="C32" s="26" t="s">
        <v>94</v>
      </c>
      <c r="D32" s="35" t="s">
        <v>183</v>
      </c>
      <c r="E32" s="38" t="s">
        <v>224</v>
      </c>
      <c r="F32" s="29" t="s">
        <v>286</v>
      </c>
      <c r="G32" s="73">
        <f>H32+I32</f>
        <v>900000</v>
      </c>
      <c r="H32" s="73">
        <f>1000000-100000</f>
        <v>900000</v>
      </c>
      <c r="I32" s="73"/>
      <c r="J32" s="73"/>
    </row>
    <row r="33" spans="1:10" s="30" customFormat="1" ht="78" x14ac:dyDescent="0.3">
      <c r="A33" s="26" t="s">
        <v>96</v>
      </c>
      <c r="B33" s="26" t="s">
        <v>97</v>
      </c>
      <c r="C33" s="26" t="s">
        <v>98</v>
      </c>
      <c r="D33" s="35" t="s">
        <v>99</v>
      </c>
      <c r="E33" s="38" t="s">
        <v>100</v>
      </c>
      <c r="F33" s="39" t="s">
        <v>178</v>
      </c>
      <c r="G33" s="73">
        <f>H33+I33</f>
        <v>196000</v>
      </c>
      <c r="H33" s="73"/>
      <c r="I33" s="73">
        <v>196000</v>
      </c>
      <c r="J33" s="73"/>
    </row>
    <row r="34" spans="1:10" s="44" customFormat="1" ht="31.2" x14ac:dyDescent="0.3">
      <c r="A34" s="40" t="s">
        <v>5</v>
      </c>
      <c r="B34" s="40"/>
      <c r="C34" s="40"/>
      <c r="D34" s="41" t="s">
        <v>291</v>
      </c>
      <c r="E34" s="42"/>
      <c r="F34" s="43"/>
      <c r="G34" s="72">
        <f>G35</f>
        <v>19019806</v>
      </c>
      <c r="H34" s="72">
        <f>H35</f>
        <v>17533210</v>
      </c>
      <c r="I34" s="72">
        <f>I35</f>
        <v>1486596</v>
      </c>
      <c r="J34" s="72">
        <f>J35</f>
        <v>1486596</v>
      </c>
    </row>
    <row r="35" spans="1:10" s="44" customFormat="1" ht="31.2" x14ac:dyDescent="0.3">
      <c r="A35" s="40" t="s">
        <v>6</v>
      </c>
      <c r="B35" s="40"/>
      <c r="C35" s="40"/>
      <c r="D35" s="41" t="s">
        <v>291</v>
      </c>
      <c r="E35" s="42"/>
      <c r="F35" s="43"/>
      <c r="G35" s="72">
        <f>G36+G37+G38+G39+G40+G41+G42+G43+G44+G45+G46</f>
        <v>19019806</v>
      </c>
      <c r="H35" s="72">
        <f t="shared" ref="H35:J35" si="2">H36+H37+H38+H39+H40+H41+H42+H43+H44+H45+H46</f>
        <v>17533210</v>
      </c>
      <c r="I35" s="72">
        <f t="shared" si="2"/>
        <v>1486596</v>
      </c>
      <c r="J35" s="72">
        <f t="shared" si="2"/>
        <v>1486596</v>
      </c>
    </row>
    <row r="36" spans="1:10" s="30" customFormat="1" ht="62.4" x14ac:dyDescent="0.3">
      <c r="A36" s="26" t="s">
        <v>7</v>
      </c>
      <c r="B36" s="26" t="s">
        <v>29</v>
      </c>
      <c r="C36" s="26" t="s">
        <v>15</v>
      </c>
      <c r="D36" s="27" t="s">
        <v>8</v>
      </c>
      <c r="E36" s="28" t="s">
        <v>105</v>
      </c>
      <c r="F36" s="34" t="s">
        <v>209</v>
      </c>
      <c r="G36" s="73">
        <f t="shared" ref="G36:G41" si="3">H36+I36</f>
        <v>455000</v>
      </c>
      <c r="H36" s="73">
        <v>455000</v>
      </c>
      <c r="I36" s="73"/>
      <c r="J36" s="73"/>
    </row>
    <row r="37" spans="1:10" s="30" customFormat="1" ht="46.8" x14ac:dyDescent="0.3">
      <c r="A37" s="26" t="s">
        <v>67</v>
      </c>
      <c r="B37" s="26" t="s">
        <v>68</v>
      </c>
      <c r="C37" s="26" t="s">
        <v>47</v>
      </c>
      <c r="D37" s="35" t="s">
        <v>66</v>
      </c>
      <c r="E37" s="28" t="s">
        <v>138</v>
      </c>
      <c r="F37" s="29" t="s">
        <v>203</v>
      </c>
      <c r="G37" s="73">
        <f>H37+I37</f>
        <v>2486596</v>
      </c>
      <c r="H37" s="73">
        <v>1000000</v>
      </c>
      <c r="I37" s="73">
        <f>J37</f>
        <v>1486596</v>
      </c>
      <c r="J37" s="73">
        <v>1486596</v>
      </c>
    </row>
    <row r="38" spans="1:10" s="30" customFormat="1" ht="46.8" x14ac:dyDescent="0.3">
      <c r="A38" s="26" t="s">
        <v>67</v>
      </c>
      <c r="B38" s="26" t="s">
        <v>68</v>
      </c>
      <c r="C38" s="26" t="s">
        <v>47</v>
      </c>
      <c r="D38" s="35" t="s">
        <v>66</v>
      </c>
      <c r="E38" s="28" t="s">
        <v>185</v>
      </c>
      <c r="F38" s="29" t="s">
        <v>186</v>
      </c>
      <c r="G38" s="73">
        <f t="shared" si="3"/>
        <v>203000</v>
      </c>
      <c r="H38" s="73">
        <v>203000</v>
      </c>
      <c r="I38" s="73"/>
      <c r="J38" s="73"/>
    </row>
    <row r="39" spans="1:10" s="30" customFormat="1" ht="61.5" customHeight="1" x14ac:dyDescent="0.3">
      <c r="A39" s="26" t="s">
        <v>67</v>
      </c>
      <c r="B39" s="26" t="s">
        <v>68</v>
      </c>
      <c r="C39" s="26" t="s">
        <v>47</v>
      </c>
      <c r="D39" s="35" t="s">
        <v>66</v>
      </c>
      <c r="E39" s="28" t="s">
        <v>220</v>
      </c>
      <c r="F39" s="29" t="s">
        <v>219</v>
      </c>
      <c r="G39" s="73">
        <f t="shared" si="3"/>
        <v>15000</v>
      </c>
      <c r="H39" s="73">
        <v>15000</v>
      </c>
      <c r="I39" s="73"/>
      <c r="J39" s="73"/>
    </row>
    <row r="40" spans="1:10" s="30" customFormat="1" ht="46.8" x14ac:dyDescent="0.3">
      <c r="A40" s="26" t="s">
        <v>139</v>
      </c>
      <c r="B40" s="26" t="s">
        <v>140</v>
      </c>
      <c r="C40" s="26" t="s">
        <v>141</v>
      </c>
      <c r="D40" s="35" t="s">
        <v>142</v>
      </c>
      <c r="E40" s="28" t="s">
        <v>138</v>
      </c>
      <c r="F40" s="29" t="s">
        <v>203</v>
      </c>
      <c r="G40" s="73">
        <f t="shared" si="3"/>
        <v>650000</v>
      </c>
      <c r="H40" s="73">
        <v>650000</v>
      </c>
      <c r="I40" s="73"/>
      <c r="J40" s="73"/>
    </row>
    <row r="41" spans="1:10" s="30" customFormat="1" ht="62.4" x14ac:dyDescent="0.3">
      <c r="A41" s="26" t="s">
        <v>215</v>
      </c>
      <c r="B41" s="26" t="s">
        <v>26</v>
      </c>
      <c r="C41" s="26" t="s">
        <v>27</v>
      </c>
      <c r="D41" s="61" t="s">
        <v>16</v>
      </c>
      <c r="E41" s="28" t="s">
        <v>216</v>
      </c>
      <c r="F41" s="29" t="s">
        <v>217</v>
      </c>
      <c r="G41" s="73">
        <f t="shared" si="3"/>
        <v>2283800</v>
      </c>
      <c r="H41" s="73">
        <v>2283800</v>
      </c>
      <c r="I41" s="73"/>
      <c r="J41" s="73"/>
    </row>
    <row r="42" spans="1:10" s="62" customFormat="1" ht="46.8" x14ac:dyDescent="0.3">
      <c r="A42" s="37" t="s">
        <v>24</v>
      </c>
      <c r="B42" s="29">
        <v>3242</v>
      </c>
      <c r="C42" s="29">
        <v>1090</v>
      </c>
      <c r="D42" s="28" t="s">
        <v>14</v>
      </c>
      <c r="E42" s="28" t="s">
        <v>28</v>
      </c>
      <c r="F42" s="29" t="s">
        <v>205</v>
      </c>
      <c r="G42" s="73">
        <f>H42+I42</f>
        <v>353000</v>
      </c>
      <c r="H42" s="73">
        <v>353000</v>
      </c>
      <c r="I42" s="73"/>
      <c r="J42" s="73"/>
    </row>
    <row r="43" spans="1:10" s="62" customFormat="1" ht="46.8" x14ac:dyDescent="0.3">
      <c r="A43" s="37" t="s">
        <v>24</v>
      </c>
      <c r="B43" s="29">
        <v>3242</v>
      </c>
      <c r="C43" s="29">
        <v>1090</v>
      </c>
      <c r="D43" s="28" t="s">
        <v>14</v>
      </c>
      <c r="E43" s="28" t="s">
        <v>138</v>
      </c>
      <c r="F43" s="29" t="s">
        <v>203</v>
      </c>
      <c r="G43" s="73">
        <f>H43+I43</f>
        <v>1400000</v>
      </c>
      <c r="H43" s="73">
        <v>1400000</v>
      </c>
      <c r="I43" s="73"/>
      <c r="J43" s="73"/>
    </row>
    <row r="44" spans="1:10" s="62" customFormat="1" ht="46.8" x14ac:dyDescent="0.3">
      <c r="A44" s="37" t="s">
        <v>24</v>
      </c>
      <c r="B44" s="29">
        <v>3242</v>
      </c>
      <c r="C44" s="29">
        <v>1090</v>
      </c>
      <c r="D44" s="28" t="s">
        <v>14</v>
      </c>
      <c r="E44" s="28" t="s">
        <v>87</v>
      </c>
      <c r="F44" s="29" t="s">
        <v>201</v>
      </c>
      <c r="G44" s="73">
        <f>H44+I44</f>
        <v>7547200</v>
      </c>
      <c r="H44" s="73">
        <f>1747000+200+5770000+30000</f>
        <v>7547200</v>
      </c>
      <c r="I44" s="73"/>
      <c r="J44" s="73"/>
    </row>
    <row r="45" spans="1:10" s="62" customFormat="1" ht="46.8" x14ac:dyDescent="0.3">
      <c r="A45" s="37" t="s">
        <v>270</v>
      </c>
      <c r="B45" s="29">
        <v>8110</v>
      </c>
      <c r="C45" s="37" t="s">
        <v>191</v>
      </c>
      <c r="D45" s="63" t="s">
        <v>192</v>
      </c>
      <c r="E45" s="28" t="s">
        <v>238</v>
      </c>
      <c r="F45" s="29" t="s">
        <v>202</v>
      </c>
      <c r="G45" s="73">
        <f>H45+I45</f>
        <v>3529210</v>
      </c>
      <c r="H45" s="73">
        <f>3767310-300000+61900</f>
        <v>3529210</v>
      </c>
      <c r="I45" s="73"/>
      <c r="J45" s="73"/>
    </row>
    <row r="46" spans="1:10" s="62" customFormat="1" ht="62.4" x14ac:dyDescent="0.3">
      <c r="A46" s="26" t="s">
        <v>278</v>
      </c>
      <c r="B46" s="26" t="s">
        <v>182</v>
      </c>
      <c r="C46" s="26" t="s">
        <v>94</v>
      </c>
      <c r="D46" s="35" t="s">
        <v>183</v>
      </c>
      <c r="E46" s="38" t="s">
        <v>224</v>
      </c>
      <c r="F46" s="29" t="s">
        <v>286</v>
      </c>
      <c r="G46" s="73">
        <f>H46+I46</f>
        <v>97000</v>
      </c>
      <c r="H46" s="73">
        <v>97000</v>
      </c>
      <c r="I46" s="73"/>
      <c r="J46" s="73"/>
    </row>
    <row r="47" spans="1:10" s="44" customFormat="1" ht="46.5" customHeight="1" x14ac:dyDescent="0.3">
      <c r="A47" s="40" t="s">
        <v>17</v>
      </c>
      <c r="B47" s="40"/>
      <c r="C47" s="40"/>
      <c r="D47" s="41" t="s">
        <v>170</v>
      </c>
      <c r="E47" s="42"/>
      <c r="F47" s="43"/>
      <c r="G47" s="72">
        <f>G48</f>
        <v>43659420</v>
      </c>
      <c r="H47" s="72">
        <f>H48</f>
        <v>42659420</v>
      </c>
      <c r="I47" s="72">
        <f t="shared" ref="I47:J47" si="4">I48</f>
        <v>1000000</v>
      </c>
      <c r="J47" s="72">
        <f t="shared" si="4"/>
        <v>1000000</v>
      </c>
    </row>
    <row r="48" spans="1:10" s="44" customFormat="1" ht="46.5" customHeight="1" x14ac:dyDescent="0.3">
      <c r="A48" s="40" t="s">
        <v>18</v>
      </c>
      <c r="B48" s="40"/>
      <c r="C48" s="40"/>
      <c r="D48" s="41" t="s">
        <v>170</v>
      </c>
      <c r="E48" s="42"/>
      <c r="F48" s="43"/>
      <c r="G48" s="72">
        <f>G49+G50+G51+G52+G53+G54+G56+G55+G57+G58+G59+G60+G61+G62+G63+G64</f>
        <v>43659420</v>
      </c>
      <c r="H48" s="72">
        <f t="shared" ref="H48:J48" si="5">H49+H50+H51+H52+H53+H54+H56+H55+H57+H58+H59+H60+H61+H62+H63+H64</f>
        <v>42659420</v>
      </c>
      <c r="I48" s="72">
        <f t="shared" si="5"/>
        <v>1000000</v>
      </c>
      <c r="J48" s="72">
        <f t="shared" si="5"/>
        <v>1000000</v>
      </c>
    </row>
    <row r="49" spans="1:12" s="30" customFormat="1" ht="46.8" x14ac:dyDescent="0.3">
      <c r="A49" s="26" t="s">
        <v>101</v>
      </c>
      <c r="B49" s="26" t="s">
        <v>102</v>
      </c>
      <c r="C49" s="26" t="s">
        <v>103</v>
      </c>
      <c r="D49" s="50" t="s">
        <v>104</v>
      </c>
      <c r="E49" s="28" t="s">
        <v>87</v>
      </c>
      <c r="F49" s="29" t="s">
        <v>201</v>
      </c>
      <c r="G49" s="73">
        <f>H49+I49</f>
        <v>161000</v>
      </c>
      <c r="H49" s="73">
        <v>161000</v>
      </c>
      <c r="I49" s="73"/>
      <c r="J49" s="73"/>
    </row>
    <row r="50" spans="1:12" s="30" customFormat="1" ht="62.4" x14ac:dyDescent="0.3">
      <c r="A50" s="26" t="s">
        <v>101</v>
      </c>
      <c r="B50" s="26" t="s">
        <v>102</v>
      </c>
      <c r="C50" s="26" t="s">
        <v>103</v>
      </c>
      <c r="D50" s="50" t="s">
        <v>104</v>
      </c>
      <c r="E50" s="51" t="s">
        <v>105</v>
      </c>
      <c r="F50" s="34" t="s">
        <v>106</v>
      </c>
      <c r="G50" s="73">
        <f t="shared" ref="G50:G62" si="6">H50+I50</f>
        <v>425000</v>
      </c>
      <c r="H50" s="73">
        <f>225000+200000</f>
        <v>425000</v>
      </c>
      <c r="I50" s="73"/>
      <c r="J50" s="73"/>
    </row>
    <row r="51" spans="1:12" s="30" customFormat="1" ht="46.8" x14ac:dyDescent="0.3">
      <c r="A51" s="26" t="s">
        <v>107</v>
      </c>
      <c r="B51" s="26" t="s">
        <v>108</v>
      </c>
      <c r="C51" s="26" t="s">
        <v>103</v>
      </c>
      <c r="D51" s="50" t="s">
        <v>109</v>
      </c>
      <c r="E51" s="28" t="s">
        <v>87</v>
      </c>
      <c r="F51" s="29" t="s">
        <v>201</v>
      </c>
      <c r="G51" s="73">
        <f t="shared" si="6"/>
        <v>20000</v>
      </c>
      <c r="H51" s="73">
        <v>20000</v>
      </c>
      <c r="I51" s="73"/>
      <c r="J51" s="73"/>
    </row>
    <row r="52" spans="1:12" s="30" customFormat="1" ht="46.8" x14ac:dyDescent="0.3">
      <c r="A52" s="26" t="s">
        <v>25</v>
      </c>
      <c r="B52" s="26" t="s">
        <v>58</v>
      </c>
      <c r="C52" s="26" t="s">
        <v>27</v>
      </c>
      <c r="D52" s="27" t="s">
        <v>69</v>
      </c>
      <c r="E52" s="28" t="s">
        <v>196</v>
      </c>
      <c r="F52" s="29" t="s">
        <v>284</v>
      </c>
      <c r="G52" s="73">
        <f t="shared" si="6"/>
        <v>200300</v>
      </c>
      <c r="H52" s="73">
        <v>200300</v>
      </c>
      <c r="I52" s="73"/>
      <c r="J52" s="73"/>
      <c r="L52" s="52"/>
    </row>
    <row r="53" spans="1:12" s="30" customFormat="1" ht="46.8" x14ac:dyDescent="0.3">
      <c r="A53" s="26" t="s">
        <v>25</v>
      </c>
      <c r="B53" s="26" t="s">
        <v>58</v>
      </c>
      <c r="C53" s="26" t="s">
        <v>27</v>
      </c>
      <c r="D53" s="27" t="s">
        <v>69</v>
      </c>
      <c r="E53" s="28" t="s">
        <v>87</v>
      </c>
      <c r="F53" s="29" t="s">
        <v>204</v>
      </c>
      <c r="G53" s="73">
        <f t="shared" si="6"/>
        <v>227500</v>
      </c>
      <c r="H53" s="73">
        <v>227500</v>
      </c>
      <c r="I53" s="73"/>
      <c r="J53" s="73"/>
      <c r="L53" s="52"/>
    </row>
    <row r="54" spans="1:12" s="30" customFormat="1" ht="46.8" x14ac:dyDescent="0.3">
      <c r="A54" s="26" t="s">
        <v>121</v>
      </c>
      <c r="B54" s="26" t="s">
        <v>122</v>
      </c>
      <c r="C54" s="26" t="s">
        <v>27</v>
      </c>
      <c r="D54" s="45" t="s">
        <v>124</v>
      </c>
      <c r="E54" s="28" t="s">
        <v>87</v>
      </c>
      <c r="F54" s="29" t="s">
        <v>206</v>
      </c>
      <c r="G54" s="73">
        <f>H54+I54</f>
        <v>700000</v>
      </c>
      <c r="H54" s="73">
        <v>700000</v>
      </c>
      <c r="I54" s="73"/>
      <c r="J54" s="73"/>
      <c r="L54" s="52"/>
    </row>
    <row r="55" spans="1:12" s="30" customFormat="1" ht="70.2" hidden="1" customHeight="1" x14ac:dyDescent="0.3">
      <c r="A55" s="26" t="s">
        <v>123</v>
      </c>
      <c r="B55" s="26" t="s">
        <v>26</v>
      </c>
      <c r="C55" s="26" t="s">
        <v>27</v>
      </c>
      <c r="D55" s="27" t="s">
        <v>16</v>
      </c>
      <c r="E55" s="28" t="s">
        <v>197</v>
      </c>
      <c r="F55" s="29" t="s">
        <v>184</v>
      </c>
      <c r="G55" s="73">
        <f>H55+I55</f>
        <v>0</v>
      </c>
      <c r="H55" s="73">
        <f>1200000-537700-662300</f>
        <v>0</v>
      </c>
      <c r="I55" s="73"/>
      <c r="J55" s="73"/>
      <c r="L55" s="52"/>
    </row>
    <row r="56" spans="1:12" s="30" customFormat="1" ht="62.4" x14ac:dyDescent="0.3">
      <c r="A56" s="37" t="s">
        <v>123</v>
      </c>
      <c r="B56" s="29">
        <v>3140</v>
      </c>
      <c r="C56" s="26" t="s">
        <v>27</v>
      </c>
      <c r="D56" s="27" t="s">
        <v>16</v>
      </c>
      <c r="E56" s="28" t="s">
        <v>197</v>
      </c>
      <c r="F56" s="29" t="s">
        <v>217</v>
      </c>
      <c r="G56" s="73">
        <f>H56+I56</f>
        <v>1200000</v>
      </c>
      <c r="H56" s="73">
        <v>1200000</v>
      </c>
      <c r="I56" s="73"/>
      <c r="J56" s="73"/>
      <c r="L56" s="52"/>
    </row>
    <row r="57" spans="1:12" s="30" customFormat="1" ht="62.4" x14ac:dyDescent="0.3">
      <c r="A57" s="26" t="s">
        <v>110</v>
      </c>
      <c r="B57" s="26" t="s">
        <v>111</v>
      </c>
      <c r="C57" s="26" t="s">
        <v>29</v>
      </c>
      <c r="D57" s="27" t="s">
        <v>112</v>
      </c>
      <c r="E57" s="28" t="s">
        <v>87</v>
      </c>
      <c r="F57" s="29" t="s">
        <v>201</v>
      </c>
      <c r="G57" s="73">
        <f t="shared" si="6"/>
        <v>2200000</v>
      </c>
      <c r="H57" s="73">
        <f>1400000+800000</f>
        <v>2200000</v>
      </c>
      <c r="I57" s="73"/>
      <c r="J57" s="73"/>
      <c r="L57" s="52"/>
    </row>
    <row r="58" spans="1:12" s="30" customFormat="1" ht="62.4" x14ac:dyDescent="0.3">
      <c r="A58" s="26" t="s">
        <v>113</v>
      </c>
      <c r="B58" s="26" t="s">
        <v>114</v>
      </c>
      <c r="C58" s="26" t="s">
        <v>115</v>
      </c>
      <c r="D58" s="27" t="s">
        <v>116</v>
      </c>
      <c r="E58" s="28" t="s">
        <v>87</v>
      </c>
      <c r="F58" s="29" t="s">
        <v>201</v>
      </c>
      <c r="G58" s="73">
        <f t="shared" si="6"/>
        <v>1500000</v>
      </c>
      <c r="H58" s="73">
        <v>1500000</v>
      </c>
      <c r="I58" s="73"/>
      <c r="J58" s="73"/>
      <c r="L58" s="52"/>
    </row>
    <row r="59" spans="1:12" s="30" customFormat="1" ht="46.8" x14ac:dyDescent="0.3">
      <c r="A59" s="26" t="s">
        <v>117</v>
      </c>
      <c r="B59" s="26" t="s">
        <v>118</v>
      </c>
      <c r="C59" s="26" t="s">
        <v>103</v>
      </c>
      <c r="D59" s="27" t="s">
        <v>119</v>
      </c>
      <c r="E59" s="28" t="s">
        <v>87</v>
      </c>
      <c r="F59" s="29" t="s">
        <v>201</v>
      </c>
      <c r="G59" s="73">
        <f t="shared" si="6"/>
        <v>100000</v>
      </c>
      <c r="H59" s="73">
        <v>100000</v>
      </c>
      <c r="I59" s="73"/>
      <c r="J59" s="73"/>
      <c r="L59" s="52"/>
    </row>
    <row r="60" spans="1:12" s="30" customFormat="1" ht="46.8" x14ac:dyDescent="0.3">
      <c r="A60" s="26" t="s">
        <v>193</v>
      </c>
      <c r="B60" s="26" t="s">
        <v>194</v>
      </c>
      <c r="C60" s="26" t="s">
        <v>143</v>
      </c>
      <c r="D60" s="53" t="s">
        <v>195</v>
      </c>
      <c r="E60" s="28" t="s">
        <v>87</v>
      </c>
      <c r="F60" s="29" t="s">
        <v>201</v>
      </c>
      <c r="G60" s="73">
        <f t="shared" si="6"/>
        <v>662800</v>
      </c>
      <c r="H60" s="73">
        <v>662800</v>
      </c>
      <c r="I60" s="73"/>
      <c r="J60" s="73"/>
      <c r="L60" s="52"/>
    </row>
    <row r="61" spans="1:12" s="56" customFormat="1" ht="46.8" x14ac:dyDescent="0.3">
      <c r="A61" s="26" t="s">
        <v>120</v>
      </c>
      <c r="B61" s="26" t="s">
        <v>89</v>
      </c>
      <c r="C61" s="26" t="s">
        <v>90</v>
      </c>
      <c r="D61" s="54" t="s">
        <v>91</v>
      </c>
      <c r="E61" s="28" t="s">
        <v>87</v>
      </c>
      <c r="F61" s="29" t="s">
        <v>201</v>
      </c>
      <c r="G61" s="73">
        <f t="shared" si="6"/>
        <v>28560520</v>
      </c>
      <c r="H61" s="73">
        <f>25569500+2100000+96000+843020-48000</f>
        <v>28560520</v>
      </c>
      <c r="I61" s="73"/>
      <c r="J61" s="73"/>
      <c r="K61" s="55"/>
    </row>
    <row r="62" spans="1:12" s="30" customFormat="1" ht="62.4" x14ac:dyDescent="0.3">
      <c r="A62" s="26" t="s">
        <v>120</v>
      </c>
      <c r="B62" s="26" t="s">
        <v>89</v>
      </c>
      <c r="C62" s="26" t="s">
        <v>90</v>
      </c>
      <c r="D62" s="27" t="s">
        <v>91</v>
      </c>
      <c r="E62" s="51" t="s">
        <v>105</v>
      </c>
      <c r="F62" s="34" t="s">
        <v>207</v>
      </c>
      <c r="G62" s="73">
        <f t="shared" si="6"/>
        <v>6582300</v>
      </c>
      <c r="H62" s="73">
        <f>5290300+210000+330000+204000+500000+48000</f>
        <v>6582300</v>
      </c>
      <c r="I62" s="73"/>
      <c r="J62" s="73"/>
      <c r="K62" s="52"/>
      <c r="L62" s="52"/>
    </row>
    <row r="63" spans="1:12" s="30" customFormat="1" ht="78" x14ac:dyDescent="0.3">
      <c r="A63" s="37" t="s">
        <v>234</v>
      </c>
      <c r="B63" s="37">
        <v>6083</v>
      </c>
      <c r="C63" s="37" t="s">
        <v>235</v>
      </c>
      <c r="D63" s="31" t="s">
        <v>236</v>
      </c>
      <c r="E63" s="51" t="s">
        <v>237</v>
      </c>
      <c r="F63" s="29" t="s">
        <v>279</v>
      </c>
      <c r="G63" s="73">
        <f>H63+I63</f>
        <v>1000000</v>
      </c>
      <c r="H63" s="73"/>
      <c r="I63" s="73">
        <f>J63</f>
        <v>1000000</v>
      </c>
      <c r="J63" s="73">
        <v>1000000</v>
      </c>
      <c r="K63" s="52"/>
      <c r="L63" s="52"/>
    </row>
    <row r="64" spans="1:12" s="30" customFormat="1" ht="46.8" x14ac:dyDescent="0.3">
      <c r="A64" s="37" t="s">
        <v>277</v>
      </c>
      <c r="B64" s="29">
        <v>8110</v>
      </c>
      <c r="C64" s="37" t="s">
        <v>191</v>
      </c>
      <c r="D64" s="63" t="s">
        <v>192</v>
      </c>
      <c r="E64" s="28" t="s">
        <v>238</v>
      </c>
      <c r="F64" s="29" t="s">
        <v>202</v>
      </c>
      <c r="G64" s="73">
        <f>H64+I64</f>
        <v>120000</v>
      </c>
      <c r="H64" s="73">
        <v>120000</v>
      </c>
      <c r="I64" s="73"/>
      <c r="J64" s="73"/>
      <c r="K64" s="52"/>
      <c r="L64" s="52"/>
    </row>
    <row r="65" spans="1:10" s="44" customFormat="1" ht="40.5" customHeight="1" x14ac:dyDescent="0.3">
      <c r="A65" s="40" t="s">
        <v>145</v>
      </c>
      <c r="B65" s="40"/>
      <c r="C65" s="40"/>
      <c r="D65" s="41" t="s">
        <v>171</v>
      </c>
      <c r="E65" s="42"/>
      <c r="F65" s="43"/>
      <c r="G65" s="72">
        <f>G66</f>
        <v>2231900</v>
      </c>
      <c r="H65" s="72">
        <f>H66</f>
        <v>1760900</v>
      </c>
      <c r="I65" s="72">
        <f>I66</f>
        <v>471000</v>
      </c>
      <c r="J65" s="72">
        <f>J66</f>
        <v>94000</v>
      </c>
    </row>
    <row r="66" spans="1:10" s="44" customFormat="1" ht="31.2" x14ac:dyDescent="0.3">
      <c r="A66" s="40" t="s">
        <v>146</v>
      </c>
      <c r="B66" s="40"/>
      <c r="C66" s="40"/>
      <c r="D66" s="41" t="s">
        <v>171</v>
      </c>
      <c r="E66" s="42"/>
      <c r="F66" s="43"/>
      <c r="G66" s="72">
        <f>G67+G68+G69+G70+G71+G72</f>
        <v>2231900</v>
      </c>
      <c r="H66" s="72">
        <f>H67+H68+H69+H70+H71+H72</f>
        <v>1760900</v>
      </c>
      <c r="I66" s="72">
        <f>I67+I68+I69+I70+I71+I72</f>
        <v>471000</v>
      </c>
      <c r="J66" s="72">
        <f>J67+J68+J69+J70+J71+J72</f>
        <v>94000</v>
      </c>
    </row>
    <row r="67" spans="1:10" s="30" customFormat="1" ht="46.8" x14ac:dyDescent="0.3">
      <c r="A67" s="26" t="s">
        <v>147</v>
      </c>
      <c r="B67" s="26" t="s">
        <v>148</v>
      </c>
      <c r="C67" s="26" t="s">
        <v>149</v>
      </c>
      <c r="D67" s="27" t="s">
        <v>150</v>
      </c>
      <c r="E67" s="59" t="s">
        <v>172</v>
      </c>
      <c r="F67" s="34" t="s">
        <v>283</v>
      </c>
      <c r="G67" s="73">
        <f t="shared" ref="G67:G72" si="7">H67+I67</f>
        <v>350000</v>
      </c>
      <c r="H67" s="73">
        <v>350000</v>
      </c>
      <c r="I67" s="73"/>
      <c r="J67" s="73"/>
    </row>
    <row r="68" spans="1:10" s="30" customFormat="1" ht="46.8" x14ac:dyDescent="0.3">
      <c r="A68" s="26" t="s">
        <v>151</v>
      </c>
      <c r="B68" s="26" t="s">
        <v>152</v>
      </c>
      <c r="C68" s="26" t="s">
        <v>144</v>
      </c>
      <c r="D68" s="27" t="s">
        <v>153</v>
      </c>
      <c r="E68" s="60" t="s">
        <v>172</v>
      </c>
      <c r="F68" s="34" t="s">
        <v>283</v>
      </c>
      <c r="G68" s="73">
        <f t="shared" si="7"/>
        <v>350000</v>
      </c>
      <c r="H68" s="73"/>
      <c r="I68" s="73">
        <v>350000</v>
      </c>
      <c r="J68" s="73"/>
    </row>
    <row r="69" spans="1:10" s="30" customFormat="1" ht="46.8" x14ac:dyDescent="0.3">
      <c r="A69" s="26" t="s">
        <v>154</v>
      </c>
      <c r="B69" s="26" t="s">
        <v>155</v>
      </c>
      <c r="C69" s="26" t="s">
        <v>156</v>
      </c>
      <c r="D69" s="27" t="s">
        <v>157</v>
      </c>
      <c r="E69" s="60" t="s">
        <v>172</v>
      </c>
      <c r="F69" s="34" t="s">
        <v>283</v>
      </c>
      <c r="G69" s="73">
        <f t="shared" si="7"/>
        <v>134000</v>
      </c>
      <c r="H69" s="73">
        <v>60000</v>
      </c>
      <c r="I69" s="73">
        <f>J69</f>
        <v>74000</v>
      </c>
      <c r="J69" s="73">
        <v>74000</v>
      </c>
    </row>
    <row r="70" spans="1:10" s="30" customFormat="1" ht="46.8" x14ac:dyDescent="0.3">
      <c r="A70" s="26" t="s">
        <v>158</v>
      </c>
      <c r="B70" s="26" t="s">
        <v>159</v>
      </c>
      <c r="C70" s="26" t="s">
        <v>156</v>
      </c>
      <c r="D70" s="27" t="s">
        <v>160</v>
      </c>
      <c r="E70" s="59" t="s">
        <v>172</v>
      </c>
      <c r="F70" s="34" t="s">
        <v>283</v>
      </c>
      <c r="G70" s="73">
        <f t="shared" si="7"/>
        <v>30900</v>
      </c>
      <c r="H70" s="73">
        <v>30900</v>
      </c>
      <c r="I70" s="73"/>
      <c r="J70" s="73"/>
    </row>
    <row r="71" spans="1:10" s="30" customFormat="1" ht="46.8" x14ac:dyDescent="0.3">
      <c r="A71" s="26" t="s">
        <v>161</v>
      </c>
      <c r="B71" s="26" t="s">
        <v>162</v>
      </c>
      <c r="C71" s="26" t="s">
        <v>163</v>
      </c>
      <c r="D71" s="27" t="s">
        <v>164</v>
      </c>
      <c r="E71" s="59" t="s">
        <v>172</v>
      </c>
      <c r="F71" s="34" t="s">
        <v>283</v>
      </c>
      <c r="G71" s="73">
        <f>H71+I71</f>
        <v>507000</v>
      </c>
      <c r="H71" s="73">
        <f>210000+250000</f>
        <v>460000</v>
      </c>
      <c r="I71" s="73">
        <f>27000+J71</f>
        <v>47000</v>
      </c>
      <c r="J71" s="73">
        <v>20000</v>
      </c>
    </row>
    <row r="72" spans="1:10" s="30" customFormat="1" ht="46.8" x14ac:dyDescent="0.3">
      <c r="A72" s="26" t="s">
        <v>165</v>
      </c>
      <c r="B72" s="26" t="s">
        <v>166</v>
      </c>
      <c r="C72" s="26" t="s">
        <v>167</v>
      </c>
      <c r="D72" s="27" t="s">
        <v>168</v>
      </c>
      <c r="E72" s="59" t="s">
        <v>172</v>
      </c>
      <c r="F72" s="34" t="s">
        <v>283</v>
      </c>
      <c r="G72" s="73">
        <f t="shared" si="7"/>
        <v>860000</v>
      </c>
      <c r="H72" s="73">
        <f>1000000-140000</f>
        <v>860000</v>
      </c>
      <c r="I72" s="73"/>
      <c r="J72" s="73"/>
    </row>
    <row r="73" spans="1:10" s="44" customFormat="1" ht="31.2" x14ac:dyDescent="0.3">
      <c r="A73" s="40" t="s">
        <v>22</v>
      </c>
      <c r="B73" s="40"/>
      <c r="C73" s="40"/>
      <c r="D73" s="41" t="s">
        <v>180</v>
      </c>
      <c r="E73" s="42"/>
      <c r="F73" s="43"/>
      <c r="G73" s="72">
        <f>G74</f>
        <v>4522600</v>
      </c>
      <c r="H73" s="72">
        <f>H74</f>
        <v>4522600</v>
      </c>
      <c r="I73" s="72"/>
      <c r="J73" s="72"/>
    </row>
    <row r="74" spans="1:10" s="44" customFormat="1" ht="40.200000000000003" customHeight="1" x14ac:dyDescent="0.3">
      <c r="A74" s="40" t="s">
        <v>23</v>
      </c>
      <c r="B74" s="40"/>
      <c r="C74" s="40"/>
      <c r="D74" s="41" t="s">
        <v>180</v>
      </c>
      <c r="E74" s="42"/>
      <c r="F74" s="43"/>
      <c r="G74" s="72">
        <f>G75+G76+G77+G78+G79+G80</f>
        <v>4522600</v>
      </c>
      <c r="H74" s="72">
        <f>H75+H76+H77+H78+H79+H80</f>
        <v>4522600</v>
      </c>
      <c r="I74" s="72"/>
      <c r="J74" s="72"/>
    </row>
    <row r="75" spans="1:10" s="44" customFormat="1" ht="46.8" x14ac:dyDescent="0.3">
      <c r="A75" s="26" t="s">
        <v>268</v>
      </c>
      <c r="B75" s="26" t="s">
        <v>148</v>
      </c>
      <c r="C75" s="26" t="s">
        <v>149</v>
      </c>
      <c r="D75" s="27" t="s">
        <v>150</v>
      </c>
      <c r="E75" s="28" t="s">
        <v>198</v>
      </c>
      <c r="F75" s="29" t="s">
        <v>284</v>
      </c>
      <c r="G75" s="73">
        <f t="shared" ref="G75:G80" si="8">H75+I75</f>
        <v>50000</v>
      </c>
      <c r="H75" s="73">
        <v>50000</v>
      </c>
      <c r="I75" s="73"/>
      <c r="J75" s="73"/>
    </row>
    <row r="76" spans="1:10" s="44" customFormat="1" ht="46.8" x14ac:dyDescent="0.3">
      <c r="A76" s="26" t="s">
        <v>268</v>
      </c>
      <c r="B76" s="26" t="s">
        <v>148</v>
      </c>
      <c r="C76" s="26" t="s">
        <v>149</v>
      </c>
      <c r="D76" s="27" t="s">
        <v>150</v>
      </c>
      <c r="E76" s="28" t="s">
        <v>188</v>
      </c>
      <c r="F76" s="29" t="s">
        <v>222</v>
      </c>
      <c r="G76" s="73">
        <f t="shared" si="8"/>
        <v>300000</v>
      </c>
      <c r="H76" s="73">
        <v>300000</v>
      </c>
      <c r="I76" s="73"/>
      <c r="J76" s="73"/>
    </row>
    <row r="77" spans="1:10" s="30" customFormat="1" ht="46.8" x14ac:dyDescent="0.3">
      <c r="A77" s="26" t="s">
        <v>44</v>
      </c>
      <c r="B77" s="26" t="s">
        <v>45</v>
      </c>
      <c r="C77" s="26" t="s">
        <v>27</v>
      </c>
      <c r="D77" s="27" t="s">
        <v>46</v>
      </c>
      <c r="E77" s="28" t="s">
        <v>198</v>
      </c>
      <c r="F77" s="29" t="s">
        <v>284</v>
      </c>
      <c r="G77" s="73">
        <f t="shared" si="8"/>
        <v>1838600</v>
      </c>
      <c r="H77" s="73">
        <f>1838600</f>
        <v>1838600</v>
      </c>
      <c r="I77" s="73"/>
      <c r="J77" s="73"/>
    </row>
    <row r="78" spans="1:10" s="30" customFormat="1" ht="46.8" x14ac:dyDescent="0.3">
      <c r="A78" s="26" t="s">
        <v>125</v>
      </c>
      <c r="B78" s="26" t="s">
        <v>126</v>
      </c>
      <c r="C78" s="26" t="s">
        <v>40</v>
      </c>
      <c r="D78" s="27" t="s">
        <v>127</v>
      </c>
      <c r="E78" s="28" t="s">
        <v>188</v>
      </c>
      <c r="F78" s="29" t="s">
        <v>222</v>
      </c>
      <c r="G78" s="73">
        <f t="shared" si="8"/>
        <v>620000</v>
      </c>
      <c r="H78" s="73">
        <v>620000</v>
      </c>
      <c r="I78" s="73"/>
      <c r="J78" s="73"/>
    </row>
    <row r="79" spans="1:10" s="30" customFormat="1" ht="46.8" x14ac:dyDescent="0.3">
      <c r="A79" s="26" t="s">
        <v>129</v>
      </c>
      <c r="B79" s="26" t="s">
        <v>128</v>
      </c>
      <c r="C79" s="26" t="s">
        <v>40</v>
      </c>
      <c r="D79" s="27" t="s">
        <v>130</v>
      </c>
      <c r="E79" s="28" t="s">
        <v>188</v>
      </c>
      <c r="F79" s="29" t="s">
        <v>222</v>
      </c>
      <c r="G79" s="73">
        <f t="shared" si="8"/>
        <v>300000</v>
      </c>
      <c r="H79" s="73">
        <v>300000</v>
      </c>
      <c r="I79" s="73"/>
      <c r="J79" s="73"/>
    </row>
    <row r="80" spans="1:10" s="30" customFormat="1" ht="46.8" x14ac:dyDescent="0.3">
      <c r="A80" s="26" t="s">
        <v>38</v>
      </c>
      <c r="B80" s="26" t="s">
        <v>39</v>
      </c>
      <c r="C80" s="26" t="s">
        <v>40</v>
      </c>
      <c r="D80" s="35" t="s">
        <v>70</v>
      </c>
      <c r="E80" s="28" t="s">
        <v>188</v>
      </c>
      <c r="F80" s="29" t="s">
        <v>222</v>
      </c>
      <c r="G80" s="73">
        <f t="shared" si="8"/>
        <v>1414000</v>
      </c>
      <c r="H80" s="73">
        <v>1414000</v>
      </c>
      <c r="I80" s="73"/>
      <c r="J80" s="73"/>
    </row>
    <row r="81" spans="1:10" s="44" customFormat="1" ht="64.5" customHeight="1" x14ac:dyDescent="0.3">
      <c r="A81" s="40" t="s">
        <v>12</v>
      </c>
      <c r="B81" s="40"/>
      <c r="C81" s="40"/>
      <c r="D81" s="41" t="s">
        <v>173</v>
      </c>
      <c r="E81" s="42"/>
      <c r="F81" s="43"/>
      <c r="G81" s="72">
        <f>G82</f>
        <v>174156325.96999997</v>
      </c>
      <c r="H81" s="72">
        <f>H82</f>
        <v>154351898.68000001</v>
      </c>
      <c r="I81" s="72">
        <f>I82</f>
        <v>19804427.289999999</v>
      </c>
      <c r="J81" s="72">
        <f>J82</f>
        <v>18373720.68</v>
      </c>
    </row>
    <row r="82" spans="1:10" s="44" customFormat="1" ht="50.25" customHeight="1" x14ac:dyDescent="0.3">
      <c r="A82" s="40" t="s">
        <v>13</v>
      </c>
      <c r="B82" s="40"/>
      <c r="C82" s="40"/>
      <c r="D82" s="41" t="s">
        <v>173</v>
      </c>
      <c r="E82" s="42"/>
      <c r="F82" s="43"/>
      <c r="G82" s="72">
        <f>G83+G84+G85+G88+G93+G94+G95+G86+G87+G89+G90+G91+G92+G96+G97+G98+G99+G100+G101+G102+G103+G104</f>
        <v>174156325.96999997</v>
      </c>
      <c r="H82" s="72">
        <f t="shared" ref="H82:J82" si="9">H83+H84+H85+H88+H93+H94+H95+H86+H87+H89+H90+H91+H92+H96+H97+H98+H99+H100+H101+H102+H103+H104</f>
        <v>154351898.68000001</v>
      </c>
      <c r="I82" s="72">
        <f t="shared" si="9"/>
        <v>19804427.289999999</v>
      </c>
      <c r="J82" s="72">
        <f t="shared" si="9"/>
        <v>18373720.68</v>
      </c>
    </row>
    <row r="83" spans="1:10" s="44" customFormat="1" ht="95.25" customHeight="1" x14ac:dyDescent="0.3">
      <c r="A83" s="29">
        <v>1216011</v>
      </c>
      <c r="B83" s="29">
        <v>6011</v>
      </c>
      <c r="C83" s="37" t="s">
        <v>235</v>
      </c>
      <c r="D83" s="49" t="s">
        <v>242</v>
      </c>
      <c r="E83" s="28" t="s">
        <v>265</v>
      </c>
      <c r="F83" s="29" t="s">
        <v>280</v>
      </c>
      <c r="G83" s="73">
        <f>H83+I83</f>
        <v>3991510.61</v>
      </c>
      <c r="H83" s="73"/>
      <c r="I83" s="73">
        <f>J83</f>
        <v>3991510.61</v>
      </c>
      <c r="J83" s="73">
        <v>3991510.61</v>
      </c>
    </row>
    <row r="84" spans="1:10" s="44" customFormat="1" ht="67.5" customHeight="1" x14ac:dyDescent="0.3">
      <c r="A84" s="29">
        <v>1216011</v>
      </c>
      <c r="B84" s="29">
        <v>6011</v>
      </c>
      <c r="C84" s="37" t="s">
        <v>235</v>
      </c>
      <c r="D84" s="49" t="s">
        <v>242</v>
      </c>
      <c r="E84" s="28" t="s">
        <v>31</v>
      </c>
      <c r="F84" s="29" t="s">
        <v>243</v>
      </c>
      <c r="G84" s="73">
        <f>H84+I84</f>
        <v>1021307</v>
      </c>
      <c r="H84" s="73"/>
      <c r="I84" s="73">
        <f>J84</f>
        <v>1021307</v>
      </c>
      <c r="J84" s="73">
        <v>1021307</v>
      </c>
    </row>
    <row r="85" spans="1:10" s="44" customFormat="1" ht="120" customHeight="1" x14ac:dyDescent="0.3">
      <c r="A85" s="29">
        <v>1216011</v>
      </c>
      <c r="B85" s="29">
        <v>6011</v>
      </c>
      <c r="C85" s="37" t="s">
        <v>235</v>
      </c>
      <c r="D85" s="49" t="s">
        <v>242</v>
      </c>
      <c r="E85" s="28" t="s">
        <v>244</v>
      </c>
      <c r="F85" s="29" t="s">
        <v>288</v>
      </c>
      <c r="G85" s="73">
        <f>H85+I85</f>
        <v>598000</v>
      </c>
      <c r="H85" s="73"/>
      <c r="I85" s="73">
        <f>J85</f>
        <v>598000</v>
      </c>
      <c r="J85" s="73">
        <v>598000</v>
      </c>
    </row>
    <row r="86" spans="1:10" s="30" customFormat="1" ht="46.8" x14ac:dyDescent="0.3">
      <c r="A86" s="26" t="s">
        <v>131</v>
      </c>
      <c r="B86" s="26" t="s">
        <v>132</v>
      </c>
      <c r="C86" s="26" t="s">
        <v>20</v>
      </c>
      <c r="D86" s="45" t="s">
        <v>133</v>
      </c>
      <c r="E86" s="28" t="s">
        <v>31</v>
      </c>
      <c r="F86" s="29" t="s">
        <v>210</v>
      </c>
      <c r="G86" s="73">
        <f t="shared" ref="G86:G104" si="10">H86+I86</f>
        <v>20000000</v>
      </c>
      <c r="H86" s="73">
        <v>20000000</v>
      </c>
      <c r="I86" s="73"/>
      <c r="J86" s="73"/>
    </row>
    <row r="87" spans="1:10" s="30" customFormat="1" ht="46.8" x14ac:dyDescent="0.3">
      <c r="A87" s="29">
        <v>1216013</v>
      </c>
      <c r="B87" s="29">
        <v>6013</v>
      </c>
      <c r="C87" s="29" t="s">
        <v>20</v>
      </c>
      <c r="D87" s="31" t="s">
        <v>256</v>
      </c>
      <c r="E87" s="28" t="s">
        <v>31</v>
      </c>
      <c r="F87" s="29" t="s">
        <v>210</v>
      </c>
      <c r="G87" s="73">
        <f t="shared" si="10"/>
        <v>338110</v>
      </c>
      <c r="H87" s="73">
        <v>338110</v>
      </c>
      <c r="I87" s="73"/>
      <c r="J87" s="73"/>
    </row>
    <row r="88" spans="1:10" s="30" customFormat="1" ht="46.8" x14ac:dyDescent="0.3">
      <c r="A88" s="26" t="s">
        <v>134</v>
      </c>
      <c r="B88" s="26" t="s">
        <v>135</v>
      </c>
      <c r="C88" s="26" t="s">
        <v>20</v>
      </c>
      <c r="D88" s="45" t="s">
        <v>136</v>
      </c>
      <c r="E88" s="28" t="s">
        <v>31</v>
      </c>
      <c r="F88" s="29" t="s">
        <v>243</v>
      </c>
      <c r="G88" s="73">
        <f>H88+I88</f>
        <v>300000</v>
      </c>
      <c r="H88" s="73">
        <v>300000</v>
      </c>
      <c r="I88" s="73"/>
      <c r="J88" s="73"/>
    </row>
    <row r="89" spans="1:10" s="30" customFormat="1" ht="78" x14ac:dyDescent="0.3">
      <c r="A89" s="26" t="s">
        <v>134</v>
      </c>
      <c r="B89" s="26" t="s">
        <v>135</v>
      </c>
      <c r="C89" s="26" t="s">
        <v>20</v>
      </c>
      <c r="D89" s="45" t="s">
        <v>136</v>
      </c>
      <c r="E89" s="28" t="s">
        <v>265</v>
      </c>
      <c r="F89" s="29" t="s">
        <v>280</v>
      </c>
      <c r="G89" s="73">
        <f>H89+I89</f>
        <v>760685.48</v>
      </c>
      <c r="H89" s="73"/>
      <c r="I89" s="73">
        <f>J89</f>
        <v>760685.48</v>
      </c>
      <c r="J89" s="73">
        <v>760685.48</v>
      </c>
    </row>
    <row r="90" spans="1:10" s="30" customFormat="1" ht="46.8" x14ac:dyDescent="0.3">
      <c r="A90" s="26" t="s">
        <v>32</v>
      </c>
      <c r="B90" s="26" t="s">
        <v>60</v>
      </c>
      <c r="C90" s="26" t="s">
        <v>20</v>
      </c>
      <c r="D90" s="27" t="s">
        <v>61</v>
      </c>
      <c r="E90" s="60" t="s">
        <v>31</v>
      </c>
      <c r="F90" s="29" t="s">
        <v>210</v>
      </c>
      <c r="G90" s="73">
        <f t="shared" si="10"/>
        <v>1080600</v>
      </c>
      <c r="H90" s="73">
        <v>1080600</v>
      </c>
      <c r="I90" s="73"/>
      <c r="J90" s="73"/>
    </row>
    <row r="91" spans="1:10" s="30" customFormat="1" ht="46.8" x14ac:dyDescent="0.3">
      <c r="A91" s="26" t="s">
        <v>19</v>
      </c>
      <c r="B91" s="26" t="s">
        <v>59</v>
      </c>
      <c r="C91" s="26" t="s">
        <v>20</v>
      </c>
      <c r="D91" s="35" t="s">
        <v>30</v>
      </c>
      <c r="E91" s="60" t="s">
        <v>31</v>
      </c>
      <c r="F91" s="29" t="s">
        <v>210</v>
      </c>
      <c r="G91" s="73">
        <f t="shared" si="10"/>
        <v>79318599.079999998</v>
      </c>
      <c r="H91" s="73">
        <f>73215100+584000</f>
        <v>73799100</v>
      </c>
      <c r="I91" s="73">
        <f>J91</f>
        <v>5519499.0800000001</v>
      </c>
      <c r="J91" s="73">
        <f>5976321.28-456822.2</f>
        <v>5519499.0800000001</v>
      </c>
    </row>
    <row r="92" spans="1:10" s="30" customFormat="1" ht="46.8" x14ac:dyDescent="0.3">
      <c r="A92" s="26" t="s">
        <v>19</v>
      </c>
      <c r="B92" s="26" t="s">
        <v>59</v>
      </c>
      <c r="C92" s="26" t="s">
        <v>20</v>
      </c>
      <c r="D92" s="35" t="s">
        <v>30</v>
      </c>
      <c r="E92" s="28" t="s">
        <v>36</v>
      </c>
      <c r="F92" s="29" t="s">
        <v>56</v>
      </c>
      <c r="G92" s="73">
        <f t="shared" si="10"/>
        <v>400000</v>
      </c>
      <c r="H92" s="73">
        <v>400000</v>
      </c>
      <c r="I92" s="73"/>
      <c r="J92" s="73"/>
    </row>
    <row r="93" spans="1:10" s="30" customFormat="1" ht="78" x14ac:dyDescent="0.3">
      <c r="A93" s="26" t="s">
        <v>19</v>
      </c>
      <c r="B93" s="26" t="s">
        <v>59</v>
      </c>
      <c r="C93" s="26" t="s">
        <v>20</v>
      </c>
      <c r="D93" s="35" t="s">
        <v>30</v>
      </c>
      <c r="E93" s="28" t="s">
        <v>265</v>
      </c>
      <c r="F93" s="29" t="s">
        <v>280</v>
      </c>
      <c r="G93" s="73">
        <f>H93+I93</f>
        <v>324524.31</v>
      </c>
      <c r="H93" s="73"/>
      <c r="I93" s="73">
        <f>J93</f>
        <v>324524.31</v>
      </c>
      <c r="J93" s="73">
        <f>223724.31+100800</f>
        <v>324524.31</v>
      </c>
    </row>
    <row r="94" spans="1:10" s="30" customFormat="1" ht="46.8" x14ac:dyDescent="0.3">
      <c r="A94" s="37" t="s">
        <v>246</v>
      </c>
      <c r="B94" s="37" t="s">
        <v>247</v>
      </c>
      <c r="C94" s="37" t="s">
        <v>248</v>
      </c>
      <c r="D94" s="31" t="s">
        <v>249</v>
      </c>
      <c r="E94" s="60" t="s">
        <v>31</v>
      </c>
      <c r="F94" s="29" t="s">
        <v>210</v>
      </c>
      <c r="G94" s="73">
        <f>H94+I94</f>
        <v>225000</v>
      </c>
      <c r="H94" s="73"/>
      <c r="I94" s="73">
        <f>J94</f>
        <v>225000</v>
      </c>
      <c r="J94" s="73">
        <f>225000</f>
        <v>225000</v>
      </c>
    </row>
    <row r="95" spans="1:10" s="30" customFormat="1" ht="78" x14ac:dyDescent="0.3">
      <c r="A95" s="37" t="s">
        <v>246</v>
      </c>
      <c r="B95" s="37" t="s">
        <v>247</v>
      </c>
      <c r="C95" s="37" t="s">
        <v>248</v>
      </c>
      <c r="D95" s="31" t="s">
        <v>249</v>
      </c>
      <c r="E95" s="38" t="s">
        <v>250</v>
      </c>
      <c r="F95" s="39" t="s">
        <v>178</v>
      </c>
      <c r="G95" s="73">
        <f>H95+I95</f>
        <v>2100000</v>
      </c>
      <c r="H95" s="73"/>
      <c r="I95" s="73">
        <v>2100000</v>
      </c>
      <c r="J95" s="73">
        <v>2100000</v>
      </c>
    </row>
    <row r="96" spans="1:10" s="30" customFormat="1" ht="46.8" x14ac:dyDescent="0.3">
      <c r="A96" s="26" t="s">
        <v>34</v>
      </c>
      <c r="B96" s="26" t="s">
        <v>62</v>
      </c>
      <c r="C96" s="26" t="s">
        <v>33</v>
      </c>
      <c r="D96" s="27" t="s">
        <v>35</v>
      </c>
      <c r="E96" s="60" t="s">
        <v>31</v>
      </c>
      <c r="F96" s="29" t="s">
        <v>210</v>
      </c>
      <c r="G96" s="73">
        <f t="shared" si="10"/>
        <v>24000000</v>
      </c>
      <c r="H96" s="73">
        <v>24000000</v>
      </c>
      <c r="I96" s="73"/>
      <c r="J96" s="73"/>
    </row>
    <row r="97" spans="1:10" s="30" customFormat="1" ht="78" x14ac:dyDescent="0.3">
      <c r="A97" s="29">
        <v>1217640</v>
      </c>
      <c r="B97" s="29">
        <v>7640</v>
      </c>
      <c r="C97" s="37" t="s">
        <v>251</v>
      </c>
      <c r="D97" s="49" t="s">
        <v>252</v>
      </c>
      <c r="E97" s="28" t="s">
        <v>265</v>
      </c>
      <c r="F97" s="29" t="s">
        <v>280</v>
      </c>
      <c r="G97" s="73">
        <f>H97+I97</f>
        <v>24079.599999999999</v>
      </c>
      <c r="H97" s="73"/>
      <c r="I97" s="73">
        <f>+J97</f>
        <v>24079.599999999999</v>
      </c>
      <c r="J97" s="73">
        <v>24079.599999999999</v>
      </c>
    </row>
    <row r="98" spans="1:10" s="30" customFormat="1" ht="93.6" x14ac:dyDescent="0.3">
      <c r="A98" s="29">
        <v>1217691</v>
      </c>
      <c r="B98" s="29">
        <v>7691</v>
      </c>
      <c r="C98" s="37" t="s">
        <v>21</v>
      </c>
      <c r="D98" s="49" t="s">
        <v>253</v>
      </c>
      <c r="E98" s="28" t="s">
        <v>265</v>
      </c>
      <c r="F98" s="29" t="s">
        <v>280</v>
      </c>
      <c r="G98" s="73">
        <f>H98+I98</f>
        <v>729312.91</v>
      </c>
      <c r="H98" s="73"/>
      <c r="I98" s="73">
        <f>729312.91</f>
        <v>729312.91</v>
      </c>
      <c r="J98" s="73"/>
    </row>
    <row r="99" spans="1:10" s="30" customFormat="1" ht="109.2" x14ac:dyDescent="0.3">
      <c r="A99" s="29">
        <v>1217693</v>
      </c>
      <c r="B99" s="29">
        <v>7693</v>
      </c>
      <c r="C99" s="37" t="s">
        <v>21</v>
      </c>
      <c r="D99" s="45" t="s">
        <v>57</v>
      </c>
      <c r="E99" s="28" t="s">
        <v>244</v>
      </c>
      <c r="F99" s="29" t="s">
        <v>288</v>
      </c>
      <c r="G99" s="73">
        <f>H99+I99</f>
        <v>4637300</v>
      </c>
      <c r="H99" s="73">
        <v>4637300</v>
      </c>
      <c r="I99" s="73"/>
      <c r="J99" s="73"/>
    </row>
    <row r="100" spans="1:10" s="30" customFormat="1" ht="46.8" x14ac:dyDescent="0.3">
      <c r="A100" s="26" t="s">
        <v>221</v>
      </c>
      <c r="B100" s="26" t="s">
        <v>37</v>
      </c>
      <c r="C100" s="26" t="s">
        <v>21</v>
      </c>
      <c r="D100" s="45" t="s">
        <v>57</v>
      </c>
      <c r="E100" s="28" t="s">
        <v>218</v>
      </c>
      <c r="F100" s="29" t="s">
        <v>285</v>
      </c>
      <c r="G100" s="73">
        <f t="shared" si="10"/>
        <v>27207660</v>
      </c>
      <c r="H100" s="73">
        <f>1667500+2891560+10385700+200000+12062900</f>
        <v>27207660</v>
      </c>
      <c r="I100" s="73"/>
      <c r="J100" s="73"/>
    </row>
    <row r="101" spans="1:10" s="30" customFormat="1" ht="46.8" x14ac:dyDescent="0.3">
      <c r="A101" s="29">
        <v>1218110</v>
      </c>
      <c r="B101" s="29">
        <v>8110</v>
      </c>
      <c r="C101" s="37" t="s">
        <v>191</v>
      </c>
      <c r="D101" s="49" t="s">
        <v>192</v>
      </c>
      <c r="E101" s="28" t="s">
        <v>179</v>
      </c>
      <c r="F101" s="29" t="s">
        <v>202</v>
      </c>
      <c r="G101" s="73">
        <f>H101+I101</f>
        <v>5115743.28</v>
      </c>
      <c r="H101" s="73">
        <f>2232828.68+200000+103300+41300-100800</f>
        <v>2476628.6800000002</v>
      </c>
      <c r="I101" s="73">
        <f>3809114.6-1170000</f>
        <v>2639114.6</v>
      </c>
      <c r="J101" s="73">
        <f>3809114.6-1170000</f>
        <v>2639114.6</v>
      </c>
    </row>
    <row r="102" spans="1:10" s="30" customFormat="1" ht="78" x14ac:dyDescent="0.3">
      <c r="A102" s="29">
        <v>1218110</v>
      </c>
      <c r="B102" s="29">
        <v>8110</v>
      </c>
      <c r="C102" s="37" t="s">
        <v>191</v>
      </c>
      <c r="D102" s="49" t="s">
        <v>192</v>
      </c>
      <c r="E102" s="38" t="s">
        <v>257</v>
      </c>
      <c r="F102" s="39" t="s">
        <v>258</v>
      </c>
      <c r="G102" s="73">
        <f>H102+I102</f>
        <v>1170000</v>
      </c>
      <c r="H102" s="73"/>
      <c r="I102" s="73">
        <f>J102</f>
        <v>1170000</v>
      </c>
      <c r="J102" s="73">
        <f>1170000</f>
        <v>1170000</v>
      </c>
    </row>
    <row r="103" spans="1:10" s="30" customFormat="1" ht="62.4" x14ac:dyDescent="0.3">
      <c r="A103" s="29">
        <v>1218240</v>
      </c>
      <c r="B103" s="28">
        <v>8240</v>
      </c>
      <c r="C103" s="71" t="s">
        <v>94</v>
      </c>
      <c r="D103" s="31" t="s">
        <v>183</v>
      </c>
      <c r="E103" s="38" t="s">
        <v>224</v>
      </c>
      <c r="F103" s="29" t="s">
        <v>286</v>
      </c>
      <c r="G103" s="73">
        <f>H103+I103</f>
        <v>112500</v>
      </c>
      <c r="H103" s="73">
        <v>112500</v>
      </c>
      <c r="I103" s="73"/>
      <c r="J103" s="73"/>
    </row>
    <row r="104" spans="1:10" s="30" customFormat="1" ht="78" x14ac:dyDescent="0.3">
      <c r="A104" s="26" t="s">
        <v>137</v>
      </c>
      <c r="B104" s="26" t="s">
        <v>97</v>
      </c>
      <c r="C104" s="26" t="s">
        <v>98</v>
      </c>
      <c r="D104" s="35" t="s">
        <v>99</v>
      </c>
      <c r="E104" s="38" t="s">
        <v>100</v>
      </c>
      <c r="F104" s="39" t="s">
        <v>178</v>
      </c>
      <c r="G104" s="73">
        <f t="shared" si="10"/>
        <v>701393.7</v>
      </c>
      <c r="H104" s="73"/>
      <c r="I104" s="73">
        <f>509000+192393.7</f>
        <v>701393.7</v>
      </c>
      <c r="J104" s="73"/>
    </row>
    <row r="105" spans="1:10" s="30" customFormat="1" ht="39" customHeight="1" x14ac:dyDescent="0.3">
      <c r="A105" s="40" t="s">
        <v>239</v>
      </c>
      <c r="B105" s="40"/>
      <c r="C105" s="40"/>
      <c r="D105" s="46" t="s">
        <v>240</v>
      </c>
      <c r="E105" s="46"/>
      <c r="F105" s="65"/>
      <c r="G105" s="72">
        <f>G106</f>
        <v>75091837.299999997</v>
      </c>
      <c r="H105" s="72">
        <f>H106</f>
        <v>2901135.13</v>
      </c>
      <c r="I105" s="72">
        <f>I106</f>
        <v>72190702.170000002</v>
      </c>
      <c r="J105" s="72">
        <f>J106</f>
        <v>71206290.430000007</v>
      </c>
    </row>
    <row r="106" spans="1:10" s="30" customFormat="1" ht="43.5" customHeight="1" x14ac:dyDescent="0.3">
      <c r="A106" s="40" t="s">
        <v>241</v>
      </c>
      <c r="B106" s="40"/>
      <c r="C106" s="40"/>
      <c r="D106" s="46" t="s">
        <v>240</v>
      </c>
      <c r="E106" s="46"/>
      <c r="F106" s="65"/>
      <c r="G106" s="72">
        <f>G107+G108+G109+G110+G111+G112+G113+G114+G115+G116+G117+G118+G119+G120+G121</f>
        <v>75091837.299999997</v>
      </c>
      <c r="H106" s="72">
        <f t="shared" ref="H106:J106" si="11">H107+H108+H109+H110+H111+H112+H113+H114+H115+H116+H117+H118+H119+H120+H121</f>
        <v>2901135.13</v>
      </c>
      <c r="I106" s="72">
        <f t="shared" si="11"/>
        <v>72190702.170000002</v>
      </c>
      <c r="J106" s="72">
        <f t="shared" si="11"/>
        <v>71206290.430000007</v>
      </c>
    </row>
    <row r="107" spans="1:10" s="30" customFormat="1" ht="46.8" x14ac:dyDescent="0.3">
      <c r="A107" s="26" t="s">
        <v>254</v>
      </c>
      <c r="B107" s="26" t="s">
        <v>72</v>
      </c>
      <c r="C107" s="26" t="s">
        <v>73</v>
      </c>
      <c r="D107" s="27" t="s">
        <v>74</v>
      </c>
      <c r="E107" s="28" t="s">
        <v>75</v>
      </c>
      <c r="F107" s="29" t="s">
        <v>199</v>
      </c>
      <c r="G107" s="73">
        <f t="shared" ref="G107:G121" si="12">H107+I107</f>
        <v>13568240.16</v>
      </c>
      <c r="H107" s="73"/>
      <c r="I107" s="73">
        <f t="shared" ref="I107:I119" si="13">J107</f>
        <v>13568240.16</v>
      </c>
      <c r="J107" s="73">
        <f>11568240.16+2000000</f>
        <v>13568240.16</v>
      </c>
    </row>
    <row r="108" spans="1:10" s="30" customFormat="1" ht="46.8" x14ac:dyDescent="0.3">
      <c r="A108" s="29">
        <v>1516011</v>
      </c>
      <c r="B108" s="29">
        <v>6011</v>
      </c>
      <c r="C108" s="37" t="s">
        <v>235</v>
      </c>
      <c r="D108" s="49" t="s">
        <v>242</v>
      </c>
      <c r="E108" s="28" t="s">
        <v>31</v>
      </c>
      <c r="F108" s="29" t="s">
        <v>255</v>
      </c>
      <c r="G108" s="73">
        <f t="shared" si="12"/>
        <v>8450377.8000000007</v>
      </c>
      <c r="H108" s="73"/>
      <c r="I108" s="73">
        <f t="shared" si="13"/>
        <v>8450377.8000000007</v>
      </c>
      <c r="J108" s="73">
        <v>8450377.8000000007</v>
      </c>
    </row>
    <row r="109" spans="1:10" s="30" customFormat="1" ht="46.8" x14ac:dyDescent="0.3">
      <c r="A109" s="29">
        <v>1516013</v>
      </c>
      <c r="B109" s="29">
        <v>6013</v>
      </c>
      <c r="C109" s="37" t="s">
        <v>20</v>
      </c>
      <c r="D109" s="49" t="s">
        <v>256</v>
      </c>
      <c r="E109" s="28" t="s">
        <v>31</v>
      </c>
      <c r="F109" s="29" t="s">
        <v>255</v>
      </c>
      <c r="G109" s="73">
        <f t="shared" si="12"/>
        <v>1700210</v>
      </c>
      <c r="H109" s="73"/>
      <c r="I109" s="73">
        <f t="shared" si="13"/>
        <v>1700210</v>
      </c>
      <c r="J109" s="73">
        <v>1700210</v>
      </c>
    </row>
    <row r="110" spans="1:10" s="30" customFormat="1" ht="46.8" x14ac:dyDescent="0.3">
      <c r="A110" s="29">
        <v>1516015</v>
      </c>
      <c r="B110" s="29" t="s">
        <v>135</v>
      </c>
      <c r="C110" s="29" t="s">
        <v>20</v>
      </c>
      <c r="D110" s="49" t="s">
        <v>136</v>
      </c>
      <c r="E110" s="28" t="s">
        <v>31</v>
      </c>
      <c r="F110" s="29" t="s">
        <v>255</v>
      </c>
      <c r="G110" s="73">
        <f t="shared" si="12"/>
        <v>2200038.56</v>
      </c>
      <c r="H110" s="73"/>
      <c r="I110" s="73">
        <f t="shared" si="13"/>
        <v>2200038.56</v>
      </c>
      <c r="J110" s="73">
        <f>2200038.56</f>
        <v>2200038.56</v>
      </c>
    </row>
    <row r="111" spans="1:10" s="30" customFormat="1" ht="46.8" x14ac:dyDescent="0.3">
      <c r="A111" s="29">
        <v>1516030</v>
      </c>
      <c r="B111" s="29">
        <v>6030</v>
      </c>
      <c r="C111" s="29" t="s">
        <v>20</v>
      </c>
      <c r="D111" s="49" t="s">
        <v>259</v>
      </c>
      <c r="E111" s="28" t="s">
        <v>31</v>
      </c>
      <c r="F111" s="29" t="s">
        <v>255</v>
      </c>
      <c r="G111" s="73">
        <f t="shared" si="12"/>
        <v>6061951.1600000001</v>
      </c>
      <c r="H111" s="73"/>
      <c r="I111" s="73">
        <f t="shared" si="13"/>
        <v>6061951.1600000001</v>
      </c>
      <c r="J111" s="73">
        <f>6061951.16</f>
        <v>6061951.1600000001</v>
      </c>
    </row>
    <row r="112" spans="1:10" s="30" customFormat="1" ht="46.8" x14ac:dyDescent="0.3">
      <c r="A112" s="29">
        <v>1516050</v>
      </c>
      <c r="B112" s="29">
        <v>6050</v>
      </c>
      <c r="C112" s="29" t="s">
        <v>20</v>
      </c>
      <c r="D112" s="49" t="s">
        <v>245</v>
      </c>
      <c r="E112" s="28" t="s">
        <v>31</v>
      </c>
      <c r="F112" s="29" t="s">
        <v>210</v>
      </c>
      <c r="G112" s="73">
        <f>H112+I112</f>
        <v>1869686.13</v>
      </c>
      <c r="H112" s="73">
        <v>681135.13</v>
      </c>
      <c r="I112" s="73">
        <f>J112</f>
        <v>1188551</v>
      </c>
      <c r="J112" s="73">
        <v>1188551</v>
      </c>
    </row>
    <row r="113" spans="1:10" s="30" customFormat="1" ht="78" x14ac:dyDescent="0.3">
      <c r="A113" s="37" t="s">
        <v>269</v>
      </c>
      <c r="B113" s="37" t="s">
        <v>247</v>
      </c>
      <c r="C113" s="37" t="s">
        <v>248</v>
      </c>
      <c r="D113" s="31" t="s">
        <v>249</v>
      </c>
      <c r="E113" s="38" t="s">
        <v>250</v>
      </c>
      <c r="F113" s="39" t="s">
        <v>178</v>
      </c>
      <c r="G113" s="73">
        <f>H113+I113</f>
        <v>3450000</v>
      </c>
      <c r="H113" s="73"/>
      <c r="I113" s="73">
        <f>J113</f>
        <v>3450000</v>
      </c>
      <c r="J113" s="73">
        <f>3450000</f>
        <v>3450000</v>
      </c>
    </row>
    <row r="114" spans="1:10" s="30" customFormat="1" ht="46.8" x14ac:dyDescent="0.3">
      <c r="A114" s="37" t="s">
        <v>269</v>
      </c>
      <c r="B114" s="37" t="s">
        <v>247</v>
      </c>
      <c r="C114" s="37" t="s">
        <v>248</v>
      </c>
      <c r="D114" s="31" t="s">
        <v>249</v>
      </c>
      <c r="E114" s="28" t="s">
        <v>31</v>
      </c>
      <c r="F114" s="29" t="s">
        <v>210</v>
      </c>
      <c r="G114" s="73">
        <f>H114+I114</f>
        <v>10072000</v>
      </c>
      <c r="H114" s="73"/>
      <c r="I114" s="73">
        <f>J114</f>
        <v>10072000</v>
      </c>
      <c r="J114" s="73">
        <f>8172000+1900000</f>
        <v>10072000</v>
      </c>
    </row>
    <row r="115" spans="1:10" s="30" customFormat="1" ht="62.4" x14ac:dyDescent="0.3">
      <c r="A115" s="29">
        <v>1517370</v>
      </c>
      <c r="B115" s="29">
        <v>7370</v>
      </c>
      <c r="C115" s="37" t="s">
        <v>21</v>
      </c>
      <c r="D115" s="49" t="s">
        <v>260</v>
      </c>
      <c r="E115" s="28" t="s">
        <v>261</v>
      </c>
      <c r="F115" s="29" t="s">
        <v>262</v>
      </c>
      <c r="G115" s="73">
        <f t="shared" si="12"/>
        <v>7950254.8499999996</v>
      </c>
      <c r="H115" s="73">
        <v>2220000</v>
      </c>
      <c r="I115" s="73">
        <f t="shared" si="13"/>
        <v>5730254.8499999996</v>
      </c>
      <c r="J115" s="73">
        <f>5730254.85</f>
        <v>5730254.8499999996</v>
      </c>
    </row>
    <row r="116" spans="1:10" s="30" customFormat="1" ht="78" x14ac:dyDescent="0.3">
      <c r="A116" s="29">
        <v>1517370</v>
      </c>
      <c r="B116" s="29">
        <v>7370</v>
      </c>
      <c r="C116" s="37" t="s">
        <v>21</v>
      </c>
      <c r="D116" s="49" t="s">
        <v>260</v>
      </c>
      <c r="E116" s="38" t="s">
        <v>250</v>
      </c>
      <c r="F116" s="39" t="s">
        <v>178</v>
      </c>
      <c r="G116" s="73">
        <f t="shared" si="12"/>
        <v>245600</v>
      </c>
      <c r="H116" s="73"/>
      <c r="I116" s="73">
        <f t="shared" si="13"/>
        <v>245600</v>
      </c>
      <c r="J116" s="73">
        <v>245600</v>
      </c>
    </row>
    <row r="117" spans="1:10" s="30" customFormat="1" ht="46.8" x14ac:dyDescent="0.3">
      <c r="A117" s="29">
        <v>1517640</v>
      </c>
      <c r="B117" s="29">
        <v>7640</v>
      </c>
      <c r="C117" s="37" t="s">
        <v>251</v>
      </c>
      <c r="D117" s="49" t="s">
        <v>252</v>
      </c>
      <c r="E117" s="28" t="s">
        <v>75</v>
      </c>
      <c r="F117" s="29" t="s">
        <v>199</v>
      </c>
      <c r="G117" s="73">
        <f t="shared" si="12"/>
        <v>200000</v>
      </c>
      <c r="H117" s="73"/>
      <c r="I117" s="73">
        <f t="shared" si="13"/>
        <v>200000</v>
      </c>
      <c r="J117" s="73">
        <f>100000+100000</f>
        <v>200000</v>
      </c>
    </row>
    <row r="118" spans="1:10" s="30" customFormat="1" ht="124.8" x14ac:dyDescent="0.3">
      <c r="A118" s="29">
        <v>1517640</v>
      </c>
      <c r="B118" s="29">
        <v>7640</v>
      </c>
      <c r="C118" s="37" t="s">
        <v>251</v>
      </c>
      <c r="D118" s="49" t="s">
        <v>252</v>
      </c>
      <c r="E118" s="38" t="s">
        <v>273</v>
      </c>
      <c r="F118" s="29" t="s">
        <v>274</v>
      </c>
      <c r="G118" s="73">
        <f t="shared" si="12"/>
        <v>3782400</v>
      </c>
      <c r="H118" s="73"/>
      <c r="I118" s="73">
        <f t="shared" si="13"/>
        <v>3782400</v>
      </c>
      <c r="J118" s="73">
        <v>3782400</v>
      </c>
    </row>
    <row r="119" spans="1:10" s="30" customFormat="1" ht="46.8" x14ac:dyDescent="0.3">
      <c r="A119" s="29">
        <v>1518110</v>
      </c>
      <c r="B119" s="29">
        <v>8110</v>
      </c>
      <c r="C119" s="37" t="s">
        <v>191</v>
      </c>
      <c r="D119" s="49" t="s">
        <v>192</v>
      </c>
      <c r="E119" s="28" t="s">
        <v>179</v>
      </c>
      <c r="F119" s="29" t="s">
        <v>202</v>
      </c>
      <c r="G119" s="73">
        <f t="shared" si="12"/>
        <v>14423146.9</v>
      </c>
      <c r="H119" s="73"/>
      <c r="I119" s="73">
        <f t="shared" si="13"/>
        <v>14423146.9</v>
      </c>
      <c r="J119" s="73">
        <f>15731896.9-1308750</f>
        <v>14423146.9</v>
      </c>
    </row>
    <row r="120" spans="1:10" s="30" customFormat="1" ht="78" x14ac:dyDescent="0.3">
      <c r="A120" s="29">
        <v>1518311</v>
      </c>
      <c r="B120" s="29">
        <v>8311</v>
      </c>
      <c r="C120" s="37" t="s">
        <v>263</v>
      </c>
      <c r="D120" s="45" t="s">
        <v>282</v>
      </c>
      <c r="E120" s="38" t="s">
        <v>250</v>
      </c>
      <c r="F120" s="39" t="s">
        <v>178</v>
      </c>
      <c r="G120" s="73">
        <f t="shared" si="12"/>
        <v>133520</v>
      </c>
      <c r="H120" s="73"/>
      <c r="I120" s="73">
        <f>J120</f>
        <v>133520</v>
      </c>
      <c r="J120" s="73">
        <f>300000-166480</f>
        <v>133520</v>
      </c>
    </row>
    <row r="121" spans="1:10" s="30" customFormat="1" ht="78" x14ac:dyDescent="0.3">
      <c r="A121" s="26" t="s">
        <v>264</v>
      </c>
      <c r="B121" s="26" t="s">
        <v>97</v>
      </c>
      <c r="C121" s="26" t="s">
        <v>98</v>
      </c>
      <c r="D121" s="45" t="s">
        <v>99</v>
      </c>
      <c r="E121" s="38" t="s">
        <v>100</v>
      </c>
      <c r="F121" s="39" t="s">
        <v>178</v>
      </c>
      <c r="G121" s="73">
        <f t="shared" si="12"/>
        <v>984411.74</v>
      </c>
      <c r="H121" s="73"/>
      <c r="I121" s="73">
        <v>984411.74</v>
      </c>
      <c r="J121" s="73"/>
    </row>
    <row r="122" spans="1:10" s="44" customFormat="1" ht="46.8" x14ac:dyDescent="0.3">
      <c r="A122" s="40" t="s">
        <v>41</v>
      </c>
      <c r="B122" s="40"/>
      <c r="C122" s="40"/>
      <c r="D122" s="41" t="s">
        <v>174</v>
      </c>
      <c r="E122" s="42"/>
      <c r="F122" s="43"/>
      <c r="G122" s="72">
        <f>G123</f>
        <v>19746400</v>
      </c>
      <c r="H122" s="72">
        <f>H123</f>
        <v>19196400</v>
      </c>
      <c r="I122" s="72">
        <f>I123</f>
        <v>550000</v>
      </c>
      <c r="J122" s="72">
        <f>J123</f>
        <v>550000</v>
      </c>
    </row>
    <row r="123" spans="1:10" s="44" customFormat="1" ht="46.8" x14ac:dyDescent="0.3">
      <c r="A123" s="40" t="s">
        <v>42</v>
      </c>
      <c r="B123" s="40"/>
      <c r="C123" s="40"/>
      <c r="D123" s="41" t="s">
        <v>174</v>
      </c>
      <c r="E123" s="42"/>
      <c r="F123" s="43"/>
      <c r="G123" s="72">
        <f>G124+G125+G126</f>
        <v>19746400</v>
      </c>
      <c r="H123" s="72">
        <f t="shared" ref="H123:J123" si="14">H124+H125+H126</f>
        <v>19196400</v>
      </c>
      <c r="I123" s="72">
        <f t="shared" si="14"/>
        <v>550000</v>
      </c>
      <c r="J123" s="72">
        <f t="shared" si="14"/>
        <v>550000</v>
      </c>
    </row>
    <row r="124" spans="1:10" s="30" customFormat="1" ht="46.8" x14ac:dyDescent="0.3">
      <c r="A124" s="26" t="s">
        <v>43</v>
      </c>
      <c r="B124" s="26" t="s">
        <v>37</v>
      </c>
      <c r="C124" s="26" t="s">
        <v>21</v>
      </c>
      <c r="D124" s="45" t="s">
        <v>57</v>
      </c>
      <c r="E124" s="28" t="s">
        <v>218</v>
      </c>
      <c r="F124" s="29" t="s">
        <v>285</v>
      </c>
      <c r="G124" s="73">
        <f>H124+I124</f>
        <v>19625800</v>
      </c>
      <c r="H124" s="73">
        <f>786500+16850000+1439300</f>
        <v>19075800</v>
      </c>
      <c r="I124" s="73">
        <f>J124</f>
        <v>550000</v>
      </c>
      <c r="J124" s="73">
        <v>550000</v>
      </c>
    </row>
    <row r="125" spans="1:10" s="30" customFormat="1" ht="46.8" x14ac:dyDescent="0.3">
      <c r="A125" s="29">
        <v>3118110</v>
      </c>
      <c r="B125" s="28">
        <v>8110</v>
      </c>
      <c r="C125" s="71" t="s">
        <v>191</v>
      </c>
      <c r="D125" s="31" t="s">
        <v>192</v>
      </c>
      <c r="E125" s="28" t="s">
        <v>179</v>
      </c>
      <c r="F125" s="29" t="s">
        <v>202</v>
      </c>
      <c r="G125" s="73">
        <f>H125+I125</f>
        <v>20600</v>
      </c>
      <c r="H125" s="73">
        <v>20600</v>
      </c>
      <c r="I125" s="73"/>
      <c r="J125" s="73"/>
    </row>
    <row r="126" spans="1:10" s="30" customFormat="1" ht="62.4" x14ac:dyDescent="0.3">
      <c r="A126" s="26" t="s">
        <v>225</v>
      </c>
      <c r="B126" s="26" t="s">
        <v>182</v>
      </c>
      <c r="C126" s="26" t="s">
        <v>94</v>
      </c>
      <c r="D126" s="35" t="s">
        <v>183</v>
      </c>
      <c r="E126" s="38" t="s">
        <v>224</v>
      </c>
      <c r="F126" s="29" t="s">
        <v>286</v>
      </c>
      <c r="G126" s="73">
        <f>H126+I126</f>
        <v>100000</v>
      </c>
      <c r="H126" s="73">
        <v>100000</v>
      </c>
      <c r="I126" s="73"/>
      <c r="J126" s="73"/>
    </row>
    <row r="127" spans="1:10" s="30" customFormat="1" ht="43.5" customHeight="1" x14ac:dyDescent="0.3">
      <c r="A127" s="40" t="s">
        <v>228</v>
      </c>
      <c r="B127" s="40"/>
      <c r="C127" s="40"/>
      <c r="D127" s="41" t="s">
        <v>226</v>
      </c>
      <c r="E127" s="46"/>
      <c r="F127" s="29"/>
      <c r="G127" s="72">
        <f>G128</f>
        <v>8477000</v>
      </c>
      <c r="H127" s="72">
        <f>H128</f>
        <v>8477000</v>
      </c>
      <c r="I127" s="72">
        <f>I128</f>
        <v>0</v>
      </c>
      <c r="J127" s="72">
        <f>J128</f>
        <v>0</v>
      </c>
    </row>
    <row r="128" spans="1:10" s="30" customFormat="1" ht="43.5" customHeight="1" x14ac:dyDescent="0.3">
      <c r="A128" s="40" t="s">
        <v>227</v>
      </c>
      <c r="B128" s="40"/>
      <c r="C128" s="40"/>
      <c r="D128" s="41" t="s">
        <v>226</v>
      </c>
      <c r="E128" s="46"/>
      <c r="F128" s="29"/>
      <c r="G128" s="72">
        <f>G129+G130+G131+G132+G133+G134</f>
        <v>8477000</v>
      </c>
      <c r="H128" s="72">
        <f>H129+H130+H131+H132+H133+H134</f>
        <v>8477000</v>
      </c>
      <c r="I128" s="72">
        <f>I129+I130+I131+I132+I133</f>
        <v>0</v>
      </c>
      <c r="J128" s="72">
        <f>J129+J130+J131+J132+J133</f>
        <v>0</v>
      </c>
    </row>
    <row r="129" spans="1:10" s="30" customFormat="1" ht="93.6" x14ac:dyDescent="0.3">
      <c r="A129" s="29">
        <v>3719770</v>
      </c>
      <c r="B129" s="47">
        <v>9770</v>
      </c>
      <c r="C129" s="37" t="s">
        <v>148</v>
      </c>
      <c r="D129" s="48" t="s">
        <v>229</v>
      </c>
      <c r="E129" s="28" t="s">
        <v>230</v>
      </c>
      <c r="F129" s="29" t="s">
        <v>289</v>
      </c>
      <c r="G129" s="73">
        <f>H129+I129</f>
        <v>980000</v>
      </c>
      <c r="H129" s="73">
        <v>980000</v>
      </c>
      <c r="I129" s="73"/>
      <c r="J129" s="73"/>
    </row>
    <row r="130" spans="1:10" s="30" customFormat="1" ht="54.75" customHeight="1" x14ac:dyDescent="0.3">
      <c r="A130" s="29">
        <v>3719800</v>
      </c>
      <c r="B130" s="29">
        <v>9800</v>
      </c>
      <c r="C130" s="37" t="s">
        <v>148</v>
      </c>
      <c r="D130" s="49" t="s">
        <v>231</v>
      </c>
      <c r="E130" s="28" t="s">
        <v>179</v>
      </c>
      <c r="F130" s="29" t="s">
        <v>202</v>
      </c>
      <c r="G130" s="73">
        <f t="shared" ref="G130:G134" si="15">H130+I130</f>
        <v>1812000</v>
      </c>
      <c r="H130" s="73">
        <v>1812000</v>
      </c>
      <c r="I130" s="73"/>
      <c r="J130" s="73"/>
    </row>
    <row r="131" spans="1:10" s="30" customFormat="1" ht="62.4" x14ac:dyDescent="0.3">
      <c r="A131" s="29">
        <v>3719800</v>
      </c>
      <c r="B131" s="29">
        <v>9800</v>
      </c>
      <c r="C131" s="37" t="s">
        <v>148</v>
      </c>
      <c r="D131" s="49" t="s">
        <v>231</v>
      </c>
      <c r="E131" s="28" t="s">
        <v>232</v>
      </c>
      <c r="F131" s="29" t="s">
        <v>286</v>
      </c>
      <c r="G131" s="73">
        <f t="shared" si="15"/>
        <v>3500000</v>
      </c>
      <c r="H131" s="73">
        <f>3200000+300000</f>
        <v>3500000</v>
      </c>
      <c r="I131" s="73"/>
      <c r="J131" s="73"/>
    </row>
    <row r="132" spans="1:10" s="30" customFormat="1" ht="46.8" x14ac:dyDescent="0.3">
      <c r="A132" s="29">
        <v>3719800</v>
      </c>
      <c r="B132" s="29">
        <v>9800</v>
      </c>
      <c r="C132" s="37" t="s">
        <v>148</v>
      </c>
      <c r="D132" s="49" t="s">
        <v>231</v>
      </c>
      <c r="E132" s="28" t="s">
        <v>75</v>
      </c>
      <c r="F132" s="29" t="s">
        <v>199</v>
      </c>
      <c r="G132" s="73">
        <f t="shared" si="15"/>
        <v>255000</v>
      </c>
      <c r="H132" s="73">
        <v>255000</v>
      </c>
      <c r="I132" s="73"/>
      <c r="J132" s="73"/>
    </row>
    <row r="133" spans="1:10" s="30" customFormat="1" ht="46.8" x14ac:dyDescent="0.3">
      <c r="A133" s="29">
        <v>3719800</v>
      </c>
      <c r="B133" s="29">
        <v>9800</v>
      </c>
      <c r="C133" s="37" t="s">
        <v>148</v>
      </c>
      <c r="D133" s="49" t="s">
        <v>231</v>
      </c>
      <c r="E133" s="38" t="s">
        <v>233</v>
      </c>
      <c r="F133" s="29" t="s">
        <v>276</v>
      </c>
      <c r="G133" s="73">
        <f t="shared" si="15"/>
        <v>1530000</v>
      </c>
      <c r="H133" s="73">
        <v>1530000</v>
      </c>
      <c r="I133" s="73"/>
      <c r="J133" s="73"/>
    </row>
    <row r="134" spans="1:10" s="30" customFormat="1" ht="46.8" x14ac:dyDescent="0.3">
      <c r="A134" s="29">
        <v>3719800</v>
      </c>
      <c r="B134" s="29">
        <v>9800</v>
      </c>
      <c r="C134" s="37" t="s">
        <v>148</v>
      </c>
      <c r="D134" s="49" t="s">
        <v>231</v>
      </c>
      <c r="E134" s="31" t="s">
        <v>275</v>
      </c>
      <c r="F134" s="39" t="s">
        <v>211</v>
      </c>
      <c r="G134" s="73">
        <f t="shared" si="15"/>
        <v>400000</v>
      </c>
      <c r="H134" s="73">
        <v>400000</v>
      </c>
      <c r="I134" s="73"/>
      <c r="J134" s="73"/>
    </row>
    <row r="135" spans="1:10" s="44" customFormat="1" ht="27" customHeight="1" x14ac:dyDescent="0.3">
      <c r="A135" s="43"/>
      <c r="B135" s="43"/>
      <c r="C135" s="43"/>
      <c r="D135" s="70" t="s">
        <v>50</v>
      </c>
      <c r="E135" s="42"/>
      <c r="F135" s="43"/>
      <c r="G135" s="72">
        <f>G20+G34+G47+G65+G73+G81+G105+G122+G127</f>
        <v>394790899.26999998</v>
      </c>
      <c r="H135" s="72">
        <f>H20+H34+H47+H65+H73+H81+H105+H122+H127</f>
        <v>298142173.81</v>
      </c>
      <c r="I135" s="72">
        <f>I20+I34+I47+I65+I73+I81+I105+I122+I127</f>
        <v>96648725.460000008</v>
      </c>
      <c r="J135" s="72">
        <f>J20+J34+J47+J65+J73+J81+J105+J122+J127</f>
        <v>93660607.110000014</v>
      </c>
    </row>
    <row r="136" spans="1:10" s="30" customFormat="1" ht="46.8" x14ac:dyDescent="0.3">
      <c r="A136" s="29">
        <v>1</v>
      </c>
      <c r="B136" s="64"/>
      <c r="C136" s="64"/>
      <c r="D136" s="66"/>
      <c r="E136" s="28" t="s">
        <v>28</v>
      </c>
      <c r="F136" s="29" t="s">
        <v>208</v>
      </c>
      <c r="G136" s="73">
        <f>G42</f>
        <v>353000</v>
      </c>
      <c r="H136" s="73">
        <f>H42</f>
        <v>353000</v>
      </c>
      <c r="I136" s="73"/>
      <c r="J136" s="73"/>
    </row>
    <row r="137" spans="1:10" s="30" customFormat="1" ht="46.8" x14ac:dyDescent="0.3">
      <c r="A137" s="64">
        <v>2</v>
      </c>
      <c r="B137" s="64"/>
      <c r="C137" s="64"/>
      <c r="D137" s="66"/>
      <c r="E137" s="28" t="s">
        <v>36</v>
      </c>
      <c r="F137" s="29" t="s">
        <v>56</v>
      </c>
      <c r="G137" s="73">
        <f>G92</f>
        <v>400000</v>
      </c>
      <c r="H137" s="73">
        <f>H92</f>
        <v>400000</v>
      </c>
      <c r="I137" s="73">
        <f>I92</f>
        <v>0</v>
      </c>
      <c r="J137" s="73">
        <f>J92</f>
        <v>0</v>
      </c>
    </row>
    <row r="138" spans="1:10" s="30" customFormat="1" ht="46.8" x14ac:dyDescent="0.3">
      <c r="A138" s="64">
        <v>3</v>
      </c>
      <c r="B138" s="64"/>
      <c r="C138" s="64"/>
      <c r="D138" s="66"/>
      <c r="E138" s="28" t="s">
        <v>31</v>
      </c>
      <c r="F138" s="29" t="s">
        <v>210</v>
      </c>
      <c r="G138" s="73">
        <f>G84+G86+G87+G88+G90+G91+G94+G96+G108+G109+G110+G111+G112+G114</f>
        <v>156637879.72999999</v>
      </c>
      <c r="H138" s="73">
        <f t="shared" ref="H138:J138" si="16">H84+H86+H87+H88+H90+H91+H94+H96+H108+H109+H110+H111+H112+H114</f>
        <v>120198945.13</v>
      </c>
      <c r="I138" s="73">
        <f t="shared" si="16"/>
        <v>36438934.600000001</v>
      </c>
      <c r="J138" s="73">
        <f t="shared" si="16"/>
        <v>36438934.600000001</v>
      </c>
    </row>
    <row r="139" spans="1:10" s="30" customFormat="1" ht="62.4" x14ac:dyDescent="0.3">
      <c r="A139" s="64">
        <v>4</v>
      </c>
      <c r="B139" s="64"/>
      <c r="C139" s="64"/>
      <c r="D139" s="66"/>
      <c r="E139" s="28" t="s">
        <v>105</v>
      </c>
      <c r="F139" s="29" t="s">
        <v>209</v>
      </c>
      <c r="G139" s="73">
        <f>G36+G50+G62</f>
        <v>7462300</v>
      </c>
      <c r="H139" s="73">
        <f>H36+H50+H62</f>
        <v>7462300</v>
      </c>
      <c r="I139" s="73"/>
      <c r="J139" s="73"/>
    </row>
    <row r="140" spans="1:10" s="30" customFormat="1" ht="46.8" x14ac:dyDescent="0.3">
      <c r="A140" s="64">
        <v>5</v>
      </c>
      <c r="B140" s="64"/>
      <c r="C140" s="64"/>
      <c r="D140" s="66"/>
      <c r="E140" s="28" t="s">
        <v>87</v>
      </c>
      <c r="F140" s="29" t="s">
        <v>201</v>
      </c>
      <c r="G140" s="73">
        <f>G26+G27+G44+G49+G51+G53+G54+G57+G58+G59+G60+G61</f>
        <v>45816920</v>
      </c>
      <c r="H140" s="73">
        <f>H26+H27+H44+H49+H51+H53+H54+H57+H58+H59+H60+H61</f>
        <v>45816920</v>
      </c>
      <c r="I140" s="73"/>
      <c r="J140" s="73"/>
    </row>
    <row r="141" spans="1:10" s="30" customFormat="1" ht="46.8" x14ac:dyDescent="0.3">
      <c r="A141" s="64">
        <v>6</v>
      </c>
      <c r="B141" s="64"/>
      <c r="C141" s="64"/>
      <c r="D141" s="66"/>
      <c r="E141" s="28" t="s">
        <v>75</v>
      </c>
      <c r="F141" s="29" t="s">
        <v>199</v>
      </c>
      <c r="G141" s="73">
        <f>G22+G23+G24+G25+G107+G117+G132</f>
        <v>50327250.159999996</v>
      </c>
      <c r="H141" s="73">
        <f>H22+H23+H24+H25+H107+H117+H132</f>
        <v>35609010</v>
      </c>
      <c r="I141" s="73">
        <f>I22+I23+I24+I25+I107+I117+I132</f>
        <v>14718240.16</v>
      </c>
      <c r="J141" s="73">
        <f t="shared" ref="J141" si="17">J22+J23+J24+J25+J107+J117+J132</f>
        <v>14718240.16</v>
      </c>
    </row>
    <row r="142" spans="1:10" s="30" customFormat="1" ht="46.8" x14ac:dyDescent="0.3">
      <c r="A142" s="64">
        <v>7</v>
      </c>
      <c r="B142" s="64"/>
      <c r="C142" s="64"/>
      <c r="D142" s="66"/>
      <c r="E142" s="28" t="s">
        <v>138</v>
      </c>
      <c r="F142" s="29" t="s">
        <v>203</v>
      </c>
      <c r="G142" s="73">
        <f>G37+G40+G43</f>
        <v>4536596</v>
      </c>
      <c r="H142" s="73">
        <f>H37+H40+H43</f>
        <v>3050000</v>
      </c>
      <c r="I142" s="73">
        <f t="shared" ref="I142:J142" si="18">I37+I40+I43</f>
        <v>1486596</v>
      </c>
      <c r="J142" s="73">
        <f t="shared" si="18"/>
        <v>1486596</v>
      </c>
    </row>
    <row r="143" spans="1:10" s="30" customFormat="1" ht="46.8" x14ac:dyDescent="0.3">
      <c r="A143" s="64">
        <v>8</v>
      </c>
      <c r="B143" s="64"/>
      <c r="C143" s="64"/>
      <c r="D143" s="66"/>
      <c r="E143" s="28" t="s">
        <v>189</v>
      </c>
      <c r="F143" s="29" t="s">
        <v>202</v>
      </c>
      <c r="G143" s="73">
        <f>G28+G45+G64+G101+G119+G125+G130</f>
        <v>26343700.18</v>
      </c>
      <c r="H143" s="73">
        <f>H28+H45+H64+H101+H119+H125+H130</f>
        <v>9281438.6799999997</v>
      </c>
      <c r="I143" s="73">
        <f>I28+I45+I64+I101+I119+I125+I130</f>
        <v>17062261.5</v>
      </c>
      <c r="J143" s="73">
        <f>J28+J45+J64+J101+J119+J125+J130</f>
        <v>17062261.5</v>
      </c>
    </row>
    <row r="144" spans="1:10" s="30" customFormat="1" ht="124.8" x14ac:dyDescent="0.3">
      <c r="A144" s="64">
        <v>9</v>
      </c>
      <c r="B144" s="64"/>
      <c r="C144" s="64"/>
      <c r="D144" s="66"/>
      <c r="E144" s="38" t="s">
        <v>273</v>
      </c>
      <c r="F144" s="29" t="s">
        <v>274</v>
      </c>
      <c r="G144" s="73">
        <f>G29+G118</f>
        <v>5167400</v>
      </c>
      <c r="H144" s="73">
        <f t="shared" ref="H144:J144" si="19">H29+H118</f>
        <v>1385000</v>
      </c>
      <c r="I144" s="73">
        <f t="shared" si="19"/>
        <v>3782400</v>
      </c>
      <c r="J144" s="73">
        <f t="shared" si="19"/>
        <v>3782400</v>
      </c>
    </row>
    <row r="145" spans="1:10" s="30" customFormat="1" ht="62.4" x14ac:dyDescent="0.3">
      <c r="A145" s="64">
        <v>10</v>
      </c>
      <c r="B145" s="64"/>
      <c r="C145" s="64"/>
      <c r="D145" s="66"/>
      <c r="E145" s="28" t="s">
        <v>261</v>
      </c>
      <c r="F145" s="29" t="s">
        <v>262</v>
      </c>
      <c r="G145" s="73">
        <f>G115</f>
        <v>7950254.8499999996</v>
      </c>
      <c r="H145" s="73">
        <f>H115</f>
        <v>2220000</v>
      </c>
      <c r="I145" s="73">
        <f>I115</f>
        <v>5730254.8499999996</v>
      </c>
      <c r="J145" s="73">
        <f>J115</f>
        <v>5730254.8499999996</v>
      </c>
    </row>
    <row r="146" spans="1:10" s="30" customFormat="1" ht="78" x14ac:dyDescent="0.3">
      <c r="A146" s="64">
        <v>11</v>
      </c>
      <c r="B146" s="64"/>
      <c r="C146" s="64"/>
      <c r="D146" s="66"/>
      <c r="E146" s="38" t="s">
        <v>100</v>
      </c>
      <c r="F146" s="39" t="s">
        <v>178</v>
      </c>
      <c r="G146" s="73">
        <f>G33+G95+G104+G113+G116+G120+G121</f>
        <v>7810925.4400000004</v>
      </c>
      <c r="H146" s="73">
        <f t="shared" ref="H146:J146" si="20">H33+H95+H104+H113+H116+H120+H121</f>
        <v>0</v>
      </c>
      <c r="I146" s="73">
        <f t="shared" si="20"/>
        <v>7810925.4400000004</v>
      </c>
      <c r="J146" s="73">
        <f t="shared" si="20"/>
        <v>5929120</v>
      </c>
    </row>
    <row r="147" spans="1:10" s="30" customFormat="1" ht="46.8" x14ac:dyDescent="0.3">
      <c r="A147" s="64">
        <v>12</v>
      </c>
      <c r="B147" s="64"/>
      <c r="C147" s="64"/>
      <c r="D147" s="66"/>
      <c r="E147" s="38" t="s">
        <v>185</v>
      </c>
      <c r="F147" s="29" t="s">
        <v>187</v>
      </c>
      <c r="G147" s="73">
        <f>G38</f>
        <v>203000</v>
      </c>
      <c r="H147" s="73">
        <f>H38</f>
        <v>203000</v>
      </c>
      <c r="I147" s="73"/>
      <c r="J147" s="73"/>
    </row>
    <row r="148" spans="1:10" s="30" customFormat="1" ht="46.8" x14ac:dyDescent="0.3">
      <c r="A148" s="64">
        <v>13</v>
      </c>
      <c r="B148" s="64"/>
      <c r="C148" s="64"/>
      <c r="D148" s="66"/>
      <c r="E148" s="60" t="s">
        <v>172</v>
      </c>
      <c r="F148" s="34" t="s">
        <v>283</v>
      </c>
      <c r="G148" s="73">
        <f>G67+G68+G69+G70+G71+G72</f>
        <v>2231900</v>
      </c>
      <c r="H148" s="73">
        <f>H67+H68+H69+H70+H71+H72</f>
        <v>1760900</v>
      </c>
      <c r="I148" s="73">
        <f>I67+I68+I69+I70+I71+I72</f>
        <v>471000</v>
      </c>
      <c r="J148" s="73">
        <f>J67+J68+J69+J70+J71+J72</f>
        <v>94000</v>
      </c>
    </row>
    <row r="149" spans="1:10" s="30" customFormat="1" ht="46.8" x14ac:dyDescent="0.3">
      <c r="A149" s="64">
        <v>14</v>
      </c>
      <c r="B149" s="64"/>
      <c r="C149" s="64"/>
      <c r="D149" s="66"/>
      <c r="E149" s="28" t="s">
        <v>198</v>
      </c>
      <c r="F149" s="29" t="s">
        <v>284</v>
      </c>
      <c r="G149" s="73">
        <f>G52+G75+G77</f>
        <v>2088900</v>
      </c>
      <c r="H149" s="73">
        <f>H52+H75+H77</f>
        <v>2088900</v>
      </c>
      <c r="I149" s="73"/>
      <c r="J149" s="73"/>
    </row>
    <row r="150" spans="1:10" s="30" customFormat="1" ht="49.5" customHeight="1" x14ac:dyDescent="0.3">
      <c r="A150" s="64">
        <v>15</v>
      </c>
      <c r="B150" s="64"/>
      <c r="C150" s="64"/>
      <c r="D150" s="66"/>
      <c r="E150" s="28" t="s">
        <v>188</v>
      </c>
      <c r="F150" s="29" t="s">
        <v>222</v>
      </c>
      <c r="G150" s="73">
        <f>G76+G78+G79+G80</f>
        <v>2634000</v>
      </c>
      <c r="H150" s="73">
        <f>H76+H78+H79+H80</f>
        <v>2634000</v>
      </c>
      <c r="I150" s="73"/>
      <c r="J150" s="73"/>
    </row>
    <row r="151" spans="1:10" s="30" customFormat="1" ht="46.8" x14ac:dyDescent="0.3">
      <c r="A151" s="64">
        <v>16</v>
      </c>
      <c r="B151" s="64"/>
      <c r="C151" s="64"/>
      <c r="D151" s="66"/>
      <c r="E151" s="60" t="s">
        <v>216</v>
      </c>
      <c r="F151" s="29" t="s">
        <v>217</v>
      </c>
      <c r="G151" s="73">
        <f>H151+I151</f>
        <v>3483800</v>
      </c>
      <c r="H151" s="73">
        <f>H41+H56</f>
        <v>3483800</v>
      </c>
      <c r="I151" s="73"/>
      <c r="J151" s="73"/>
    </row>
    <row r="152" spans="1:10" s="30" customFormat="1" ht="69" customHeight="1" x14ac:dyDescent="0.3">
      <c r="A152" s="64">
        <v>17</v>
      </c>
      <c r="B152" s="64"/>
      <c r="C152" s="64"/>
      <c r="D152" s="66"/>
      <c r="E152" s="28" t="s">
        <v>220</v>
      </c>
      <c r="F152" s="29" t="s">
        <v>219</v>
      </c>
      <c r="G152" s="73">
        <f>G39</f>
        <v>15000</v>
      </c>
      <c r="H152" s="73">
        <f>H39</f>
        <v>15000</v>
      </c>
      <c r="I152" s="73">
        <f>I39</f>
        <v>0</v>
      </c>
      <c r="J152" s="73">
        <f>J39</f>
        <v>0</v>
      </c>
    </row>
    <row r="153" spans="1:10" s="30" customFormat="1" ht="46.8" x14ac:dyDescent="0.3">
      <c r="A153" s="64">
        <v>18</v>
      </c>
      <c r="B153" s="64"/>
      <c r="C153" s="64"/>
      <c r="D153" s="66"/>
      <c r="E153" s="60" t="s">
        <v>218</v>
      </c>
      <c r="F153" s="29" t="s">
        <v>285</v>
      </c>
      <c r="G153" s="73">
        <f>G100+G124</f>
        <v>46833460</v>
      </c>
      <c r="H153" s="73">
        <f t="shared" ref="H153:J153" si="21">H100+H124</f>
        <v>46283460</v>
      </c>
      <c r="I153" s="73">
        <f t="shared" si="21"/>
        <v>550000</v>
      </c>
      <c r="J153" s="73">
        <f t="shared" si="21"/>
        <v>550000</v>
      </c>
    </row>
    <row r="154" spans="1:10" s="30" customFormat="1" ht="62.4" x14ac:dyDescent="0.3">
      <c r="A154" s="64">
        <v>19</v>
      </c>
      <c r="B154" s="64"/>
      <c r="C154" s="64"/>
      <c r="D154" s="66"/>
      <c r="E154" s="38" t="s">
        <v>224</v>
      </c>
      <c r="F154" s="29" t="s">
        <v>286</v>
      </c>
      <c r="G154" s="73">
        <f>G31+G32+G46+G103+G126+G131</f>
        <v>6569200</v>
      </c>
      <c r="H154" s="73">
        <f>H31+H32+H46+H103+H126+H131</f>
        <v>6569200</v>
      </c>
      <c r="I154" s="73">
        <f t="shared" ref="I154:J154" si="22">I31+I32+I46+I103+I126+I131</f>
        <v>0</v>
      </c>
      <c r="J154" s="73">
        <f t="shared" si="22"/>
        <v>0</v>
      </c>
    </row>
    <row r="155" spans="1:10" s="30" customFormat="1" ht="62.4" x14ac:dyDescent="0.3">
      <c r="A155" s="64">
        <v>20</v>
      </c>
      <c r="B155" s="64"/>
      <c r="C155" s="64"/>
      <c r="D155" s="66"/>
      <c r="E155" s="38" t="s">
        <v>223</v>
      </c>
      <c r="F155" s="29" t="s">
        <v>287</v>
      </c>
      <c r="G155" s="73">
        <f>G30</f>
        <v>1780000</v>
      </c>
      <c r="H155" s="73">
        <f>H30</f>
        <v>1780000</v>
      </c>
      <c r="I155" s="73">
        <f>I30</f>
        <v>0</v>
      </c>
      <c r="J155" s="73">
        <f>J30</f>
        <v>0</v>
      </c>
    </row>
    <row r="156" spans="1:10" s="30" customFormat="1" ht="78" x14ac:dyDescent="0.3">
      <c r="A156" s="64">
        <v>21</v>
      </c>
      <c r="B156" s="64"/>
      <c r="C156" s="64"/>
      <c r="D156" s="66"/>
      <c r="E156" s="28" t="s">
        <v>257</v>
      </c>
      <c r="F156" s="29" t="s">
        <v>258</v>
      </c>
      <c r="G156" s="73">
        <f>G102</f>
        <v>1170000</v>
      </c>
      <c r="H156" s="73">
        <f>H102</f>
        <v>0</v>
      </c>
      <c r="I156" s="73">
        <f>I102</f>
        <v>1170000</v>
      </c>
      <c r="J156" s="73">
        <f>J102</f>
        <v>1170000</v>
      </c>
    </row>
    <row r="157" spans="1:10" s="30" customFormat="1" ht="46.8" x14ac:dyDescent="0.3">
      <c r="A157" s="64">
        <v>22</v>
      </c>
      <c r="B157" s="64"/>
      <c r="C157" s="64"/>
      <c r="D157" s="66"/>
      <c r="E157" s="38" t="s">
        <v>233</v>
      </c>
      <c r="F157" s="29" t="s">
        <v>276</v>
      </c>
      <c r="G157" s="73">
        <f>G133</f>
        <v>1530000</v>
      </c>
      <c r="H157" s="73">
        <f>H133</f>
        <v>1530000</v>
      </c>
      <c r="I157" s="73">
        <f>I133</f>
        <v>0</v>
      </c>
      <c r="J157" s="73">
        <f>J133</f>
        <v>0</v>
      </c>
    </row>
    <row r="158" spans="1:10" s="30" customFormat="1" ht="46.8" x14ac:dyDescent="0.3">
      <c r="A158" s="64">
        <v>23</v>
      </c>
      <c r="B158" s="64"/>
      <c r="C158" s="64"/>
      <c r="D158" s="66"/>
      <c r="E158" s="51" t="s">
        <v>237</v>
      </c>
      <c r="F158" s="29" t="s">
        <v>279</v>
      </c>
      <c r="G158" s="73">
        <f>G63</f>
        <v>1000000</v>
      </c>
      <c r="H158" s="73">
        <f>H63</f>
        <v>0</v>
      </c>
      <c r="I158" s="73">
        <f>I63</f>
        <v>1000000</v>
      </c>
      <c r="J158" s="73">
        <f>J63</f>
        <v>1000000</v>
      </c>
    </row>
    <row r="159" spans="1:10" s="30" customFormat="1" ht="78" x14ac:dyDescent="0.3">
      <c r="A159" s="64">
        <v>24</v>
      </c>
      <c r="B159" s="64"/>
      <c r="C159" s="64"/>
      <c r="D159" s="66"/>
      <c r="E159" s="28" t="s">
        <v>265</v>
      </c>
      <c r="F159" s="29" t="s">
        <v>280</v>
      </c>
      <c r="G159" s="73">
        <f>G83+G89+G93+G97+G98</f>
        <v>5830112.9099999992</v>
      </c>
      <c r="H159" s="73">
        <f t="shared" ref="H159:J159" si="23">H83+H89+H93+H97+H98</f>
        <v>0</v>
      </c>
      <c r="I159" s="73">
        <f t="shared" si="23"/>
        <v>5830112.9099999992</v>
      </c>
      <c r="J159" s="73">
        <f t="shared" si="23"/>
        <v>5100799.9999999991</v>
      </c>
    </row>
    <row r="160" spans="1:10" s="30" customFormat="1" ht="109.2" x14ac:dyDescent="0.3">
      <c r="A160" s="64">
        <v>25</v>
      </c>
      <c r="B160" s="64"/>
      <c r="C160" s="64"/>
      <c r="D160" s="66"/>
      <c r="E160" s="28" t="s">
        <v>244</v>
      </c>
      <c r="F160" s="29" t="s">
        <v>288</v>
      </c>
      <c r="G160" s="73">
        <f>G85+G99</f>
        <v>5235300</v>
      </c>
      <c r="H160" s="73">
        <f>H85+H99</f>
        <v>4637300</v>
      </c>
      <c r="I160" s="73">
        <f>I85+I99</f>
        <v>598000</v>
      </c>
      <c r="J160" s="73">
        <f>J85+J99</f>
        <v>598000</v>
      </c>
    </row>
    <row r="161" spans="1:10" s="30" customFormat="1" ht="93.6" x14ac:dyDescent="0.3">
      <c r="A161" s="64">
        <v>26</v>
      </c>
      <c r="B161" s="64"/>
      <c r="C161" s="64"/>
      <c r="D161" s="66"/>
      <c r="E161" s="28" t="s">
        <v>230</v>
      </c>
      <c r="F161" s="29" t="s">
        <v>289</v>
      </c>
      <c r="G161" s="73">
        <f>G129</f>
        <v>980000</v>
      </c>
      <c r="H161" s="73">
        <f>H129</f>
        <v>980000</v>
      </c>
      <c r="I161" s="73">
        <f>I129</f>
        <v>0</v>
      </c>
      <c r="J161" s="73">
        <f>J129</f>
        <v>0</v>
      </c>
    </row>
    <row r="162" spans="1:10" s="30" customFormat="1" ht="31.2" x14ac:dyDescent="0.3">
      <c r="A162" s="64">
        <v>27</v>
      </c>
      <c r="B162" s="64"/>
      <c r="C162" s="64"/>
      <c r="D162" s="66"/>
      <c r="E162" s="31" t="s">
        <v>275</v>
      </c>
      <c r="F162" s="39" t="s">
        <v>290</v>
      </c>
      <c r="G162" s="73">
        <f>G134</f>
        <v>400000</v>
      </c>
      <c r="H162" s="73">
        <v>400000</v>
      </c>
      <c r="I162" s="73"/>
      <c r="J162" s="73"/>
    </row>
    <row r="163" spans="1:10" s="30" customFormat="1" ht="15.6" x14ac:dyDescent="0.3">
      <c r="A163" s="67"/>
      <c r="B163" s="67"/>
      <c r="C163" s="67"/>
      <c r="D163" s="62"/>
      <c r="E163" s="24"/>
      <c r="F163" s="68"/>
      <c r="G163" s="69"/>
      <c r="H163" s="69"/>
      <c r="I163" s="69"/>
      <c r="J163" s="69"/>
    </row>
    <row r="164" spans="1:10" s="30" customFormat="1" ht="15.6" x14ac:dyDescent="0.3">
      <c r="A164" s="56"/>
      <c r="B164" s="56"/>
      <c r="C164" s="56"/>
      <c r="D164" s="30" t="s">
        <v>212</v>
      </c>
      <c r="E164" s="24"/>
      <c r="F164" s="67" t="s">
        <v>213</v>
      </c>
      <c r="G164" s="67"/>
      <c r="H164" s="67"/>
      <c r="I164" s="67"/>
      <c r="J164" s="67"/>
    </row>
    <row r="165" spans="1:10" ht="15" customHeight="1" x14ac:dyDescent="0.3">
      <c r="E165" s="24"/>
    </row>
    <row r="166" spans="1:10" ht="15" customHeight="1" x14ac:dyDescent="0.3">
      <c r="E166" s="24"/>
    </row>
    <row r="167" spans="1:10" ht="15" customHeight="1" x14ac:dyDescent="0.3">
      <c r="E167" s="24"/>
      <c r="G167" s="20"/>
      <c r="H167" s="20"/>
      <c r="I167" s="20"/>
      <c r="J167" s="20"/>
    </row>
    <row r="168" spans="1:10" x14ac:dyDescent="0.3">
      <c r="G168" s="75"/>
      <c r="H168" s="75"/>
      <c r="I168" s="75"/>
      <c r="J168" s="75"/>
    </row>
    <row r="169" spans="1:10" x14ac:dyDescent="0.3">
      <c r="G169" s="20"/>
      <c r="H169" s="20"/>
      <c r="I169" s="20"/>
      <c r="J169" s="20"/>
    </row>
    <row r="171" spans="1:10" x14ac:dyDescent="0.3">
      <c r="G171" s="20"/>
      <c r="H171" s="20"/>
      <c r="I171" s="20"/>
      <c r="J171" s="20"/>
    </row>
    <row r="172" spans="1:10" x14ac:dyDescent="0.3">
      <c r="G172" s="20"/>
      <c r="H172" s="20"/>
      <c r="I172" s="20"/>
      <c r="J172" s="20"/>
    </row>
  </sheetData>
  <mergeCells count="20">
    <mergeCell ref="H1:J1"/>
    <mergeCell ref="H2:J2"/>
    <mergeCell ref="H3:J3"/>
    <mergeCell ref="H5:J5"/>
    <mergeCell ref="F17:F18"/>
    <mergeCell ref="G17:G18"/>
    <mergeCell ref="H17:H18"/>
    <mergeCell ref="I17:J17"/>
    <mergeCell ref="H7:J7"/>
    <mergeCell ref="H8:J8"/>
    <mergeCell ref="H9:J9"/>
    <mergeCell ref="H11:J11"/>
    <mergeCell ref="A13:J13"/>
    <mergeCell ref="H12:J12"/>
    <mergeCell ref="E17:E18"/>
    <mergeCell ref="A14:B14"/>
    <mergeCell ref="A17:A18"/>
    <mergeCell ref="B17:B18"/>
    <mergeCell ref="C17:C18"/>
    <mergeCell ref="D17:D18"/>
  </mergeCells>
  <pageMargins left="0.39370078740157483" right="0.39370078740157483" top="0.39370078740157483" bottom="0.39370078740157483" header="0.51181102362204722" footer="0.51181102362204722"/>
  <pageSetup paperSize="9" scale="53" fitToHeight="11" orientation="landscape" r:id="rId1"/>
  <rowBreaks count="2" manualBreakCount="2">
    <brk id="79" max="9" man="1"/>
    <brk id="13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2023-03-29T07:28:06Z</dcterms:modified>
</cp:coreProperties>
</file>