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A3F62791-8E77-4A3E-9CD9-0F92138D9905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'2023'!$A:$D,'2023'!$8:$10</definedName>
    <definedName name="_xlnm.Print_Area" localSheetId="0">'2023'!$A$1:$AH$71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1" i="2" l="1"/>
  <c r="AD45" i="2"/>
  <c r="AD33" i="2"/>
  <c r="AD19" i="2"/>
  <c r="Z19" i="2"/>
  <c r="Y19" i="2"/>
  <c r="S51" i="2"/>
  <c r="T51" i="2"/>
  <c r="S45" i="2"/>
  <c r="T45" i="2"/>
  <c r="S33" i="2"/>
  <c r="T33" i="2"/>
  <c r="S19" i="2"/>
  <c r="T19" i="2"/>
  <c r="M51" i="2"/>
  <c r="N51" i="2"/>
  <c r="M45" i="2"/>
  <c r="N45" i="2"/>
  <c r="M33" i="2"/>
  <c r="N33" i="2"/>
  <c r="N19" i="2"/>
  <c r="M19" i="2"/>
  <c r="H51" i="2"/>
  <c r="G51" i="2"/>
  <c r="H45" i="2"/>
  <c r="G45" i="2"/>
  <c r="H33" i="2"/>
  <c r="G33" i="2"/>
  <c r="H19" i="2"/>
  <c r="G19" i="2"/>
  <c r="N64" i="2"/>
  <c r="N63" i="2"/>
  <c r="M64" i="2"/>
  <c r="M63" i="2"/>
  <c r="AD64" i="2"/>
  <c r="O56" i="2" l="1"/>
  <c r="P13" i="2"/>
  <c r="O13" i="2"/>
  <c r="AF68" i="2" l="1"/>
  <c r="AF67" i="2" s="1"/>
  <c r="AE67" i="2"/>
  <c r="S67" i="2"/>
  <c r="T67" i="2"/>
  <c r="M67" i="2"/>
  <c r="N67" i="2"/>
  <c r="G67" i="2"/>
  <c r="H67" i="2"/>
  <c r="AG68" i="2"/>
  <c r="AG67" i="2" s="1"/>
  <c r="AD67" i="2"/>
  <c r="AD58" i="2"/>
  <c r="AD54" i="2"/>
  <c r="AD11" i="2"/>
  <c r="AC67" i="2"/>
  <c r="AC58" i="2"/>
  <c r="AC54" i="2"/>
  <c r="AC51" i="2"/>
  <c r="AC48" i="2"/>
  <c r="AC45" i="2"/>
  <c r="AC33" i="2"/>
  <c r="AC19" i="2"/>
  <c r="AC11" i="2"/>
  <c r="Z67" i="2"/>
  <c r="Y67" i="2"/>
  <c r="Z58" i="2"/>
  <c r="Y58" i="2"/>
  <c r="Z54" i="2"/>
  <c r="Y54" i="2"/>
  <c r="Z17" i="2"/>
  <c r="Y17" i="2"/>
  <c r="Z11" i="2"/>
  <c r="Y11" i="2"/>
  <c r="X67" i="2"/>
  <c r="W67" i="2"/>
  <c r="X58" i="2"/>
  <c r="W58" i="2"/>
  <c r="X54" i="2"/>
  <c r="W54" i="2"/>
  <c r="X33" i="2"/>
  <c r="W33" i="2"/>
  <c r="X19" i="2"/>
  <c r="W19" i="2"/>
  <c r="X11" i="2"/>
  <c r="W11" i="2"/>
  <c r="V68" i="2"/>
  <c r="U68" i="2"/>
  <c r="T58" i="2"/>
  <c r="S58" i="2"/>
  <c r="T54" i="2"/>
  <c r="S54" i="2"/>
  <c r="T11" i="2"/>
  <c r="S11" i="2"/>
  <c r="R67" i="2"/>
  <c r="Q67" i="2"/>
  <c r="R58" i="2"/>
  <c r="Q58" i="2"/>
  <c r="R54" i="2"/>
  <c r="Q54" i="2"/>
  <c r="R51" i="2"/>
  <c r="Q51" i="2"/>
  <c r="R48" i="2"/>
  <c r="Q48" i="2"/>
  <c r="R45" i="2"/>
  <c r="Q45" i="2"/>
  <c r="R33" i="2"/>
  <c r="Q33" i="2"/>
  <c r="R19" i="2"/>
  <c r="R17" i="2" s="1"/>
  <c r="R69" i="2" s="1"/>
  <c r="Q19" i="2"/>
  <c r="R11" i="2"/>
  <c r="Q11" i="2"/>
  <c r="P68" i="2"/>
  <c r="O68" i="2"/>
  <c r="N58" i="2"/>
  <c r="M58" i="2"/>
  <c r="N54" i="2"/>
  <c r="M54" i="2"/>
  <c r="N11" i="2"/>
  <c r="M11" i="2"/>
  <c r="L67" i="2"/>
  <c r="K67" i="2"/>
  <c r="L58" i="2"/>
  <c r="K58" i="2"/>
  <c r="L54" i="2"/>
  <c r="K54" i="2"/>
  <c r="L51" i="2"/>
  <c r="K51" i="2"/>
  <c r="L48" i="2"/>
  <c r="K48" i="2"/>
  <c r="L45" i="2"/>
  <c r="K45" i="2"/>
  <c r="L33" i="2"/>
  <c r="K33" i="2"/>
  <c r="L19" i="2"/>
  <c r="K19" i="2"/>
  <c r="L11" i="2"/>
  <c r="K11" i="2"/>
  <c r="J68" i="2"/>
  <c r="I68" i="2"/>
  <c r="H58" i="2"/>
  <c r="G58" i="2"/>
  <c r="H54" i="2"/>
  <c r="G54" i="2"/>
  <c r="H11" i="2"/>
  <c r="G11" i="2"/>
  <c r="F67" i="2"/>
  <c r="E67" i="2"/>
  <c r="F58" i="2"/>
  <c r="E58" i="2"/>
  <c r="F54" i="2"/>
  <c r="E54" i="2"/>
  <c r="F51" i="2"/>
  <c r="E51" i="2"/>
  <c r="F48" i="2"/>
  <c r="E48" i="2"/>
  <c r="F45" i="2"/>
  <c r="E45" i="2"/>
  <c r="F33" i="2"/>
  <c r="E33" i="2"/>
  <c r="F19" i="2"/>
  <c r="E19" i="2"/>
  <c r="F11" i="2"/>
  <c r="E11" i="2"/>
  <c r="K17" i="2" l="1"/>
  <c r="X17" i="2"/>
  <c r="AC17" i="2"/>
  <c r="AC69" i="2" s="1"/>
  <c r="L17" i="2"/>
  <c r="L69" i="2" s="1"/>
  <c r="W17" i="2"/>
  <c r="W69" i="2" s="1"/>
  <c r="Q17" i="2"/>
  <c r="Q69" i="2" s="1"/>
  <c r="X69" i="2"/>
  <c r="E17" i="2"/>
  <c r="E69" i="2" s="1"/>
  <c r="F17" i="2"/>
  <c r="F69" i="2" s="1"/>
  <c r="AH68" i="2"/>
  <c r="AD17" i="2"/>
  <c r="AD69" i="2" s="1"/>
  <c r="AE69" i="2" s="1"/>
  <c r="Z69" i="2"/>
  <c r="Y69" i="2"/>
  <c r="AA69" i="2" s="1"/>
  <c r="S17" i="2"/>
  <c r="S69" i="2" s="1"/>
  <c r="U69" i="2" s="1"/>
  <c r="T17" i="2"/>
  <c r="T69" i="2" s="1"/>
  <c r="V69" i="2" s="1"/>
  <c r="N17" i="2"/>
  <c r="N69" i="2" s="1"/>
  <c r="P69" i="2" s="1"/>
  <c r="M17" i="2"/>
  <c r="M69" i="2" s="1"/>
  <c r="K69" i="2"/>
  <c r="G17" i="2"/>
  <c r="G69" i="2" s="1"/>
  <c r="H17" i="2"/>
  <c r="H69" i="2" s="1"/>
  <c r="AE15" i="2"/>
  <c r="AF14" i="2"/>
  <c r="AE14" i="2"/>
  <c r="AB14" i="2"/>
  <c r="AA14" i="2"/>
  <c r="P14" i="2"/>
  <c r="O14" i="2"/>
  <c r="AE13" i="2"/>
  <c r="J69" i="2" l="1"/>
  <c r="I69" i="2"/>
  <c r="AB69" i="2"/>
  <c r="O69" i="2"/>
  <c r="P16" i="2"/>
  <c r="O16" i="2"/>
  <c r="AG12" i="2" l="1"/>
  <c r="AE59" i="2" l="1"/>
  <c r="AE60" i="2"/>
  <c r="AE61" i="2"/>
  <c r="AE62" i="2"/>
  <c r="AE64" i="2"/>
  <c r="AE65" i="2"/>
  <c r="AA59" i="2"/>
  <c r="AB59" i="2"/>
  <c r="AA60" i="2"/>
  <c r="AB60" i="2"/>
  <c r="AA62" i="2"/>
  <c r="AB62" i="2"/>
  <c r="AA65" i="2"/>
  <c r="AB65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I60" i="2"/>
  <c r="J60" i="2"/>
  <c r="I61" i="2"/>
  <c r="J61" i="2"/>
  <c r="I66" i="2"/>
  <c r="J66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AB29" i="2"/>
  <c r="AA29" i="2"/>
  <c r="AB43" i="2"/>
  <c r="AA43" i="2"/>
  <c r="AB41" i="2"/>
  <c r="AA41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4" i="2"/>
  <c r="AE35" i="2"/>
  <c r="AE36" i="2"/>
  <c r="AE37" i="2"/>
  <c r="AE38" i="2"/>
  <c r="AE39" i="2"/>
  <c r="AE40" i="2"/>
  <c r="AE41" i="2"/>
  <c r="AE42" i="2"/>
  <c r="AE43" i="2"/>
  <c r="AE44" i="2"/>
  <c r="AE46" i="2"/>
  <c r="AE47" i="2"/>
  <c r="AE48" i="2"/>
  <c r="AE49" i="2"/>
  <c r="AE50" i="2"/>
  <c r="AE52" i="2"/>
  <c r="AE53" i="2"/>
  <c r="AE18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6" i="2"/>
  <c r="AG46" i="2"/>
  <c r="AF47" i="2"/>
  <c r="AG47" i="2"/>
  <c r="AF48" i="2"/>
  <c r="AG48" i="2"/>
  <c r="AF49" i="2"/>
  <c r="AG49" i="2"/>
  <c r="AF50" i="2"/>
  <c r="AG50" i="2"/>
  <c r="AF52" i="2"/>
  <c r="AG52" i="2"/>
  <c r="AF53" i="2"/>
  <c r="AG53" i="2"/>
  <c r="AG18" i="2"/>
  <c r="AF18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2" i="2"/>
  <c r="J42" i="2"/>
  <c r="I44" i="2"/>
  <c r="J44" i="2"/>
  <c r="I46" i="2"/>
  <c r="J46" i="2"/>
  <c r="I48" i="2"/>
  <c r="J48" i="2"/>
  <c r="I49" i="2"/>
  <c r="J49" i="2"/>
  <c r="I50" i="2"/>
  <c r="J50" i="2"/>
  <c r="I52" i="2"/>
  <c r="J52" i="2"/>
  <c r="I53" i="2"/>
  <c r="J5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6" i="2"/>
  <c r="P46" i="2"/>
  <c r="O47" i="2"/>
  <c r="P47" i="2"/>
  <c r="O48" i="2"/>
  <c r="P48" i="2"/>
  <c r="O49" i="2"/>
  <c r="P49" i="2"/>
  <c r="O50" i="2"/>
  <c r="P50" i="2"/>
  <c r="O52" i="2"/>
  <c r="P52" i="2"/>
  <c r="O53" i="2"/>
  <c r="P53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6" i="2"/>
  <c r="V46" i="2"/>
  <c r="U47" i="2"/>
  <c r="V47" i="2"/>
  <c r="U48" i="2"/>
  <c r="V48" i="2"/>
  <c r="U49" i="2"/>
  <c r="V49" i="2"/>
  <c r="U50" i="2"/>
  <c r="V50" i="2"/>
  <c r="U52" i="2"/>
  <c r="V52" i="2"/>
  <c r="U53" i="2"/>
  <c r="V53" i="2"/>
  <c r="V18" i="2"/>
  <c r="U18" i="2"/>
  <c r="O31" i="2"/>
  <c r="P31" i="2"/>
  <c r="O32" i="2"/>
  <c r="P32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P18" i="2"/>
  <c r="O18" i="2"/>
  <c r="I32" i="2"/>
  <c r="J32" i="2"/>
  <c r="I28" i="2"/>
  <c r="J28" i="2"/>
  <c r="I30" i="2"/>
  <c r="J30" i="2"/>
  <c r="I31" i="2"/>
  <c r="J31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J18" i="2"/>
  <c r="I18" i="2"/>
  <c r="AH30" i="2" l="1"/>
  <c r="AH29" i="2"/>
  <c r="AH27" i="2"/>
  <c r="AH25" i="2"/>
  <c r="AH50" i="2"/>
  <c r="AH41" i="2"/>
  <c r="AH32" i="2"/>
  <c r="AH26" i="2"/>
  <c r="AH52" i="2"/>
  <c r="AH49" i="2"/>
  <c r="AH44" i="2"/>
  <c r="AH42" i="2"/>
  <c r="AH40" i="2"/>
  <c r="AH36" i="2"/>
  <c r="AH24" i="2"/>
  <c r="AH20" i="2"/>
  <c r="AH22" i="2"/>
  <c r="AH28" i="2"/>
  <c r="AH31" i="2"/>
  <c r="AH23" i="2"/>
  <c r="AH18" i="2"/>
  <c r="AH21" i="2"/>
  <c r="AH48" i="2"/>
  <c r="AH43" i="2"/>
  <c r="AH53" i="2"/>
  <c r="AH47" i="2"/>
  <c r="AH46" i="2"/>
  <c r="AH39" i="2"/>
  <c r="AH38" i="2"/>
  <c r="AH34" i="2"/>
  <c r="AH37" i="2"/>
  <c r="AH35" i="2"/>
  <c r="V19" i="2" l="1"/>
  <c r="U19" i="2"/>
  <c r="P19" i="2"/>
  <c r="O19" i="2"/>
  <c r="J19" i="2"/>
  <c r="I19" i="2"/>
  <c r="P45" i="2" l="1"/>
  <c r="U51" i="2"/>
  <c r="P33" i="2"/>
  <c r="AB33" i="2"/>
  <c r="AE19" i="2"/>
  <c r="O45" i="2"/>
  <c r="U45" i="2"/>
  <c r="I45" i="2"/>
  <c r="AE45" i="2"/>
  <c r="U33" i="2"/>
  <c r="AE33" i="2"/>
  <c r="AE51" i="2"/>
  <c r="O51" i="2"/>
  <c r="V33" i="2"/>
  <c r="AA19" i="2"/>
  <c r="AB19" i="2"/>
  <c r="AG19" i="2"/>
  <c r="O33" i="2"/>
  <c r="AA33" i="2"/>
  <c r="P51" i="2"/>
  <c r="AF19" i="2"/>
  <c r="AF51" i="2"/>
  <c r="V51" i="2"/>
  <c r="J51" i="2"/>
  <c r="AG51" i="2"/>
  <c r="V45" i="2"/>
  <c r="AG45" i="2"/>
  <c r="AF45" i="2"/>
  <c r="J45" i="2"/>
  <c r="AG33" i="2"/>
  <c r="J33" i="2"/>
  <c r="AF33" i="2"/>
  <c r="I51" i="2"/>
  <c r="I33" i="2"/>
  <c r="AH19" i="2" l="1"/>
  <c r="AH51" i="2"/>
  <c r="AH45" i="2"/>
  <c r="AH33" i="2"/>
  <c r="AE16" i="2" l="1"/>
  <c r="AE12" i="2"/>
  <c r="AB15" i="2"/>
  <c r="AA15" i="2"/>
  <c r="AB13" i="2"/>
  <c r="AA13" i="2"/>
  <c r="U15" i="2"/>
  <c r="V15" i="2"/>
  <c r="V57" i="2"/>
  <c r="U57" i="2"/>
  <c r="V56" i="2"/>
  <c r="U56" i="2"/>
  <c r="V55" i="2"/>
  <c r="U55" i="2"/>
  <c r="V16" i="2"/>
  <c r="U16" i="2"/>
  <c r="V14" i="2"/>
  <c r="U14" i="2"/>
  <c r="V13" i="2"/>
  <c r="U13" i="2"/>
  <c r="V12" i="2"/>
  <c r="U12" i="2"/>
  <c r="P57" i="2"/>
  <c r="O57" i="2"/>
  <c r="P56" i="2"/>
  <c r="P55" i="2"/>
  <c r="O55" i="2"/>
  <c r="P12" i="2"/>
  <c r="O12" i="2"/>
  <c r="I12" i="2" l="1"/>
  <c r="J12" i="2"/>
  <c r="I16" i="2"/>
  <c r="J16" i="2"/>
  <c r="I55" i="2"/>
  <c r="J55" i="2"/>
  <c r="I56" i="2"/>
  <c r="J56" i="2"/>
  <c r="I57" i="2"/>
  <c r="J57" i="2"/>
  <c r="AG55" i="2" l="1"/>
  <c r="AG60" i="2"/>
  <c r="AG61" i="2"/>
  <c r="AG62" i="2"/>
  <c r="AG63" i="2"/>
  <c r="AG64" i="2"/>
  <c r="AG65" i="2"/>
  <c r="AG66" i="2"/>
  <c r="AG59" i="2"/>
  <c r="AG56" i="2"/>
  <c r="AG57" i="2"/>
  <c r="AG13" i="2"/>
  <c r="AG14" i="2"/>
  <c r="AG15" i="2"/>
  <c r="AG16" i="2"/>
  <c r="I58" i="2"/>
  <c r="I54" i="2"/>
  <c r="AF12" i="2"/>
  <c r="AF57" i="2"/>
  <c r="AG11" i="2" l="1"/>
  <c r="AH57" i="2"/>
  <c r="V54" i="2"/>
  <c r="AG58" i="2"/>
  <c r="J11" i="2"/>
  <c r="AH12" i="2"/>
  <c r="AG54" i="2"/>
  <c r="U54" i="2"/>
  <c r="P54" i="2"/>
  <c r="O54" i="2"/>
  <c r="J54" i="2"/>
  <c r="O58" i="2"/>
  <c r="P58" i="2"/>
  <c r="U58" i="2"/>
  <c r="V58" i="2"/>
  <c r="AA58" i="2"/>
  <c r="AB58" i="2"/>
  <c r="AE58" i="2"/>
  <c r="J58" i="2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65" i="2"/>
  <c r="AH65" i="2" s="1"/>
  <c r="AF66" i="2"/>
  <c r="AH66" i="2" s="1"/>
  <c r="AF55" i="2"/>
  <c r="AH55" i="2" s="1"/>
  <c r="AF56" i="2"/>
  <c r="AH56" i="2" s="1"/>
  <c r="AF13" i="2"/>
  <c r="AH13" i="2" s="1"/>
  <c r="AH14" i="2"/>
  <c r="AF15" i="2"/>
  <c r="AH15" i="2" s="1"/>
  <c r="AF16" i="2"/>
  <c r="AH16" i="2" s="1"/>
  <c r="O11" i="2"/>
  <c r="P11" i="2"/>
  <c r="U11" i="2"/>
  <c r="V11" i="2"/>
  <c r="AA11" i="2"/>
  <c r="AB11" i="2"/>
  <c r="AE11" i="2"/>
  <c r="I11" i="2"/>
  <c r="AG17" i="2" l="1"/>
  <c r="AF54" i="2"/>
  <c r="AH54" i="2" s="1"/>
  <c r="O67" i="2"/>
  <c r="U67" i="2"/>
  <c r="J17" i="2"/>
  <c r="AF58" i="2"/>
  <c r="AH58" i="2" s="1"/>
  <c r="AF11" i="2"/>
  <c r="AH11" i="2" s="1"/>
  <c r="P67" i="2" l="1"/>
  <c r="V67" i="2"/>
  <c r="I67" i="2"/>
  <c r="AE17" i="2"/>
  <c r="AB17" i="2"/>
  <c r="AA17" i="2"/>
  <c r="U17" i="2"/>
  <c r="V17" i="2"/>
  <c r="P17" i="2"/>
  <c r="O17" i="2"/>
  <c r="I17" i="2"/>
  <c r="J67" i="2"/>
  <c r="AF17" i="2"/>
  <c r="AH17" i="2" l="1"/>
  <c r="AF69" i="2"/>
  <c r="AH69" i="2" s="1"/>
  <c r="AH67" i="2"/>
</calcChain>
</file>

<file path=xl/sharedStrings.xml><?xml version="1.0" encoding="utf-8"?>
<sst xmlns="http://schemas.openxmlformats.org/spreadsheetml/2006/main" count="173" uniqueCount="118">
  <si>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</si>
  <si>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</si>
  <si>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</si>
  <si>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</si>
  <si>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</si>
  <si>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</si>
  <si>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</si>
  <si>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</si>
  <si>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</si>
  <si>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</si>
  <si>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</si>
  <si>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</si>
  <si>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</si>
  <si>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</si>
  <si>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</si>
  <si>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</si>
  <si>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</si>
  <si>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</si>
  <si>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</si>
  <si>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</si>
  <si>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</si>
  <si>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</si>
  <si>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</si>
  <si>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</si>
  <si>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</si>
  <si>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</si>
  <si>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</si>
  <si>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</si>
  <si>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</si>
  <si>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</si>
  <si>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</si>
  <si>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</si>
  <si>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</si>
  <si>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</si>
  <si>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</si>
  <si>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</si>
  <si>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</si>
  <si>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</si>
  <si>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Одеського району Одеської області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</si>
  <si>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</si>
  <si>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</si>
  <si>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</si>
  <si>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</si>
  <si>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</si>
  <si>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</si>
  <si>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</si>
  <si>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</si>
  <si>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</si>
  <si>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</si>
  <si>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</si>
  <si>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</si>
  <si>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</si>
  <si>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</si>
  <si>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</si>
  <si>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</si>
  <si>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</si>
  <si>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</si>
  <si>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</si>
  <si>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</si>
  <si>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</si>
  <si>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</si>
  <si>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</si>
  <si>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</si>
  <si>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</si>
  <si>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</si>
  <si>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</si>
  <si>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</si>
  <si>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</si>
  <si>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</si>
  <si>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</si>
  <si>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</si>
  <si>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</si>
  <si>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</si>
  <si>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</si>
  <si>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</si>
  <si>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</si>
  <si>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</si>
  <si>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</si>
  <si>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</si>
  <si>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</si>
  <si>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</si>
  <si>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</si>
  <si>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1 квартал 2023 року</t>
  </si>
  <si>
    <t>План на 2023 рік</t>
  </si>
  <si>
    <t>Виконано  за  1 квартал 2023 року</t>
  </si>
  <si>
    <t>План на 2023 рік, грн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</si>
  <si>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</si>
  <si>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</si>
  <si>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</si>
  <si>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</si>
  <si>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</si>
  <si>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</si>
  <si>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</si>
  <si>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</si>
  <si>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</si>
  <si>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</si>
  <si>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</si>
  <si>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</si>
  <si>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</si>
  <si>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</si>
  <si>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</si>
  <si>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</si>
  <si>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</si>
  <si>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</si>
  <si>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</si>
  <si>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</si>
  <si>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</si>
  <si>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</si>
  <si>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</si>
  <si>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</si>
  <si>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</si>
  <si>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</si>
  <si>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</si>
  <si>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</si>
  <si>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</si>
  <si>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</si>
  <si>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до  рішення Чорноморської міської ради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</si>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</sst>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0" fillId="0" borderId="0"/>
  </cellStyleXfs>
  <cellXfs count="10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6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Border="1"/>
    <xf numFmtId="0" fontId="7" fillId="2" borderId="1" xfId="1" applyFont="1" applyFill="1" applyBorder="1" applyAlignment="1">
      <alignment horizontal="left" vertical="center" wrapText="1"/>
    </xf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/>
    <xf numFmtId="3" fontId="9" fillId="2" borderId="1" xfId="0" applyNumberFormat="1" applyFont="1" applyFill="1" applyBorder="1"/>
    <xf numFmtId="3" fontId="9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3" fontId="1" fillId="2" borderId="1" xfId="0" quotePrefix="1" applyNumberFormat="1" applyFont="1" applyFill="1" applyBorder="1"/>
    <xf numFmtId="166" fontId="9" fillId="2" borderId="1" xfId="0" applyNumberFormat="1" applyFont="1" applyFill="1" applyBorder="1"/>
    <xf numFmtId="0" fontId="9" fillId="0" borderId="0" xfId="0" applyFont="1"/>
    <xf numFmtId="4" fontId="3" fillId="3" borderId="1" xfId="0" applyNumberFormat="1" applyFont="1" applyFill="1" applyBorder="1"/>
    <xf numFmtId="165" fontId="1" fillId="2" borderId="1" xfId="0" applyNumberFormat="1" applyFont="1" applyFill="1" applyBorder="1"/>
    <xf numFmtId="4" fontId="1" fillId="2" borderId="1" xfId="0" applyNumberFormat="1" applyFont="1" applyFill="1" applyBorder="1"/>
    <xf numFmtId="4" fontId="9" fillId="2" borderId="1" xfId="0" applyNumberFormat="1" applyFont="1" applyFill="1" applyBorder="1"/>
    <xf numFmtId="0" fontId="11" fillId="2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9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2" fillId="3" borderId="1" xfId="0" quotePrefix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/>
    <xf numFmtId="1" fontId="9" fillId="2" borderId="1" xfId="0" applyNumberFormat="1" applyFont="1" applyFill="1" applyBorder="1"/>
    <xf numFmtId="0" fontId="8" fillId="3" borderId="1" xfId="0" applyFont="1" applyFill="1" applyBorder="1" applyAlignment="1">
      <alignment horizontal="center" vertical="center"/>
    </xf>
    <xf numFmtId="0" fontId="14" fillId="0" borderId="0" xfId="0" applyFont="1"/>
    <xf numFmtId="165" fontId="8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/>
    <xf numFmtId="165" fontId="14" fillId="2" borderId="0" xfId="0" applyNumberFormat="1" applyFont="1" applyFill="1"/>
    <xf numFmtId="3" fontId="14" fillId="2" borderId="0" xfId="0" applyNumberFormat="1" applyFont="1" applyFill="1"/>
    <xf numFmtId="167" fontId="9" fillId="2" borderId="1" xfId="0" applyNumberFormat="1" applyFont="1" applyFill="1" applyBorder="1"/>
    <xf numFmtId="3" fontId="15" fillId="2" borderId="1" xfId="0" applyNumberFormat="1" applyFont="1" applyFill="1" applyBorder="1"/>
    <xf numFmtId="166" fontId="16" fillId="2" borderId="1" xfId="0" applyNumberFormat="1" applyFont="1" applyFill="1" applyBorder="1"/>
    <xf numFmtId="3" fontId="13" fillId="2" borderId="1" xfId="0" applyNumberFormat="1" applyFont="1" applyFill="1" applyBorder="1"/>
    <xf numFmtId="4" fontId="1" fillId="0" borderId="1" xfId="0" applyNumberFormat="1" applyFont="1" applyBorder="1"/>
    <xf numFmtId="4" fontId="1" fillId="2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/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168" fontId="1" fillId="2" borderId="1" xfId="0" applyNumberFormat="1" applyFont="1" applyFill="1" applyBorder="1"/>
    <xf numFmtId="168" fontId="0" fillId="0" borderId="1" xfId="0" applyNumberFormat="1" applyBorder="1"/>
    <xf numFmtId="168" fontId="1" fillId="0" borderId="1" xfId="0" applyNumberFormat="1" applyFont="1" applyBorder="1"/>
    <xf numFmtId="167" fontId="1" fillId="2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</cellXfs>
  <cellStyles count="4">
    <cellStyle name="Звичайний" xfId="0" builtinId="0"/>
    <cellStyle name="Обычный 2" xfId="3" xr:uid="{00000000-0005-0000-0000-000001000000}"/>
    <cellStyle name="Обычный 3" xfId="2" xr:uid="{00000000-0005-0000-0000-000002000000}"/>
    <cellStyle name="Обычный_дод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1"/>
  <sheetViews>
    <sheetView showZeros="0" tabSelected="1" zoomScale="80" zoomScaleNormal="80" workbookViewId="0">
      <pane xSplit="4" ySplit="10" topLeftCell="N65" activePane="bottomRight" state="frozen"/>
      <selection pane="topRight" activeCell="E1" sqref="E1"/>
      <selection pane="bottomLeft" activeCell="A12" sqref="A12"/>
      <selection pane="bottomRight" activeCell="T4" sqref="T4:V4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5.33203125" style="22" customWidth="1"/>
    <col min="7" max="7" width="14.33203125" style="22" customWidth="1"/>
    <col min="8" max="8" width="14.88671875" style="22" customWidth="1"/>
    <col min="9" max="10" width="13" style="22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17" width="12.6640625" style="22" customWidth="1"/>
    <col min="18" max="18" width="14" style="22" customWidth="1"/>
    <col min="19" max="22" width="12.6640625" style="22" customWidth="1"/>
    <col min="23" max="23" width="13.44140625" style="22" customWidth="1"/>
    <col min="24" max="24" width="12.6640625" style="22" customWidth="1"/>
    <col min="25" max="25" width="15" style="22" customWidth="1"/>
    <col min="26" max="28" width="11.88671875" style="22" customWidth="1"/>
    <col min="29" max="31" width="12.6640625" style="5" customWidth="1"/>
    <col min="32" max="32" width="15" style="5" customWidth="1"/>
    <col min="33" max="33" width="13.33203125" style="5" customWidth="1"/>
    <col min="34" max="34" width="10.44140625" style="1" bestFit="1" customWidth="1"/>
    <col min="35" max="16384" width="9.109375" style="1"/>
  </cols>
  <sheetData>
    <row r="1" spans="1:34" x14ac:dyDescent="0.3">
      <c r="D1" s="18"/>
      <c r="E1" s="19"/>
      <c r="F1" s="21"/>
      <c r="G1" s="21"/>
      <c r="H1" s="21"/>
      <c r="I1" s="21"/>
      <c r="J1" s="21"/>
      <c r="K1" s="1"/>
      <c r="L1" s="1"/>
      <c r="M1" s="87"/>
      <c r="N1" s="87"/>
      <c r="O1" s="88"/>
      <c r="P1" s="1"/>
      <c r="T1" s="100" t="s">
        <v>110</v>
      </c>
      <c r="U1" s="100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4" x14ac:dyDescent="0.3">
      <c r="D2" s="18"/>
      <c r="E2" s="19"/>
      <c r="F2" s="21"/>
      <c r="G2" s="21"/>
      <c r="H2" s="21"/>
      <c r="I2" s="21"/>
      <c r="J2" s="21"/>
      <c r="K2" s="1"/>
      <c r="L2" s="1"/>
      <c r="M2" s="87"/>
      <c r="N2" s="87"/>
      <c r="O2" s="88"/>
      <c r="P2" s="1"/>
      <c r="T2" s="100" t="s">
        <v>116</v>
      </c>
      <c r="U2" s="100"/>
      <c r="V2" s="100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4" x14ac:dyDescent="0.3">
      <c r="D3" s="18"/>
      <c r="E3" s="19"/>
      <c r="F3" s="21"/>
      <c r="G3" s="21"/>
      <c r="H3" s="21"/>
      <c r="I3" s="21"/>
      <c r="J3" s="21"/>
      <c r="K3" s="1"/>
      <c r="L3" s="1"/>
      <c r="M3" s="87"/>
      <c r="N3" s="87"/>
      <c r="O3" s="88"/>
      <c r="P3" s="1"/>
      <c r="T3" s="25" t="s">
        <v>38</v>
      </c>
      <c r="U3" s="87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4" ht="16.5" customHeight="1" x14ac:dyDescent="0.3">
      <c r="K4" s="1"/>
      <c r="L4" s="1"/>
      <c r="M4" s="89"/>
      <c r="N4" s="89"/>
      <c r="O4" s="88"/>
      <c r="P4" s="1"/>
      <c r="T4" s="101" t="s">
        <v>117</v>
      </c>
      <c r="U4" s="101"/>
      <c r="V4" s="101"/>
      <c r="X4" s="30"/>
      <c r="Y4" s="30"/>
      <c r="Z4" s="30"/>
      <c r="AA4" s="30"/>
      <c r="AB4" s="30"/>
      <c r="AC4" s="30"/>
      <c r="AD4" s="30"/>
      <c r="AE4" s="30"/>
      <c r="AF4" s="30"/>
      <c r="AG4" s="28"/>
    </row>
    <row r="5" spans="1:34" x14ac:dyDescent="0.3">
      <c r="A5" s="2"/>
      <c r="B5" s="2"/>
      <c r="C5" s="2"/>
      <c r="D5" s="3"/>
      <c r="E5" s="6"/>
      <c r="F5" s="23"/>
      <c r="G5" s="23"/>
      <c r="H5" s="23"/>
      <c r="I5" s="23"/>
      <c r="J5" s="23"/>
      <c r="K5" s="1"/>
      <c r="L5" s="1"/>
      <c r="M5" s="90"/>
      <c r="N5" s="90"/>
      <c r="O5" s="88"/>
      <c r="P5" s="1"/>
      <c r="U5" s="90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4" ht="47.25" customHeight="1" x14ac:dyDescent="0.3">
      <c r="A6" s="2"/>
      <c r="B6" s="2"/>
      <c r="C6" s="2"/>
      <c r="D6" s="3"/>
      <c r="E6" s="91" t="s">
        <v>82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4" x14ac:dyDescent="0.3">
      <c r="A7" s="2"/>
      <c r="B7" s="2"/>
      <c r="C7" s="2"/>
      <c r="D7" s="3"/>
      <c r="E7" s="6"/>
      <c r="F7" s="23"/>
      <c r="G7" s="23"/>
      <c r="H7" s="23"/>
      <c r="I7" s="23"/>
      <c r="J7" s="23"/>
      <c r="K7" s="1"/>
      <c r="L7" s="1"/>
      <c r="M7" s="23"/>
      <c r="N7" s="23"/>
      <c r="O7" s="1"/>
      <c r="P7" s="1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4" ht="31.5" customHeight="1" x14ac:dyDescent="0.3">
      <c r="A8" s="95" t="s">
        <v>3</v>
      </c>
      <c r="B8" s="96" t="s">
        <v>27</v>
      </c>
      <c r="C8" s="96" t="s">
        <v>4</v>
      </c>
      <c r="D8" s="97" t="s">
        <v>28</v>
      </c>
      <c r="E8" s="92" t="s">
        <v>35</v>
      </c>
      <c r="F8" s="94"/>
      <c r="G8" s="94"/>
      <c r="H8" s="94"/>
      <c r="I8" s="94"/>
      <c r="J8" s="93"/>
      <c r="K8" s="92" t="s">
        <v>54</v>
      </c>
      <c r="L8" s="94"/>
      <c r="M8" s="94"/>
      <c r="N8" s="94"/>
      <c r="O8" s="94"/>
      <c r="P8" s="93"/>
      <c r="Q8" s="92" t="s">
        <v>36</v>
      </c>
      <c r="R8" s="94"/>
      <c r="S8" s="94"/>
      <c r="T8" s="94"/>
      <c r="U8" s="94"/>
      <c r="V8" s="93"/>
      <c r="W8" s="92" t="s">
        <v>37</v>
      </c>
      <c r="X8" s="94"/>
      <c r="Y8" s="94"/>
      <c r="Z8" s="94"/>
      <c r="AA8" s="94"/>
      <c r="AB8" s="93"/>
      <c r="AC8" s="92" t="s">
        <v>55</v>
      </c>
      <c r="AD8" s="94"/>
      <c r="AE8" s="93"/>
      <c r="AF8" s="92" t="s">
        <v>53</v>
      </c>
      <c r="AG8" s="94"/>
      <c r="AH8" s="93"/>
    </row>
    <row r="9" spans="1:34" ht="54" customHeight="1" x14ac:dyDescent="0.3">
      <c r="A9" s="95"/>
      <c r="B9" s="96"/>
      <c r="C9" s="96"/>
      <c r="D9" s="97"/>
      <c r="E9" s="92" t="s">
        <v>83</v>
      </c>
      <c r="F9" s="93"/>
      <c r="G9" s="92" t="s">
        <v>84</v>
      </c>
      <c r="H9" s="93"/>
      <c r="I9" s="92" t="s">
        <v>52</v>
      </c>
      <c r="J9" s="93"/>
      <c r="K9" s="92" t="s">
        <v>83</v>
      </c>
      <c r="L9" s="93"/>
      <c r="M9" s="92" t="s">
        <v>84</v>
      </c>
      <c r="N9" s="93"/>
      <c r="O9" s="92" t="s">
        <v>52</v>
      </c>
      <c r="P9" s="93"/>
      <c r="Q9" s="92" t="s">
        <v>83</v>
      </c>
      <c r="R9" s="93"/>
      <c r="S9" s="92" t="s">
        <v>84</v>
      </c>
      <c r="T9" s="93"/>
      <c r="U9" s="92" t="s">
        <v>52</v>
      </c>
      <c r="V9" s="93"/>
      <c r="W9" s="92" t="s">
        <v>83</v>
      </c>
      <c r="X9" s="93"/>
      <c r="Y9" s="92" t="s">
        <v>84</v>
      </c>
      <c r="Z9" s="93"/>
      <c r="AA9" s="92" t="s">
        <v>52</v>
      </c>
      <c r="AB9" s="93"/>
      <c r="AC9" s="98" t="s">
        <v>83</v>
      </c>
      <c r="AD9" s="98" t="s">
        <v>84</v>
      </c>
      <c r="AE9" s="98" t="s">
        <v>52</v>
      </c>
      <c r="AF9" s="98" t="s">
        <v>85</v>
      </c>
      <c r="AG9" s="98" t="s">
        <v>84</v>
      </c>
      <c r="AH9" s="98" t="s">
        <v>52</v>
      </c>
    </row>
    <row r="10" spans="1:34" ht="24" customHeight="1" x14ac:dyDescent="0.3">
      <c r="A10" s="95"/>
      <c r="B10" s="96"/>
      <c r="C10" s="96"/>
      <c r="D10" s="97"/>
      <c r="E10" s="26" t="s">
        <v>1</v>
      </c>
      <c r="F10" s="27" t="s">
        <v>34</v>
      </c>
      <c r="G10" s="26" t="s">
        <v>1</v>
      </c>
      <c r="H10" s="27" t="s">
        <v>34</v>
      </c>
      <c r="I10" s="26" t="s">
        <v>1</v>
      </c>
      <c r="J10" s="27" t="s">
        <v>34</v>
      </c>
      <c r="K10" s="26" t="s">
        <v>24</v>
      </c>
      <c r="L10" s="26" t="s">
        <v>34</v>
      </c>
      <c r="M10" s="26" t="s">
        <v>24</v>
      </c>
      <c r="N10" s="26" t="s">
        <v>34</v>
      </c>
      <c r="O10" s="26" t="s">
        <v>24</v>
      </c>
      <c r="P10" s="26" t="s">
        <v>34</v>
      </c>
      <c r="Q10" s="27" t="s">
        <v>25</v>
      </c>
      <c r="R10" s="27" t="s">
        <v>34</v>
      </c>
      <c r="S10" s="27" t="s">
        <v>25</v>
      </c>
      <c r="T10" s="27" t="s">
        <v>34</v>
      </c>
      <c r="U10" s="27" t="s">
        <v>25</v>
      </c>
      <c r="V10" s="27" t="s">
        <v>34</v>
      </c>
      <c r="W10" s="27" t="s">
        <v>2</v>
      </c>
      <c r="X10" s="27" t="s">
        <v>34</v>
      </c>
      <c r="Y10" s="27" t="s">
        <v>2</v>
      </c>
      <c r="Z10" s="27" t="s">
        <v>34</v>
      </c>
      <c r="AA10" s="27" t="s">
        <v>2</v>
      </c>
      <c r="AB10" s="27" t="s">
        <v>34</v>
      </c>
      <c r="AC10" s="99"/>
      <c r="AD10" s="99"/>
      <c r="AE10" s="99"/>
      <c r="AF10" s="99"/>
      <c r="AG10" s="99"/>
      <c r="AH10" s="99"/>
    </row>
    <row r="11" spans="1:34" ht="41.25" customHeight="1" x14ac:dyDescent="0.3">
      <c r="A11" s="16" t="s">
        <v>31</v>
      </c>
      <c r="B11" s="16"/>
      <c r="C11" s="16"/>
      <c r="D11" s="20" t="s">
        <v>44</v>
      </c>
      <c r="E11" s="11">
        <f>E12+E13+E14+E15+E16</f>
        <v>498</v>
      </c>
      <c r="F11" s="12">
        <f>F12+F13+F14+F15+F16</f>
        <v>2139300</v>
      </c>
      <c r="G11" s="11">
        <f>G12+G13+G14+G15+G16</f>
        <v>3.31</v>
      </c>
      <c r="H11" s="12">
        <f>H12+H13+H14+H15+H16</f>
        <v>10055</v>
      </c>
      <c r="I11" s="29">
        <f>G11/E11</f>
        <v>6.6465863453815258E-3</v>
      </c>
      <c r="J11" s="29">
        <f>H11/F11</f>
        <v>4.7001355583602116E-3</v>
      </c>
      <c r="K11" s="12">
        <f t="shared" ref="K11:N11" si="0">K12+K13+K14+K15+K16</f>
        <v>2830</v>
      </c>
      <c r="L11" s="12">
        <f t="shared" si="0"/>
        <v>177700</v>
      </c>
      <c r="M11" s="12">
        <f t="shared" si="0"/>
        <v>761.81600000000003</v>
      </c>
      <c r="N11" s="12">
        <f t="shared" si="0"/>
        <v>30840.899999999998</v>
      </c>
      <c r="O11" s="29">
        <f>M11/K11</f>
        <v>0.26919293286219081</v>
      </c>
      <c r="P11" s="29">
        <f>N11/L11</f>
        <v>0.17355599324704557</v>
      </c>
      <c r="Q11" s="12">
        <f t="shared" ref="Q11:T11" si="1">Q12+Q13+Q14+Q15+Q16</f>
        <v>337892</v>
      </c>
      <c r="R11" s="12">
        <f t="shared" si="1"/>
        <v>3006600</v>
      </c>
      <c r="S11" s="12">
        <f t="shared" si="1"/>
        <v>22960.400000000001</v>
      </c>
      <c r="T11" s="12">
        <f t="shared" si="1"/>
        <v>138590.04999999999</v>
      </c>
      <c r="U11" s="29">
        <f>S11/Q11</f>
        <v>6.7951889953002734E-2</v>
      </c>
      <c r="V11" s="29">
        <f>T11/R11</f>
        <v>4.6095273731124854E-2</v>
      </c>
      <c r="W11" s="12">
        <f t="shared" ref="W11:Z11" si="2">W12+W13+W14+W15+W16</f>
        <v>10928.99</v>
      </c>
      <c r="X11" s="12">
        <f t="shared" si="2"/>
        <v>253400</v>
      </c>
      <c r="Y11" s="12">
        <f t="shared" si="2"/>
        <v>3488</v>
      </c>
      <c r="Z11" s="12">
        <f t="shared" si="2"/>
        <v>49883.21</v>
      </c>
      <c r="AA11" s="29">
        <f>Y11/W11</f>
        <v>0.31915117499421264</v>
      </c>
      <c r="AB11" s="29">
        <f>Z11/X11</f>
        <v>0.19685560378847672</v>
      </c>
      <c r="AC11" s="12">
        <f t="shared" ref="AC11:AD11" si="3">AC12+AC13+AC14+AC15+AC16</f>
        <v>93200</v>
      </c>
      <c r="AD11" s="12">
        <f t="shared" si="3"/>
        <v>11914.019999999999</v>
      </c>
      <c r="AE11" s="29">
        <f>AD11/AC11</f>
        <v>0.12783283261802575</v>
      </c>
      <c r="AF11" s="12">
        <f t="shared" ref="AF11" si="4">AF12+AF13+AF14+AF15+AF16</f>
        <v>5670200</v>
      </c>
      <c r="AG11" s="12">
        <f>AG12+AG13+AG14+AG15+AG16</f>
        <v>241283.17999999996</v>
      </c>
      <c r="AH11" s="29">
        <f>AG11/AF11</f>
        <v>4.2552851751260973E-2</v>
      </c>
    </row>
    <row r="12" spans="1:34" ht="41.25" customHeight="1" x14ac:dyDescent="0.3">
      <c r="A12" s="38" t="s">
        <v>16</v>
      </c>
      <c r="B12" s="38" t="s">
        <v>15</v>
      </c>
      <c r="C12" s="38" t="s">
        <v>5</v>
      </c>
      <c r="D12" s="54" t="s">
        <v>44</v>
      </c>
      <c r="E12" s="43">
        <v>482.68</v>
      </c>
      <c r="F12" s="44">
        <v>2061800</v>
      </c>
      <c r="G12" s="43"/>
      <c r="H12" s="44"/>
      <c r="I12" s="31">
        <f t="shared" ref="I12:I57" si="5">G12/E12</f>
        <v>0</v>
      </c>
      <c r="J12" s="33">
        <f t="shared" ref="J12:J57" si="6">H12/F12</f>
        <v>0</v>
      </c>
      <c r="K12" s="44">
        <v>2500</v>
      </c>
      <c r="L12" s="44">
        <v>165500</v>
      </c>
      <c r="M12" s="44">
        <v>744</v>
      </c>
      <c r="N12" s="44">
        <v>30283.05</v>
      </c>
      <c r="O12" s="33">
        <f t="shared" ref="O12:O13" si="7">M12/K12</f>
        <v>0.29759999999999998</v>
      </c>
      <c r="P12" s="33">
        <f t="shared" ref="P12:P13" si="8">N12/L12</f>
        <v>0.18297915407854984</v>
      </c>
      <c r="Q12" s="44">
        <v>284000</v>
      </c>
      <c r="R12" s="44">
        <v>2563200</v>
      </c>
      <c r="S12" s="44">
        <v>15870</v>
      </c>
      <c r="T12" s="44">
        <v>85982.54</v>
      </c>
      <c r="U12" s="33">
        <f t="shared" ref="U12:U14" si="9">S12/Q12</f>
        <v>5.5880281690140844E-2</v>
      </c>
      <c r="V12" s="33">
        <f t="shared" ref="V12:V14" si="10">T12/R12</f>
        <v>3.3544998439450684E-2</v>
      </c>
      <c r="W12" s="44"/>
      <c r="X12" s="44"/>
      <c r="Y12" s="44"/>
      <c r="Z12" s="44"/>
      <c r="AA12" s="33"/>
      <c r="AB12" s="33"/>
      <c r="AC12" s="44">
        <v>76900</v>
      </c>
      <c r="AD12" s="44">
        <v>11706.06</v>
      </c>
      <c r="AE12" s="33">
        <f>AD12/AC12</f>
        <v>0.15222444733420026</v>
      </c>
      <c r="AF12" s="34">
        <f t="shared" ref="AF12:AF16" si="11">F12+L12+R12+X12+AC12</f>
        <v>4867400</v>
      </c>
      <c r="AG12" s="34">
        <f t="shared" ref="AG12:AG66" si="12">H12+N12+T12+Z12+AD12</f>
        <v>127971.65</v>
      </c>
      <c r="AH12" s="33">
        <f>AG12/AF12</f>
        <v>2.6291582775198257E-2</v>
      </c>
    </row>
    <row r="13" spans="1:34" ht="44.25" customHeight="1" x14ac:dyDescent="0.3">
      <c r="A13" s="38" t="s">
        <v>16</v>
      </c>
      <c r="B13" s="38" t="s">
        <v>15</v>
      </c>
      <c r="C13" s="38" t="s">
        <v>5</v>
      </c>
      <c r="D13" s="55" t="s">
        <v>45</v>
      </c>
      <c r="E13" s="43"/>
      <c r="F13" s="44"/>
      <c r="G13" s="43"/>
      <c r="H13" s="44"/>
      <c r="I13" s="33"/>
      <c r="J13" s="33"/>
      <c r="K13" s="44">
        <v>60</v>
      </c>
      <c r="L13" s="44">
        <v>2100</v>
      </c>
      <c r="M13" s="44">
        <v>9</v>
      </c>
      <c r="N13" s="44">
        <v>199.26</v>
      </c>
      <c r="O13" s="33">
        <f t="shared" si="7"/>
        <v>0.15</v>
      </c>
      <c r="P13" s="33">
        <f t="shared" si="8"/>
        <v>9.4885714285714282E-2</v>
      </c>
      <c r="Q13" s="44">
        <v>5800</v>
      </c>
      <c r="R13" s="44">
        <v>33600</v>
      </c>
      <c r="S13" s="44">
        <v>695</v>
      </c>
      <c r="T13" s="44">
        <v>4315.71</v>
      </c>
      <c r="U13" s="33">
        <f t="shared" si="9"/>
        <v>0.11982758620689656</v>
      </c>
      <c r="V13" s="33">
        <f t="shared" si="10"/>
        <v>0.12844375</v>
      </c>
      <c r="W13" s="44">
        <v>6200</v>
      </c>
      <c r="X13" s="44">
        <v>143900</v>
      </c>
      <c r="Y13" s="44">
        <v>1899</v>
      </c>
      <c r="Z13" s="44">
        <v>31434.3</v>
      </c>
      <c r="AA13" s="33">
        <f t="shared" ref="AA13:AA17" si="13">Y13/W13</f>
        <v>0.30629032258064515</v>
      </c>
      <c r="AB13" s="33">
        <f t="shared" ref="AB13:AB17" si="14">Z13/X13</f>
        <v>0.21844544822793607</v>
      </c>
      <c r="AC13" s="44">
        <v>5000</v>
      </c>
      <c r="AD13" s="44"/>
      <c r="AE13" s="33">
        <f>AD13/AC13</f>
        <v>0</v>
      </c>
      <c r="AF13" s="34">
        <f t="shared" si="11"/>
        <v>184600</v>
      </c>
      <c r="AG13" s="34">
        <f t="shared" si="12"/>
        <v>35949.269999999997</v>
      </c>
      <c r="AH13" s="33">
        <f t="shared" ref="AH13:AH15" si="15">AG13/AF13</f>
        <v>0.19474144095341275</v>
      </c>
    </row>
    <row r="14" spans="1:34" ht="61.5" customHeight="1" x14ac:dyDescent="0.3">
      <c r="A14" s="38" t="s">
        <v>16</v>
      </c>
      <c r="B14" s="38" t="s">
        <v>15</v>
      </c>
      <c r="C14" s="38" t="s">
        <v>5</v>
      </c>
      <c r="D14" s="55" t="s">
        <v>63</v>
      </c>
      <c r="E14" s="43"/>
      <c r="F14" s="44"/>
      <c r="G14" s="43"/>
      <c r="H14" s="44"/>
      <c r="I14" s="33"/>
      <c r="J14" s="33"/>
      <c r="K14" s="44">
        <v>126</v>
      </c>
      <c r="L14" s="44">
        <v>4200</v>
      </c>
      <c r="M14" s="44"/>
      <c r="N14" s="44"/>
      <c r="O14" s="33">
        <f t="shared" ref="O14" si="16">M14/K14</f>
        <v>0</v>
      </c>
      <c r="P14" s="33">
        <f t="shared" ref="P14" si="17">N14/L14</f>
        <v>0</v>
      </c>
      <c r="Q14" s="44">
        <v>4172</v>
      </c>
      <c r="R14" s="44">
        <v>29000</v>
      </c>
      <c r="S14" s="44"/>
      <c r="T14" s="44"/>
      <c r="U14" s="33">
        <f t="shared" si="9"/>
        <v>0</v>
      </c>
      <c r="V14" s="33">
        <f t="shared" si="10"/>
        <v>0</v>
      </c>
      <c r="W14" s="44">
        <v>1328.99</v>
      </c>
      <c r="X14" s="44">
        <v>33000</v>
      </c>
      <c r="Y14" s="44"/>
      <c r="Z14" s="44"/>
      <c r="AA14" s="33">
        <f t="shared" ref="AA14" si="18">Y14/W14</f>
        <v>0</v>
      </c>
      <c r="AB14" s="33">
        <f t="shared" ref="AB14" si="19">Z14/X14</f>
        <v>0</v>
      </c>
      <c r="AC14" s="44">
        <v>5000</v>
      </c>
      <c r="AD14" s="44"/>
      <c r="AE14" s="33">
        <f>AD14/AC14</f>
        <v>0</v>
      </c>
      <c r="AF14" s="34">
        <f>F14+L14+R14+X14+AC14</f>
        <v>71200</v>
      </c>
      <c r="AG14" s="34">
        <f t="shared" si="12"/>
        <v>0</v>
      </c>
      <c r="AH14" s="33">
        <f t="shared" si="15"/>
        <v>0</v>
      </c>
    </row>
    <row r="15" spans="1:34" ht="52.5" customHeight="1" x14ac:dyDescent="0.3">
      <c r="A15" s="38" t="s">
        <v>16</v>
      </c>
      <c r="B15" s="38" t="s">
        <v>15</v>
      </c>
      <c r="C15" s="38" t="s">
        <v>5</v>
      </c>
      <c r="D15" s="55" t="s">
        <v>46</v>
      </c>
      <c r="E15" s="43"/>
      <c r="F15" s="44"/>
      <c r="G15" s="43"/>
      <c r="H15" s="44"/>
      <c r="I15" s="33"/>
      <c r="J15" s="33"/>
      <c r="K15" s="44">
        <v>84</v>
      </c>
      <c r="L15" s="44">
        <v>1900</v>
      </c>
      <c r="M15" s="44"/>
      <c r="N15" s="44"/>
      <c r="O15" s="33"/>
      <c r="P15" s="33"/>
      <c r="Q15" s="44">
        <v>5100</v>
      </c>
      <c r="R15" s="44">
        <v>29500</v>
      </c>
      <c r="S15" s="44">
        <v>597</v>
      </c>
      <c r="T15" s="44">
        <v>3702.11</v>
      </c>
      <c r="U15" s="33">
        <f t="shared" ref="U15" si="20">S15/Q15</f>
        <v>0.11705882352941177</v>
      </c>
      <c r="V15" s="33">
        <f t="shared" ref="V15" si="21">T15/R15</f>
        <v>0.12549525423728813</v>
      </c>
      <c r="W15" s="44">
        <v>3400</v>
      </c>
      <c r="X15" s="44">
        <v>76500</v>
      </c>
      <c r="Y15" s="44">
        <v>1589</v>
      </c>
      <c r="Z15" s="44">
        <v>18448.91</v>
      </c>
      <c r="AA15" s="33">
        <f t="shared" si="13"/>
        <v>0.46735294117647058</v>
      </c>
      <c r="AB15" s="33">
        <f t="shared" si="14"/>
        <v>0.24116222222222222</v>
      </c>
      <c r="AC15" s="44">
        <v>5000</v>
      </c>
      <c r="AD15" s="44"/>
      <c r="AE15" s="33">
        <f>AD15/AC15</f>
        <v>0</v>
      </c>
      <c r="AF15" s="34">
        <f t="shared" si="11"/>
        <v>112900</v>
      </c>
      <c r="AG15" s="34">
        <f t="shared" si="12"/>
        <v>22151.02</v>
      </c>
      <c r="AH15" s="33">
        <f t="shared" si="15"/>
        <v>0.19620035429583702</v>
      </c>
    </row>
    <row r="16" spans="1:34" ht="57" customHeight="1" x14ac:dyDescent="0.3">
      <c r="A16" s="38" t="s">
        <v>29</v>
      </c>
      <c r="B16" s="39">
        <v>8210</v>
      </c>
      <c r="C16" s="38" t="s">
        <v>26</v>
      </c>
      <c r="D16" s="40" t="s">
        <v>47</v>
      </c>
      <c r="E16" s="43">
        <v>15.32</v>
      </c>
      <c r="F16" s="44">
        <v>77500</v>
      </c>
      <c r="G16" s="43">
        <v>3.31</v>
      </c>
      <c r="H16" s="44">
        <v>10055</v>
      </c>
      <c r="I16" s="33">
        <f t="shared" si="5"/>
        <v>0.2160574412532637</v>
      </c>
      <c r="J16" s="33">
        <f t="shared" si="6"/>
        <v>0.12974193548387097</v>
      </c>
      <c r="K16" s="44">
        <v>60</v>
      </c>
      <c r="L16" s="44">
        <v>4000</v>
      </c>
      <c r="M16" s="53">
        <v>8.8160000000000007</v>
      </c>
      <c r="N16" s="44">
        <v>358.59</v>
      </c>
      <c r="O16" s="33">
        <f t="shared" ref="O16" si="22">M16/K16</f>
        <v>0.14693333333333333</v>
      </c>
      <c r="P16" s="33">
        <f t="shared" ref="P16" si="23">N16/L16</f>
        <v>8.9647499999999991E-2</v>
      </c>
      <c r="Q16" s="44">
        <v>38820</v>
      </c>
      <c r="R16" s="44">
        <v>351300</v>
      </c>
      <c r="S16" s="44">
        <v>5798.4</v>
      </c>
      <c r="T16" s="44">
        <v>44589.69</v>
      </c>
      <c r="U16" s="33">
        <f t="shared" ref="U16:U18" si="24">S16/Q16</f>
        <v>0.14936630602782069</v>
      </c>
      <c r="V16" s="33">
        <f t="shared" ref="V16:V57" si="25">T16/R16</f>
        <v>0.12692766865926558</v>
      </c>
      <c r="W16" s="44"/>
      <c r="X16" s="44"/>
      <c r="Y16" s="44"/>
      <c r="Z16" s="44"/>
      <c r="AA16" s="33"/>
      <c r="AB16" s="33"/>
      <c r="AC16" s="44">
        <v>1300</v>
      </c>
      <c r="AD16" s="44">
        <v>207.96</v>
      </c>
      <c r="AE16" s="33">
        <f t="shared" ref="AE16:AE53" si="26">AD16/AC16</f>
        <v>0.15996923076923078</v>
      </c>
      <c r="AF16" s="34">
        <f t="shared" si="11"/>
        <v>434100</v>
      </c>
      <c r="AG16" s="34">
        <f t="shared" si="12"/>
        <v>55211.24</v>
      </c>
      <c r="AH16" s="33">
        <f t="shared" ref="AH16" si="27">AG16/AF16</f>
        <v>0.12718553328726098</v>
      </c>
    </row>
    <row r="17" spans="1:34" ht="40.5" customHeight="1" x14ac:dyDescent="0.3">
      <c r="A17" s="16" t="s">
        <v>32</v>
      </c>
      <c r="B17" s="16"/>
      <c r="C17" s="16"/>
      <c r="D17" s="20" t="s">
        <v>86</v>
      </c>
      <c r="E17" s="11">
        <f>E18+E19+E33+E44+E45+E50+E48+E49+E51</f>
        <v>4494.6310000000003</v>
      </c>
      <c r="F17" s="12">
        <f>F18+F19+F33+F44+F45+F50+F48+F49+F51</f>
        <v>31040700</v>
      </c>
      <c r="G17" s="50">
        <f>G18+G19+G33+G44+G45+G50+G48+G49+G51</f>
        <v>1266.0709650000015</v>
      </c>
      <c r="H17" s="12">
        <f>H18+H19+H33+H44+H45+H50+H48+H49+H51</f>
        <v>4640329.01</v>
      </c>
      <c r="I17" s="29">
        <f t="shared" si="5"/>
        <v>0.2816851850574611</v>
      </c>
      <c r="J17" s="29">
        <f t="shared" si="6"/>
        <v>0.14949176436098413</v>
      </c>
      <c r="K17" s="12">
        <f t="shared" ref="K17:N17" si="28">K18+K19+K33+K44+K45+K50+K48+K49+K51</f>
        <v>69370</v>
      </c>
      <c r="L17" s="12">
        <f t="shared" si="28"/>
        <v>3989860</v>
      </c>
      <c r="M17" s="80">
        <f t="shared" si="28"/>
        <v>1710.8130000000001</v>
      </c>
      <c r="N17" s="12">
        <f t="shared" si="28"/>
        <v>75003.390000000014</v>
      </c>
      <c r="O17" s="29">
        <f t="shared" ref="O17:O18" si="29">M17/K17</f>
        <v>2.4662145019460863E-2</v>
      </c>
      <c r="P17" s="29">
        <f t="shared" ref="P17:P18" si="30">N17/L17</f>
        <v>1.8798501701814102E-2</v>
      </c>
      <c r="Q17" s="12">
        <f t="shared" ref="Q17:T17" si="31">Q18+Q19+Q33+Q44+Q45+Q50+Q48+Q49+Q51</f>
        <v>1329331</v>
      </c>
      <c r="R17" s="12">
        <f t="shared" si="31"/>
        <v>12761540</v>
      </c>
      <c r="S17" s="80">
        <f t="shared" si="31"/>
        <v>167532.89699999982</v>
      </c>
      <c r="T17" s="80">
        <f t="shared" si="31"/>
        <v>745427.08999999985</v>
      </c>
      <c r="U17" s="29">
        <f t="shared" si="24"/>
        <v>0.12602797723065198</v>
      </c>
      <c r="V17" s="29">
        <f t="shared" si="25"/>
        <v>5.8412001216154148E-2</v>
      </c>
      <c r="W17" s="12">
        <f t="shared" ref="W17:Z17" si="32">W18+W19+W33+W44+W45+W50+W48+W49+W51</f>
        <v>68200</v>
      </c>
      <c r="X17" s="12">
        <f t="shared" si="32"/>
        <v>2152300</v>
      </c>
      <c r="Y17" s="80">
        <f t="shared" si="32"/>
        <v>13086.137900000002</v>
      </c>
      <c r="Z17" s="80">
        <f t="shared" si="32"/>
        <v>231295.24</v>
      </c>
      <c r="AA17" s="29">
        <f t="shared" si="13"/>
        <v>0.1918788548387097</v>
      </c>
      <c r="AB17" s="29">
        <f t="shared" si="14"/>
        <v>0.10746421967197881</v>
      </c>
      <c r="AC17" s="80">
        <f t="shared" ref="AC17:AD17" si="33">AC18+AC19+AC33+AC44+AC45+AC50+AC48+AC49+AC51</f>
        <v>1000410</v>
      </c>
      <c r="AD17" s="80">
        <f t="shared" si="33"/>
        <v>97976.560000000012</v>
      </c>
      <c r="AE17" s="29">
        <f>AD17/AC17</f>
        <v>9.7936406073509868E-2</v>
      </c>
      <c r="AF17" s="12">
        <f>F17+L17+R17+X17+AC17</f>
        <v>50944810</v>
      </c>
      <c r="AG17" s="12">
        <f>AD17+Z17+T17+N17+H17</f>
        <v>5790031.2899999991</v>
      </c>
      <c r="AH17" s="29">
        <f>AG17/AF17</f>
        <v>0.11365301568501285</v>
      </c>
    </row>
    <row r="18" spans="1:34" s="4" customFormat="1" ht="41.25" customHeight="1" x14ac:dyDescent="0.3">
      <c r="A18" s="14" t="s">
        <v>19</v>
      </c>
      <c r="B18" s="14" t="s">
        <v>18</v>
      </c>
      <c r="C18" s="14" t="s">
        <v>5</v>
      </c>
      <c r="D18" s="32" t="s">
        <v>111</v>
      </c>
      <c r="E18" s="51">
        <v>18</v>
      </c>
      <c r="F18" s="34">
        <v>261400</v>
      </c>
      <c r="G18" s="78">
        <v>9.7467499999999987</v>
      </c>
      <c r="H18" s="52">
        <v>49397.68</v>
      </c>
      <c r="I18" s="33">
        <f t="shared" ref="I18" si="34">G18/E18</f>
        <v>0.541486111111111</v>
      </c>
      <c r="J18" s="33">
        <f t="shared" ref="J18" si="35">H18/F18</f>
        <v>0.18897352716143842</v>
      </c>
      <c r="K18" s="34">
        <v>204</v>
      </c>
      <c r="L18" s="34">
        <v>13500</v>
      </c>
      <c r="M18" s="78">
        <v>19.5</v>
      </c>
      <c r="N18" s="78">
        <v>814.91000000000008</v>
      </c>
      <c r="O18" s="33">
        <f t="shared" si="29"/>
        <v>9.5588235294117641E-2</v>
      </c>
      <c r="P18" s="33">
        <f t="shared" si="30"/>
        <v>6.0363703703703711E-2</v>
      </c>
      <c r="Q18" s="34">
        <v>15247</v>
      </c>
      <c r="R18" s="34">
        <v>146300</v>
      </c>
      <c r="S18" s="78">
        <v>2551.1999999999998</v>
      </c>
      <c r="T18" s="78">
        <v>3797.9399999999996</v>
      </c>
      <c r="U18" s="33">
        <f t="shared" si="24"/>
        <v>0.16732471961697382</v>
      </c>
      <c r="V18" s="33">
        <f t="shared" si="25"/>
        <v>2.5959945317840051E-2</v>
      </c>
      <c r="W18" s="47"/>
      <c r="X18" s="52"/>
      <c r="Y18" s="85"/>
      <c r="Z18" s="52"/>
      <c r="AA18" s="33"/>
      <c r="AB18" s="33"/>
      <c r="AC18" s="44">
        <v>2600</v>
      </c>
      <c r="AD18" s="52">
        <v>275.19</v>
      </c>
      <c r="AE18" s="33">
        <f t="shared" si="26"/>
        <v>0.10584230769230769</v>
      </c>
      <c r="AF18" s="34">
        <f t="shared" ref="AF18" si="36">F18+L18+R18+X18+AC18</f>
        <v>423800</v>
      </c>
      <c r="AG18" s="34">
        <f t="shared" ref="AG18" si="37">H18+N18+T18+Z18+AD18</f>
        <v>54285.720000000008</v>
      </c>
      <c r="AH18" s="33">
        <f t="shared" ref="AH18" si="38">AG18/AF18</f>
        <v>0.12809277961302504</v>
      </c>
    </row>
    <row r="19" spans="1:34" s="4" customFormat="1" ht="54.75" customHeight="1" x14ac:dyDescent="0.3">
      <c r="A19" s="14" t="s">
        <v>20</v>
      </c>
      <c r="B19" s="10">
        <v>1010</v>
      </c>
      <c r="C19" s="14" t="s">
        <v>7</v>
      </c>
      <c r="D19" s="37" t="s">
        <v>112</v>
      </c>
      <c r="E19" s="51">
        <f>SUM(E20:E32)</f>
        <v>1941.992</v>
      </c>
      <c r="F19" s="34">
        <f>SUM(F20:F32)</f>
        <v>12773100</v>
      </c>
      <c r="G19" s="34">
        <f>SUM(G20:G32)</f>
        <v>400.68313903776391</v>
      </c>
      <c r="H19" s="34">
        <f>SUM(H20:H32)</f>
        <v>1523305.7399999998</v>
      </c>
      <c r="I19" s="33">
        <f t="shared" ref="I19:I28" si="39">G19/E19</f>
        <v>0.20632584430716702</v>
      </c>
      <c r="J19" s="33">
        <f t="shared" ref="J19:J28" si="40">H19/F19</f>
        <v>0.11925889095051317</v>
      </c>
      <c r="K19" s="34">
        <f t="shared" ref="K19:N19" si="41">SUM(K20:K32)</f>
        <v>30903</v>
      </c>
      <c r="L19" s="34">
        <f t="shared" si="41"/>
        <v>2037000</v>
      </c>
      <c r="M19" s="34">
        <f t="shared" si="41"/>
        <v>438.6</v>
      </c>
      <c r="N19" s="34">
        <f t="shared" si="41"/>
        <v>18329.09</v>
      </c>
      <c r="O19" s="33">
        <f t="shared" ref="O19:O31" si="42">M19/K19</f>
        <v>1.4192796815843123E-2</v>
      </c>
      <c r="P19" s="33">
        <f t="shared" ref="P19:P31" si="43">N19/L19</f>
        <v>8.9980805105547377E-3</v>
      </c>
      <c r="Q19" s="34">
        <f t="shared" ref="Q19:T19" si="44">SUM(Q20:Q32)</f>
        <v>569271</v>
      </c>
      <c r="R19" s="34">
        <f t="shared" si="44"/>
        <v>5465000</v>
      </c>
      <c r="S19" s="34">
        <f t="shared" si="44"/>
        <v>43370.203999999976</v>
      </c>
      <c r="T19" s="34">
        <f t="shared" si="44"/>
        <v>179141.74</v>
      </c>
      <c r="U19" s="33">
        <f t="shared" ref="U19:U53" si="45">S19/Q19</f>
        <v>7.6185514456207984E-2</v>
      </c>
      <c r="V19" s="33">
        <f t="shared" ref="V19:V53" si="46">T19/R19</f>
        <v>3.277982433668801E-2</v>
      </c>
      <c r="W19" s="34">
        <f t="shared" ref="W19:Z19" si="47">SUM(W20:W32)</f>
        <v>7200</v>
      </c>
      <c r="X19" s="34">
        <f t="shared" si="47"/>
        <v>228000</v>
      </c>
      <c r="Y19" s="34">
        <f t="shared" si="47"/>
        <v>2111.0808999999999</v>
      </c>
      <c r="Z19" s="34">
        <f t="shared" si="47"/>
        <v>36659.130000000005</v>
      </c>
      <c r="AA19" s="33">
        <f t="shared" ref="AA19" si="48">Y19/W19</f>
        <v>0.29320568055555557</v>
      </c>
      <c r="AB19" s="33">
        <f t="shared" ref="AB19" si="49">Z19/X19</f>
        <v>0.16078565789473687</v>
      </c>
      <c r="AC19" s="44">
        <f t="shared" ref="AC19:AD19" si="50">SUM(AC20:AC32)</f>
        <v>433500</v>
      </c>
      <c r="AD19" s="44">
        <f t="shared" si="50"/>
        <v>37774.700000000004</v>
      </c>
      <c r="AE19" s="33">
        <f t="shared" si="26"/>
        <v>8.7138869665513277E-2</v>
      </c>
      <c r="AF19" s="34">
        <f t="shared" ref="AF19:AF53" si="51">F19+L19+R19+X19+AC19</f>
        <v>20936600</v>
      </c>
      <c r="AG19" s="34">
        <f t="shared" ref="AG19:AG53" si="52">H19+N19+T19+Z19+AD19</f>
        <v>1795210.3999999997</v>
      </c>
      <c r="AH19" s="33">
        <f t="shared" ref="AH19:AH53" si="53">AG19/AF19</f>
        <v>8.5745077997382554E-2</v>
      </c>
    </row>
    <row r="20" spans="1:34" s="49" customFormat="1" ht="46.8" x14ac:dyDescent="0.3">
      <c r="A20" s="38"/>
      <c r="B20" s="39"/>
      <c r="C20" s="38"/>
      <c r="D20" s="35" t="s">
        <v>87</v>
      </c>
      <c r="E20" s="43">
        <v>155</v>
      </c>
      <c r="F20" s="44">
        <v>1095400</v>
      </c>
      <c r="G20" s="52">
        <v>23.93299266666666</v>
      </c>
      <c r="H20" s="52">
        <v>111985.22</v>
      </c>
      <c r="I20" s="48">
        <f t="shared" si="39"/>
        <v>0.15440640430107522</v>
      </c>
      <c r="J20" s="48">
        <f t="shared" si="40"/>
        <v>0.10223226218732884</v>
      </c>
      <c r="K20" s="44">
        <v>1869</v>
      </c>
      <c r="L20" s="44">
        <v>123700</v>
      </c>
      <c r="M20" s="52">
        <v>14</v>
      </c>
      <c r="N20" s="78">
        <v>585.05999999999995</v>
      </c>
      <c r="O20" s="48">
        <f t="shared" si="42"/>
        <v>7.4906367041198503E-3</v>
      </c>
      <c r="P20" s="48">
        <f t="shared" si="43"/>
        <v>4.7296685529506863E-3</v>
      </c>
      <c r="Q20" s="44">
        <v>31698</v>
      </c>
      <c r="R20" s="44">
        <v>304300</v>
      </c>
      <c r="S20" s="52">
        <v>2422</v>
      </c>
      <c r="T20" s="82">
        <v>8133.3499999999995</v>
      </c>
      <c r="U20" s="48">
        <f t="shared" si="45"/>
        <v>7.6408606221212691E-2</v>
      </c>
      <c r="V20" s="48">
        <f t="shared" si="46"/>
        <v>2.6728064410121589E-2</v>
      </c>
      <c r="W20" s="44"/>
      <c r="X20" s="53"/>
      <c r="Y20" s="83"/>
      <c r="Z20" s="52"/>
      <c r="AA20" s="48"/>
      <c r="AB20" s="48"/>
      <c r="AC20" s="44">
        <v>24600</v>
      </c>
      <c r="AD20" s="52">
        <v>2384.98</v>
      </c>
      <c r="AE20" s="48">
        <f t="shared" si="26"/>
        <v>9.6950406504065043E-2</v>
      </c>
      <c r="AF20" s="44">
        <f t="shared" si="51"/>
        <v>1548000</v>
      </c>
      <c r="AG20" s="44">
        <f t="shared" si="52"/>
        <v>123088.61</v>
      </c>
      <c r="AH20" s="48">
        <f t="shared" si="53"/>
        <v>7.9514605943152461E-2</v>
      </c>
    </row>
    <row r="21" spans="1:34" s="49" customFormat="1" ht="46.8" x14ac:dyDescent="0.3">
      <c r="A21" s="38"/>
      <c r="B21" s="39"/>
      <c r="C21" s="38"/>
      <c r="D21" s="35" t="s">
        <v>88</v>
      </c>
      <c r="E21" s="43">
        <v>180</v>
      </c>
      <c r="F21" s="44">
        <v>1049400</v>
      </c>
      <c r="G21" s="52">
        <v>26.77399166666666</v>
      </c>
      <c r="H21" s="52">
        <v>134779.1</v>
      </c>
      <c r="I21" s="48">
        <f t="shared" si="39"/>
        <v>0.1487443981481481</v>
      </c>
      <c r="J21" s="48">
        <f t="shared" si="40"/>
        <v>0.12843443872689156</v>
      </c>
      <c r="K21" s="44">
        <v>3036</v>
      </c>
      <c r="L21" s="44">
        <v>200900</v>
      </c>
      <c r="M21" s="52">
        <v>28</v>
      </c>
      <c r="N21" s="78">
        <v>1170.1199999999999</v>
      </c>
      <c r="O21" s="48">
        <f t="shared" si="42"/>
        <v>9.22266139657444E-3</v>
      </c>
      <c r="P21" s="48">
        <f t="shared" si="43"/>
        <v>5.8243902439024386E-3</v>
      </c>
      <c r="Q21" s="44">
        <v>54867</v>
      </c>
      <c r="R21" s="44">
        <v>526700</v>
      </c>
      <c r="S21" s="52">
        <v>2999</v>
      </c>
      <c r="T21" s="82">
        <v>11604.91</v>
      </c>
      <c r="U21" s="48">
        <f t="shared" si="45"/>
        <v>5.4659449213552772E-2</v>
      </c>
      <c r="V21" s="48">
        <f t="shared" si="46"/>
        <v>2.2033244731346116E-2</v>
      </c>
      <c r="W21" s="44"/>
      <c r="X21" s="53"/>
      <c r="Y21" s="83"/>
      <c r="Z21" s="52"/>
      <c r="AA21" s="48"/>
      <c r="AB21" s="48"/>
      <c r="AC21" s="44">
        <v>43500</v>
      </c>
      <c r="AD21" s="52">
        <v>4769.96</v>
      </c>
      <c r="AE21" s="48">
        <f t="shared" si="26"/>
        <v>0.10965425287356322</v>
      </c>
      <c r="AF21" s="44">
        <f t="shared" si="51"/>
        <v>1820500</v>
      </c>
      <c r="AG21" s="44">
        <f t="shared" si="52"/>
        <v>152324.09</v>
      </c>
      <c r="AH21" s="48">
        <f t="shared" si="53"/>
        <v>8.3671568250480638E-2</v>
      </c>
    </row>
    <row r="22" spans="1:34" s="49" customFormat="1" ht="46.8" x14ac:dyDescent="0.3">
      <c r="A22" s="38"/>
      <c r="B22" s="39"/>
      <c r="C22" s="38"/>
      <c r="D22" s="35" t="s">
        <v>89</v>
      </c>
      <c r="E22" s="43">
        <v>200</v>
      </c>
      <c r="F22" s="44">
        <v>1513100</v>
      </c>
      <c r="G22" s="52">
        <v>36.810991666666659</v>
      </c>
      <c r="H22" s="52">
        <v>134943</v>
      </c>
      <c r="I22" s="48">
        <f t="shared" si="39"/>
        <v>0.1840549583333333</v>
      </c>
      <c r="J22" s="48">
        <f t="shared" si="40"/>
        <v>8.9183133963386424E-2</v>
      </c>
      <c r="K22" s="44">
        <v>3192</v>
      </c>
      <c r="L22" s="44">
        <v>211200</v>
      </c>
      <c r="M22" s="52">
        <v>25</v>
      </c>
      <c r="N22" s="78">
        <v>1044.75</v>
      </c>
      <c r="O22" s="48">
        <f t="shared" si="42"/>
        <v>7.8320802005012527E-3</v>
      </c>
      <c r="P22" s="48">
        <f t="shared" si="43"/>
        <v>4.9467329545454545E-3</v>
      </c>
      <c r="Q22" s="44">
        <v>59889</v>
      </c>
      <c r="R22" s="44">
        <v>575000</v>
      </c>
      <c r="S22" s="52">
        <v>3610.9999999999882</v>
      </c>
      <c r="T22" s="82">
        <v>14938.869999999999</v>
      </c>
      <c r="U22" s="48">
        <f t="shared" si="45"/>
        <v>6.0294878859222696E-2</v>
      </c>
      <c r="V22" s="48">
        <f t="shared" si="46"/>
        <v>2.5980643478260866E-2</v>
      </c>
      <c r="W22" s="44"/>
      <c r="X22" s="53"/>
      <c r="Y22" s="83"/>
      <c r="Z22" s="52"/>
      <c r="AA22" s="48"/>
      <c r="AB22" s="48"/>
      <c r="AC22" s="44">
        <v>46700</v>
      </c>
      <c r="AD22" s="52">
        <v>2843.63</v>
      </c>
      <c r="AE22" s="48">
        <f t="shared" si="26"/>
        <v>6.0891434689507494E-2</v>
      </c>
      <c r="AF22" s="44">
        <f t="shared" si="51"/>
        <v>2346000</v>
      </c>
      <c r="AG22" s="44">
        <f t="shared" si="52"/>
        <v>153770.25</v>
      </c>
      <c r="AH22" s="48">
        <f t="shared" si="53"/>
        <v>6.5545716112531974E-2</v>
      </c>
    </row>
    <row r="23" spans="1:34" s="49" customFormat="1" ht="46.8" x14ac:dyDescent="0.3">
      <c r="A23" s="38"/>
      <c r="B23" s="39"/>
      <c r="C23" s="38"/>
      <c r="D23" s="35" t="s">
        <v>90</v>
      </c>
      <c r="E23" s="43">
        <v>140</v>
      </c>
      <c r="F23" s="44">
        <v>790300</v>
      </c>
      <c r="G23" s="52">
        <v>15.055992666666659</v>
      </c>
      <c r="H23" s="52">
        <v>49284.899999999994</v>
      </c>
      <c r="I23" s="48">
        <f t="shared" si="39"/>
        <v>0.10754280476190471</v>
      </c>
      <c r="J23" s="48">
        <f t="shared" si="40"/>
        <v>6.2362267493356945E-2</v>
      </c>
      <c r="K23" s="44">
        <v>3696</v>
      </c>
      <c r="L23" s="44">
        <v>244600</v>
      </c>
      <c r="M23" s="52">
        <v>17</v>
      </c>
      <c r="N23" s="78">
        <v>710.43000000000006</v>
      </c>
      <c r="O23" s="48">
        <f t="shared" si="42"/>
        <v>4.5995670995670999E-3</v>
      </c>
      <c r="P23" s="48">
        <f t="shared" si="43"/>
        <v>2.9044562551103843E-3</v>
      </c>
      <c r="Q23" s="44">
        <v>28279</v>
      </c>
      <c r="R23" s="44">
        <v>271500</v>
      </c>
      <c r="S23" s="52">
        <v>3171</v>
      </c>
      <c r="T23" s="82">
        <v>13406.45</v>
      </c>
      <c r="U23" s="48">
        <f t="shared" si="45"/>
        <v>0.11213267795890944</v>
      </c>
      <c r="V23" s="48">
        <f t="shared" si="46"/>
        <v>4.9379189686924493E-2</v>
      </c>
      <c r="W23" s="44"/>
      <c r="X23" s="53"/>
      <c r="Y23" s="83"/>
      <c r="Z23" s="52"/>
      <c r="AA23" s="48"/>
      <c r="AB23" s="48"/>
      <c r="AC23" s="44">
        <v>18500</v>
      </c>
      <c r="AD23" s="52">
        <v>2384.98</v>
      </c>
      <c r="AE23" s="48">
        <f t="shared" si="26"/>
        <v>0.12891783783783783</v>
      </c>
      <c r="AF23" s="44">
        <f t="shared" si="51"/>
        <v>1324900</v>
      </c>
      <c r="AG23" s="44">
        <f t="shared" si="52"/>
        <v>65786.759999999995</v>
      </c>
      <c r="AH23" s="48">
        <f t="shared" si="53"/>
        <v>4.9654132387349982E-2</v>
      </c>
    </row>
    <row r="24" spans="1:34" s="49" customFormat="1" ht="46.8" x14ac:dyDescent="0.3">
      <c r="A24" s="38"/>
      <c r="B24" s="39"/>
      <c r="C24" s="38"/>
      <c r="D24" s="41" t="s">
        <v>91</v>
      </c>
      <c r="E24" s="43">
        <v>200</v>
      </c>
      <c r="F24" s="44">
        <v>1248900</v>
      </c>
      <c r="G24" s="52">
        <v>25.560992666666657</v>
      </c>
      <c r="H24" s="52">
        <v>79723.02</v>
      </c>
      <c r="I24" s="48">
        <f t="shared" si="39"/>
        <v>0.12780496333333327</v>
      </c>
      <c r="J24" s="48">
        <f t="shared" si="40"/>
        <v>6.3834590439586836E-2</v>
      </c>
      <c r="K24" s="44">
        <v>3841</v>
      </c>
      <c r="L24" s="44">
        <v>254200</v>
      </c>
      <c r="M24" s="52">
        <v>17</v>
      </c>
      <c r="N24" s="78">
        <v>710.43000000000006</v>
      </c>
      <c r="O24" s="48">
        <f t="shared" si="42"/>
        <v>4.4259307472012495E-3</v>
      </c>
      <c r="P24" s="48">
        <f t="shared" si="43"/>
        <v>2.7947678992918962E-3</v>
      </c>
      <c r="Q24" s="44">
        <v>44623</v>
      </c>
      <c r="R24" s="44">
        <v>428400</v>
      </c>
      <c r="S24" s="52">
        <v>3640</v>
      </c>
      <c r="T24" s="82">
        <v>13547.84</v>
      </c>
      <c r="U24" s="48">
        <f t="shared" si="45"/>
        <v>8.1572283351634814E-2</v>
      </c>
      <c r="V24" s="48">
        <f t="shared" si="46"/>
        <v>3.1624276377217556E-2</v>
      </c>
      <c r="W24" s="44"/>
      <c r="X24" s="53"/>
      <c r="Y24" s="83"/>
      <c r="Z24" s="52"/>
      <c r="AA24" s="48"/>
      <c r="AB24" s="48"/>
      <c r="AC24" s="44">
        <v>33700</v>
      </c>
      <c r="AD24" s="52">
        <v>1192.49</v>
      </c>
      <c r="AE24" s="48">
        <f t="shared" si="26"/>
        <v>3.5385459940652821E-2</v>
      </c>
      <c r="AF24" s="44">
        <f t="shared" si="51"/>
        <v>1965200</v>
      </c>
      <c r="AG24" s="44">
        <f t="shared" si="52"/>
        <v>95173.78</v>
      </c>
      <c r="AH24" s="48">
        <f t="shared" si="53"/>
        <v>4.8429564420924082E-2</v>
      </c>
    </row>
    <row r="25" spans="1:34" s="49" customFormat="1" ht="46.8" x14ac:dyDescent="0.3">
      <c r="A25" s="39"/>
      <c r="B25" s="39"/>
      <c r="C25" s="38"/>
      <c r="D25" s="35" t="s">
        <v>92</v>
      </c>
      <c r="E25" s="43">
        <v>190</v>
      </c>
      <c r="F25" s="44">
        <v>1454200</v>
      </c>
      <c r="G25" s="52">
        <v>41.809991666666662</v>
      </c>
      <c r="H25" s="52">
        <v>168357.53000000003</v>
      </c>
      <c r="I25" s="48">
        <f t="shared" si="39"/>
        <v>0.22005258771929823</v>
      </c>
      <c r="J25" s="48">
        <f t="shared" si="40"/>
        <v>0.11577329803328293</v>
      </c>
      <c r="K25" s="44">
        <v>4436</v>
      </c>
      <c r="L25" s="44">
        <v>293500</v>
      </c>
      <c r="M25" s="52">
        <v>25</v>
      </c>
      <c r="N25" s="78">
        <v>1044.75</v>
      </c>
      <c r="O25" s="48">
        <f t="shared" si="42"/>
        <v>5.6357078449053204E-3</v>
      </c>
      <c r="P25" s="48">
        <f t="shared" si="43"/>
        <v>3.5596252129471893E-3</v>
      </c>
      <c r="Q25" s="44">
        <v>54521</v>
      </c>
      <c r="R25" s="44">
        <v>523400</v>
      </c>
      <c r="S25" s="52">
        <v>3530</v>
      </c>
      <c r="T25" s="82">
        <v>14851.189999999999</v>
      </c>
      <c r="U25" s="48">
        <f t="shared" si="45"/>
        <v>6.4745694319619962E-2</v>
      </c>
      <c r="V25" s="48">
        <f t="shared" si="46"/>
        <v>2.837445548337791E-2</v>
      </c>
      <c r="W25" s="44"/>
      <c r="X25" s="53"/>
      <c r="Y25" s="83"/>
      <c r="Z25" s="52"/>
      <c r="AA25" s="48"/>
      <c r="AB25" s="48"/>
      <c r="AC25" s="44">
        <v>52500</v>
      </c>
      <c r="AD25" s="52">
        <v>4769.96</v>
      </c>
      <c r="AE25" s="48">
        <f t="shared" si="26"/>
        <v>9.0856380952380952E-2</v>
      </c>
      <c r="AF25" s="44">
        <f t="shared" si="51"/>
        <v>2323600</v>
      </c>
      <c r="AG25" s="44">
        <f t="shared" si="52"/>
        <v>189023.43000000002</v>
      </c>
      <c r="AH25" s="48">
        <f t="shared" si="53"/>
        <v>8.1349384575658476E-2</v>
      </c>
    </row>
    <row r="26" spans="1:34" s="49" customFormat="1" ht="46.8" x14ac:dyDescent="0.3">
      <c r="A26" s="38"/>
      <c r="B26" s="39"/>
      <c r="C26" s="38"/>
      <c r="D26" s="35" t="s">
        <v>93</v>
      </c>
      <c r="E26" s="43">
        <v>200</v>
      </c>
      <c r="F26" s="44">
        <v>1244900</v>
      </c>
      <c r="G26" s="52">
        <v>58.213223104430654</v>
      </c>
      <c r="H26" s="52">
        <v>214892.58000000002</v>
      </c>
      <c r="I26" s="48">
        <f t="shared" si="39"/>
        <v>0.29106611552215328</v>
      </c>
      <c r="J26" s="48">
        <f t="shared" si="40"/>
        <v>0.17261834685516911</v>
      </c>
      <c r="K26" s="44">
        <v>1415</v>
      </c>
      <c r="L26" s="44">
        <v>93600</v>
      </c>
      <c r="M26" s="52">
        <v>50</v>
      </c>
      <c r="N26" s="78">
        <v>2089.5</v>
      </c>
      <c r="O26" s="48">
        <f t="shared" si="42"/>
        <v>3.5335689045936397E-2</v>
      </c>
      <c r="P26" s="48">
        <f t="shared" si="43"/>
        <v>2.2323717948717948E-2</v>
      </c>
      <c r="Q26" s="44">
        <v>47469</v>
      </c>
      <c r="R26" s="44">
        <v>455700</v>
      </c>
      <c r="S26" s="52">
        <v>4140</v>
      </c>
      <c r="T26" s="82">
        <v>17707.71</v>
      </c>
      <c r="U26" s="48">
        <f t="shared" si="45"/>
        <v>8.721481387853125E-2</v>
      </c>
      <c r="V26" s="48">
        <f t="shared" si="46"/>
        <v>3.8858262014483211E-2</v>
      </c>
      <c r="W26" s="44"/>
      <c r="X26" s="53"/>
      <c r="Y26" s="83"/>
      <c r="Z26" s="52"/>
      <c r="AA26" s="48"/>
      <c r="AB26" s="48"/>
      <c r="AC26" s="44">
        <v>28100</v>
      </c>
      <c r="AD26" s="52">
        <v>2384.98</v>
      </c>
      <c r="AE26" s="48">
        <f t="shared" si="26"/>
        <v>8.4874733096085411E-2</v>
      </c>
      <c r="AF26" s="44">
        <f t="shared" si="51"/>
        <v>1822300</v>
      </c>
      <c r="AG26" s="44">
        <f t="shared" si="52"/>
        <v>237074.77000000002</v>
      </c>
      <c r="AH26" s="48">
        <f t="shared" si="53"/>
        <v>0.13009645502935852</v>
      </c>
    </row>
    <row r="27" spans="1:34" s="49" customFormat="1" ht="46.8" x14ac:dyDescent="0.3">
      <c r="A27" s="39"/>
      <c r="B27" s="39"/>
      <c r="C27" s="38"/>
      <c r="D27" s="35" t="s">
        <v>94</v>
      </c>
      <c r="E27" s="43">
        <v>206.99199999999999</v>
      </c>
      <c r="F27" s="44">
        <v>1328500</v>
      </c>
      <c r="G27" s="52">
        <v>79.75399166666665</v>
      </c>
      <c r="H27" s="52">
        <v>270083.06999999995</v>
      </c>
      <c r="I27" s="48">
        <f t="shared" si="39"/>
        <v>0.38529987471335442</v>
      </c>
      <c r="J27" s="48">
        <f t="shared" si="40"/>
        <v>0.20329926232593146</v>
      </c>
      <c r="K27" s="44">
        <v>2850</v>
      </c>
      <c r="L27" s="44">
        <v>188600</v>
      </c>
      <c r="M27" s="52">
        <v>62</v>
      </c>
      <c r="N27" s="78">
        <v>2590.98</v>
      </c>
      <c r="O27" s="48">
        <f t="shared" si="42"/>
        <v>2.175438596491228E-2</v>
      </c>
      <c r="P27" s="48">
        <f t="shared" si="43"/>
        <v>1.3737963944856839E-2</v>
      </c>
      <c r="Q27" s="44">
        <v>59718</v>
      </c>
      <c r="R27" s="44">
        <v>573300</v>
      </c>
      <c r="S27" s="52">
        <v>5370</v>
      </c>
      <c r="T27" s="82">
        <v>21887.16</v>
      </c>
      <c r="U27" s="48">
        <f t="shared" si="45"/>
        <v>8.9922636391037883E-2</v>
      </c>
      <c r="V27" s="48">
        <f t="shared" si="46"/>
        <v>3.8177498691784405E-2</v>
      </c>
      <c r="W27" s="44"/>
      <c r="X27" s="53"/>
      <c r="Y27" s="83"/>
      <c r="Z27" s="52"/>
      <c r="AA27" s="48"/>
      <c r="AB27" s="48"/>
      <c r="AC27" s="44">
        <v>38700</v>
      </c>
      <c r="AD27" s="52">
        <v>2384.98</v>
      </c>
      <c r="AE27" s="48">
        <f t="shared" si="26"/>
        <v>6.1627390180878552E-2</v>
      </c>
      <c r="AF27" s="44">
        <f t="shared" si="51"/>
        <v>2129100</v>
      </c>
      <c r="AG27" s="44">
        <f t="shared" si="52"/>
        <v>296946.18999999989</v>
      </c>
      <c r="AH27" s="48">
        <f t="shared" si="53"/>
        <v>0.13947028791508143</v>
      </c>
    </row>
    <row r="28" spans="1:34" s="49" customFormat="1" ht="46.8" x14ac:dyDescent="0.3">
      <c r="A28" s="39"/>
      <c r="B28" s="39"/>
      <c r="C28" s="38"/>
      <c r="D28" s="35" t="s">
        <v>95</v>
      </c>
      <c r="E28" s="43">
        <v>160</v>
      </c>
      <c r="F28" s="44">
        <v>1111500</v>
      </c>
      <c r="G28" s="52">
        <v>25.064992666666662</v>
      </c>
      <c r="H28" s="52">
        <v>90708.19</v>
      </c>
      <c r="I28" s="48">
        <f t="shared" si="39"/>
        <v>0.15665620416666665</v>
      </c>
      <c r="J28" s="48">
        <f t="shared" si="40"/>
        <v>8.1608807917228979E-2</v>
      </c>
      <c r="K28" s="44">
        <v>2925</v>
      </c>
      <c r="L28" s="44">
        <v>193500</v>
      </c>
      <c r="M28" s="52">
        <v>35</v>
      </c>
      <c r="N28" s="78">
        <v>1462.65</v>
      </c>
      <c r="O28" s="48">
        <f t="shared" si="42"/>
        <v>1.1965811965811967E-2</v>
      </c>
      <c r="P28" s="48">
        <f t="shared" si="43"/>
        <v>7.5589147286821709E-3</v>
      </c>
      <c r="Q28" s="44">
        <v>63786</v>
      </c>
      <c r="R28" s="44">
        <v>612300</v>
      </c>
      <c r="S28" s="52">
        <v>6851</v>
      </c>
      <c r="T28" s="82">
        <v>31082.05</v>
      </c>
      <c r="U28" s="48">
        <f t="shared" si="45"/>
        <v>0.10740601385884049</v>
      </c>
      <c r="V28" s="48">
        <f t="shared" si="46"/>
        <v>5.0762779683161847E-2</v>
      </c>
      <c r="W28" s="44"/>
      <c r="X28" s="53"/>
      <c r="Y28" s="83"/>
      <c r="Z28" s="52"/>
      <c r="AA28" s="48"/>
      <c r="AB28" s="48"/>
      <c r="AC28" s="44">
        <v>49900</v>
      </c>
      <c r="AD28" s="52">
        <v>5503.8</v>
      </c>
      <c r="AE28" s="48">
        <f t="shared" si="26"/>
        <v>0.11029659318637275</v>
      </c>
      <c r="AF28" s="44">
        <f t="shared" si="51"/>
        <v>1967200</v>
      </c>
      <c r="AG28" s="44">
        <f t="shared" si="52"/>
        <v>128756.69</v>
      </c>
      <c r="AH28" s="48">
        <f t="shared" si="53"/>
        <v>6.5451753761691739E-2</v>
      </c>
    </row>
    <row r="29" spans="1:34" s="49" customFormat="1" ht="46.8" x14ac:dyDescent="0.3">
      <c r="A29" s="39"/>
      <c r="B29" s="39"/>
      <c r="C29" s="38"/>
      <c r="D29" s="35" t="s">
        <v>96</v>
      </c>
      <c r="E29" s="43"/>
      <c r="F29" s="44">
        <v>0</v>
      </c>
      <c r="G29" s="52">
        <v>0</v>
      </c>
      <c r="H29" s="52">
        <v>0</v>
      </c>
      <c r="I29" s="48"/>
      <c r="J29" s="48"/>
      <c r="K29" s="44">
        <v>250</v>
      </c>
      <c r="L29" s="44">
        <v>8800</v>
      </c>
      <c r="M29" s="52">
        <v>0</v>
      </c>
      <c r="N29" s="78">
        <v>0</v>
      </c>
      <c r="O29" s="48">
        <f t="shared" si="42"/>
        <v>0</v>
      </c>
      <c r="P29" s="48">
        <f t="shared" si="43"/>
        <v>0</v>
      </c>
      <c r="Q29" s="44">
        <v>8339</v>
      </c>
      <c r="R29" s="44">
        <v>80000</v>
      </c>
      <c r="S29" s="52">
        <v>200</v>
      </c>
      <c r="T29" s="82">
        <v>823.18000000000006</v>
      </c>
      <c r="U29" s="48">
        <f t="shared" si="45"/>
        <v>2.398369109005876E-2</v>
      </c>
      <c r="V29" s="48">
        <f t="shared" si="46"/>
        <v>1.028975E-2</v>
      </c>
      <c r="W29" s="44">
        <v>7200</v>
      </c>
      <c r="X29" s="44">
        <v>228000</v>
      </c>
      <c r="Y29" s="52">
        <v>2111.0808999999999</v>
      </c>
      <c r="Z29" s="52">
        <v>36659.130000000005</v>
      </c>
      <c r="AA29" s="48">
        <f t="shared" ref="AA29" si="54">Y29/W29</f>
        <v>0.29320568055555557</v>
      </c>
      <c r="AB29" s="48">
        <f t="shared" ref="AB29" si="55">Z29/X29</f>
        <v>0.16078565789473687</v>
      </c>
      <c r="AC29" s="44">
        <v>31600</v>
      </c>
      <c r="AD29" s="52">
        <v>3192.4900000000002</v>
      </c>
      <c r="AE29" s="48">
        <f t="shared" si="26"/>
        <v>0.10102816455696204</v>
      </c>
      <c r="AF29" s="44">
        <f t="shared" si="51"/>
        <v>348400</v>
      </c>
      <c r="AG29" s="44">
        <f t="shared" si="52"/>
        <v>40674.800000000003</v>
      </c>
      <c r="AH29" s="48">
        <f t="shared" si="53"/>
        <v>0.11674741676234214</v>
      </c>
    </row>
    <row r="30" spans="1:34" s="49" customFormat="1" ht="46.8" x14ac:dyDescent="0.3">
      <c r="A30" s="39"/>
      <c r="B30" s="39"/>
      <c r="C30" s="38"/>
      <c r="D30" s="35" t="s">
        <v>97</v>
      </c>
      <c r="E30" s="43">
        <v>135</v>
      </c>
      <c r="F30" s="44">
        <v>945100</v>
      </c>
      <c r="G30" s="52">
        <v>17.57499266666666</v>
      </c>
      <c r="H30" s="52">
        <v>72601.929999999993</v>
      </c>
      <c r="I30" s="48">
        <f t="shared" ref="I30:I32" si="56">G30/E30</f>
        <v>0.13018513086419747</v>
      </c>
      <c r="J30" s="48">
        <f t="shared" ref="J30:J32" si="57">H30/F30</f>
        <v>7.6819310125912588E-2</v>
      </c>
      <c r="K30" s="44">
        <v>1574</v>
      </c>
      <c r="L30" s="44">
        <v>104100</v>
      </c>
      <c r="M30" s="52">
        <v>18</v>
      </c>
      <c r="N30" s="78">
        <v>752.22</v>
      </c>
      <c r="O30" s="48">
        <f t="shared" si="42"/>
        <v>1.1435832274459974E-2</v>
      </c>
      <c r="P30" s="48">
        <f t="shared" si="43"/>
        <v>7.225936599423631E-3</v>
      </c>
      <c r="Q30" s="44">
        <v>47023</v>
      </c>
      <c r="R30" s="44">
        <v>451400</v>
      </c>
      <c r="S30" s="52">
        <v>1871</v>
      </c>
      <c r="T30" s="82">
        <v>7982.79</v>
      </c>
      <c r="U30" s="48">
        <f t="shared" si="45"/>
        <v>3.9789039406248006E-2</v>
      </c>
      <c r="V30" s="48">
        <f t="shared" si="46"/>
        <v>1.7684514842711566E-2</v>
      </c>
      <c r="W30" s="44"/>
      <c r="X30" s="53"/>
      <c r="Y30" s="83"/>
      <c r="Z30" s="52"/>
      <c r="AA30" s="48"/>
      <c r="AB30" s="48"/>
      <c r="AC30" s="44">
        <v>24400</v>
      </c>
      <c r="AD30" s="52">
        <v>2384.98</v>
      </c>
      <c r="AE30" s="48">
        <f t="shared" si="26"/>
        <v>9.7745081967213113E-2</v>
      </c>
      <c r="AF30" s="44">
        <f t="shared" si="51"/>
        <v>1525000</v>
      </c>
      <c r="AG30" s="44">
        <f t="shared" si="52"/>
        <v>83721.919999999984</v>
      </c>
      <c r="AH30" s="48">
        <f t="shared" si="53"/>
        <v>5.4899619672131139E-2</v>
      </c>
    </row>
    <row r="31" spans="1:34" s="49" customFormat="1" ht="46.8" x14ac:dyDescent="0.3">
      <c r="A31" s="39"/>
      <c r="B31" s="39"/>
      <c r="C31" s="38"/>
      <c r="D31" s="35" t="s">
        <v>98</v>
      </c>
      <c r="E31" s="43">
        <v>95</v>
      </c>
      <c r="F31" s="44">
        <v>540900</v>
      </c>
      <c r="G31" s="52">
        <v>27.132993666666657</v>
      </c>
      <c r="H31" s="52">
        <v>105999.55</v>
      </c>
      <c r="I31" s="48">
        <f t="shared" si="56"/>
        <v>0.28561045964912268</v>
      </c>
      <c r="J31" s="48">
        <f t="shared" si="57"/>
        <v>0.19596884821593641</v>
      </c>
      <c r="K31" s="44">
        <v>1173</v>
      </c>
      <c r="L31" s="44">
        <v>77600</v>
      </c>
      <c r="M31" s="52">
        <v>46</v>
      </c>
      <c r="N31" s="78">
        <v>1922.3399999999997</v>
      </c>
      <c r="O31" s="48">
        <f t="shared" si="42"/>
        <v>3.9215686274509803E-2</v>
      </c>
      <c r="P31" s="48">
        <f t="shared" si="43"/>
        <v>2.4772422680412368E-2</v>
      </c>
      <c r="Q31" s="44">
        <v>45434</v>
      </c>
      <c r="R31" s="44">
        <v>436200</v>
      </c>
      <c r="S31" s="52">
        <v>3288</v>
      </c>
      <c r="T31" s="82">
        <v>13883.46</v>
      </c>
      <c r="U31" s="48">
        <f t="shared" si="45"/>
        <v>7.2368710657217061E-2</v>
      </c>
      <c r="V31" s="48">
        <f t="shared" si="46"/>
        <v>3.182819807427785E-2</v>
      </c>
      <c r="W31" s="44"/>
      <c r="X31" s="53"/>
      <c r="Y31" s="83"/>
      <c r="Z31" s="52"/>
      <c r="AA31" s="48"/>
      <c r="AB31" s="48"/>
      <c r="AC31" s="44">
        <v>23100</v>
      </c>
      <c r="AD31" s="52">
        <v>1192.49</v>
      </c>
      <c r="AE31" s="48">
        <f t="shared" si="26"/>
        <v>5.1622943722943723E-2</v>
      </c>
      <c r="AF31" s="44">
        <f t="shared" si="51"/>
        <v>1077800</v>
      </c>
      <c r="AG31" s="44">
        <f t="shared" si="52"/>
        <v>122997.84000000001</v>
      </c>
      <c r="AH31" s="48">
        <f t="shared" si="53"/>
        <v>0.11411935424011876</v>
      </c>
    </row>
    <row r="32" spans="1:34" s="49" customFormat="1" ht="46.8" x14ac:dyDescent="0.3">
      <c r="A32" s="39"/>
      <c r="B32" s="39"/>
      <c r="C32" s="38"/>
      <c r="D32" s="40" t="s">
        <v>99</v>
      </c>
      <c r="E32" s="43">
        <v>80</v>
      </c>
      <c r="F32" s="44">
        <v>450900</v>
      </c>
      <c r="G32" s="52">
        <v>22.99799226666666</v>
      </c>
      <c r="H32" s="78">
        <v>89947.65</v>
      </c>
      <c r="I32" s="48">
        <f t="shared" si="56"/>
        <v>0.28747490333333325</v>
      </c>
      <c r="J32" s="48">
        <f t="shared" si="57"/>
        <v>0.1994846972721224</v>
      </c>
      <c r="K32" s="44">
        <v>646</v>
      </c>
      <c r="L32" s="44">
        <v>42700</v>
      </c>
      <c r="M32" s="52">
        <v>101.6</v>
      </c>
      <c r="N32" s="78">
        <v>4245.8599999999997</v>
      </c>
      <c r="O32" s="48">
        <f t="shared" ref="O32" si="58">M32/K32</f>
        <v>0.15727554179566564</v>
      </c>
      <c r="P32" s="48">
        <f t="shared" ref="P32" si="59">N32/L32</f>
        <v>9.9434660421545654E-2</v>
      </c>
      <c r="Q32" s="44">
        <v>23625</v>
      </c>
      <c r="R32" s="44">
        <v>226800</v>
      </c>
      <c r="S32" s="52">
        <v>2277.2039999999897</v>
      </c>
      <c r="T32" s="82">
        <v>9292.7799999999988</v>
      </c>
      <c r="U32" s="48">
        <f t="shared" si="45"/>
        <v>9.6389587301586865E-2</v>
      </c>
      <c r="V32" s="48">
        <f t="shared" si="46"/>
        <v>4.0973456790123451E-2</v>
      </c>
      <c r="W32" s="44"/>
      <c r="X32" s="53"/>
      <c r="Y32" s="83"/>
      <c r="Z32" s="52"/>
      <c r="AA32" s="48"/>
      <c r="AB32" s="48"/>
      <c r="AC32" s="44">
        <v>18200</v>
      </c>
      <c r="AD32" s="52">
        <v>2384.98</v>
      </c>
      <c r="AE32" s="48">
        <f t="shared" si="26"/>
        <v>0.13104285714285716</v>
      </c>
      <c r="AF32" s="44">
        <f t="shared" si="51"/>
        <v>738600</v>
      </c>
      <c r="AG32" s="44">
        <f t="shared" si="52"/>
        <v>105871.26999999999</v>
      </c>
      <c r="AH32" s="48">
        <f t="shared" si="53"/>
        <v>0.14334046845383155</v>
      </c>
    </row>
    <row r="33" spans="1:34" ht="46.8" x14ac:dyDescent="0.3">
      <c r="A33" s="14" t="s">
        <v>39</v>
      </c>
      <c r="B33" s="10">
        <v>1021</v>
      </c>
      <c r="C33" s="14" t="s">
        <v>6</v>
      </c>
      <c r="D33" s="37" t="s">
        <v>113</v>
      </c>
      <c r="E33" s="51">
        <f t="shared" ref="E33:H33" si="60">SUM(E34:E43)</f>
        <v>2090.4</v>
      </c>
      <c r="F33" s="34">
        <f t="shared" si="60"/>
        <v>15044300</v>
      </c>
      <c r="G33" s="34">
        <f t="shared" si="60"/>
        <v>761.86235166666802</v>
      </c>
      <c r="H33" s="34">
        <f t="shared" si="60"/>
        <v>2688666.9599999995</v>
      </c>
      <c r="I33" s="33">
        <f t="shared" ref="I33:I53" si="61">G33/E33</f>
        <v>0.36445768832121506</v>
      </c>
      <c r="J33" s="33">
        <f t="shared" ref="J33:J53" si="62">H33/F33</f>
        <v>0.17871665414808263</v>
      </c>
      <c r="K33" s="34">
        <f t="shared" ref="K33:N33" si="63">SUM(K34:K43)</f>
        <v>13177</v>
      </c>
      <c r="L33" s="34">
        <f t="shared" si="63"/>
        <v>864400</v>
      </c>
      <c r="M33" s="34">
        <f t="shared" si="63"/>
        <v>893.26</v>
      </c>
      <c r="N33" s="34">
        <f t="shared" si="63"/>
        <v>37132.820000000007</v>
      </c>
      <c r="O33" s="33">
        <f t="shared" ref="O33:O53" si="64">M33/K33</f>
        <v>6.7789329892995367E-2</v>
      </c>
      <c r="P33" s="33">
        <f t="shared" ref="P33:P53" si="65">N33/L33</f>
        <v>4.2957913003239249E-2</v>
      </c>
      <c r="Q33" s="34">
        <f t="shared" ref="Q33:T33" si="66">SUM(Q34:Q43)</f>
        <v>506873</v>
      </c>
      <c r="R33" s="34">
        <f t="shared" si="66"/>
        <v>4866000</v>
      </c>
      <c r="S33" s="34">
        <f t="shared" si="66"/>
        <v>93653.399999999878</v>
      </c>
      <c r="T33" s="34">
        <f t="shared" si="66"/>
        <v>436829.50999999995</v>
      </c>
      <c r="U33" s="33">
        <f t="shared" si="45"/>
        <v>0.18476699291538487</v>
      </c>
      <c r="V33" s="33">
        <f t="shared" si="46"/>
        <v>8.9771785861076855E-2</v>
      </c>
      <c r="W33" s="34">
        <f t="shared" ref="W33:X33" si="67">SUM(W34:W43)</f>
        <v>61000</v>
      </c>
      <c r="X33" s="34">
        <f t="shared" si="67"/>
        <v>1924300</v>
      </c>
      <c r="Y33" s="52">
        <v>10975.057000000001</v>
      </c>
      <c r="Z33" s="52">
        <v>194636.11</v>
      </c>
      <c r="AA33" s="33">
        <f t="shared" ref="AA33" si="68">Y33/W33</f>
        <v>0.17991896721311476</v>
      </c>
      <c r="AB33" s="33">
        <f t="shared" ref="AB33" si="69">Z33/X33</f>
        <v>0.10114644805903444</v>
      </c>
      <c r="AC33" s="44">
        <f t="shared" ref="AC33:AD33" si="70">SUM(AC34:AC43)</f>
        <v>433400</v>
      </c>
      <c r="AD33" s="44">
        <f t="shared" si="70"/>
        <v>48093.5</v>
      </c>
      <c r="AE33" s="33">
        <f t="shared" si="26"/>
        <v>0.11096792801107522</v>
      </c>
      <c r="AF33" s="34">
        <f t="shared" si="51"/>
        <v>23132400</v>
      </c>
      <c r="AG33" s="34">
        <f t="shared" si="52"/>
        <v>3405358.899999999</v>
      </c>
      <c r="AH33" s="33">
        <f t="shared" si="53"/>
        <v>0.1472116555134789</v>
      </c>
    </row>
    <row r="34" spans="1:34" s="49" customFormat="1" ht="51" customHeight="1" x14ac:dyDescent="0.3">
      <c r="A34" s="38"/>
      <c r="B34" s="39"/>
      <c r="C34" s="38"/>
      <c r="D34" s="35" t="s">
        <v>74</v>
      </c>
      <c r="E34" s="43">
        <v>210</v>
      </c>
      <c r="F34" s="44">
        <v>1473000</v>
      </c>
      <c r="G34" s="52">
        <v>89.255211067429997</v>
      </c>
      <c r="H34" s="78">
        <v>309271.16000000003</v>
      </c>
      <c r="I34" s="48">
        <f t="shared" si="61"/>
        <v>0.42502481460680952</v>
      </c>
      <c r="J34" s="48">
        <f t="shared" si="62"/>
        <v>0.20996005431093009</v>
      </c>
      <c r="K34" s="44">
        <v>1467</v>
      </c>
      <c r="L34" s="44">
        <v>97100</v>
      </c>
      <c r="M34" s="52">
        <v>170.59399999999999</v>
      </c>
      <c r="N34" s="78">
        <v>7129.11</v>
      </c>
      <c r="O34" s="48">
        <f t="shared" si="64"/>
        <v>0.11628766189502386</v>
      </c>
      <c r="P34" s="48">
        <f t="shared" si="65"/>
        <v>7.3420288362512867E-2</v>
      </c>
      <c r="Q34" s="44">
        <v>38121</v>
      </c>
      <c r="R34" s="44">
        <v>366000</v>
      </c>
      <c r="S34" s="52">
        <v>5425.699999999988</v>
      </c>
      <c r="T34" s="52">
        <v>26161.03</v>
      </c>
      <c r="U34" s="48">
        <f t="shared" si="45"/>
        <v>0.14232837543611102</v>
      </c>
      <c r="V34" s="48">
        <f t="shared" si="46"/>
        <v>7.1478224043715843E-2</v>
      </c>
      <c r="W34" s="44"/>
      <c r="X34" s="53"/>
      <c r="Y34" s="83"/>
      <c r="Z34" s="52"/>
      <c r="AA34" s="48"/>
      <c r="AB34" s="48"/>
      <c r="AC34" s="44">
        <v>29100</v>
      </c>
      <c r="AD34" s="52">
        <v>2382.4500000000003</v>
      </c>
      <c r="AE34" s="48">
        <f t="shared" si="26"/>
        <v>8.1871134020618561E-2</v>
      </c>
      <c r="AF34" s="44">
        <f t="shared" si="51"/>
        <v>1965200</v>
      </c>
      <c r="AG34" s="44">
        <f t="shared" si="52"/>
        <v>344943.75000000006</v>
      </c>
      <c r="AH34" s="48">
        <f t="shared" si="53"/>
        <v>0.17552602788520255</v>
      </c>
    </row>
    <row r="35" spans="1:34" s="49" customFormat="1" ht="31.2" x14ac:dyDescent="0.3">
      <c r="A35" s="38"/>
      <c r="B35" s="39"/>
      <c r="C35" s="38"/>
      <c r="D35" s="35" t="s">
        <v>67</v>
      </c>
      <c r="E35" s="43">
        <v>210</v>
      </c>
      <c r="F35" s="44">
        <v>1901900</v>
      </c>
      <c r="G35" s="52">
        <v>88.856993666666497</v>
      </c>
      <c r="H35" s="78">
        <v>344840.78</v>
      </c>
      <c r="I35" s="48">
        <f t="shared" si="61"/>
        <v>0.42312854126984045</v>
      </c>
      <c r="J35" s="48">
        <f t="shared" si="62"/>
        <v>0.18131383353488617</v>
      </c>
      <c r="K35" s="44">
        <v>1303</v>
      </c>
      <c r="L35" s="44">
        <v>86200</v>
      </c>
      <c r="M35" s="52">
        <v>29</v>
      </c>
      <c r="N35" s="78">
        <v>1211.9099999999999</v>
      </c>
      <c r="O35" s="48">
        <f t="shared" si="64"/>
        <v>2.2256331542594012E-2</v>
      </c>
      <c r="P35" s="48">
        <f t="shared" si="65"/>
        <v>1.4059280742459395E-2</v>
      </c>
      <c r="Q35" s="44">
        <v>36160</v>
      </c>
      <c r="R35" s="44">
        <v>347100</v>
      </c>
      <c r="S35" s="52">
        <v>5840</v>
      </c>
      <c r="T35" s="52">
        <v>27659.26</v>
      </c>
      <c r="U35" s="48">
        <f t="shared" si="45"/>
        <v>0.16150442477876106</v>
      </c>
      <c r="V35" s="48">
        <f t="shared" si="46"/>
        <v>7.9686718524920763E-2</v>
      </c>
      <c r="W35" s="44"/>
      <c r="X35" s="53"/>
      <c r="Y35" s="83"/>
      <c r="Z35" s="52"/>
      <c r="AA35" s="48"/>
      <c r="AB35" s="48"/>
      <c r="AC35" s="44">
        <v>42500</v>
      </c>
      <c r="AD35" s="52">
        <v>2384.98</v>
      </c>
      <c r="AE35" s="48">
        <f t="shared" si="26"/>
        <v>5.6117176470588233E-2</v>
      </c>
      <c r="AF35" s="44">
        <f t="shared" si="51"/>
        <v>2377700</v>
      </c>
      <c r="AG35" s="44">
        <f t="shared" si="52"/>
        <v>376096.93</v>
      </c>
      <c r="AH35" s="48">
        <f t="shared" si="53"/>
        <v>0.15817678008159144</v>
      </c>
    </row>
    <row r="36" spans="1:34" s="49" customFormat="1" ht="31.2" x14ac:dyDescent="0.3">
      <c r="A36" s="38"/>
      <c r="B36" s="39"/>
      <c r="C36" s="38"/>
      <c r="D36" s="35" t="s">
        <v>68</v>
      </c>
      <c r="E36" s="43">
        <v>210</v>
      </c>
      <c r="F36" s="44">
        <v>1628400</v>
      </c>
      <c r="G36" s="52">
        <v>93.326534828695799</v>
      </c>
      <c r="H36" s="78">
        <v>201768.80000000002</v>
      </c>
      <c r="I36" s="48">
        <f t="shared" si="61"/>
        <v>0.44441207061283716</v>
      </c>
      <c r="J36" s="48">
        <f t="shared" si="62"/>
        <v>0.12390616556128717</v>
      </c>
      <c r="K36" s="44">
        <v>1303</v>
      </c>
      <c r="L36" s="44">
        <v>86200</v>
      </c>
      <c r="M36" s="52">
        <v>33.75</v>
      </c>
      <c r="N36" s="78">
        <v>1410.41</v>
      </c>
      <c r="O36" s="48">
        <f t="shared" si="64"/>
        <v>2.590176515732924E-2</v>
      </c>
      <c r="P36" s="48">
        <f t="shared" si="65"/>
        <v>1.6362064965197216E-2</v>
      </c>
      <c r="Q36" s="44">
        <v>46660</v>
      </c>
      <c r="R36" s="44">
        <v>448000</v>
      </c>
      <c r="S36" s="52">
        <v>4291.3</v>
      </c>
      <c r="T36" s="52">
        <v>18153.8</v>
      </c>
      <c r="U36" s="48">
        <f t="shared" si="45"/>
        <v>9.1969567081011575E-2</v>
      </c>
      <c r="V36" s="48">
        <f t="shared" si="46"/>
        <v>4.0521874999999999E-2</v>
      </c>
      <c r="W36" s="44"/>
      <c r="X36" s="53"/>
      <c r="Y36" s="83"/>
      <c r="Z36" s="52"/>
      <c r="AA36" s="48"/>
      <c r="AB36" s="48"/>
      <c r="AC36" s="44">
        <v>60200</v>
      </c>
      <c r="AD36" s="52">
        <v>6754.27</v>
      </c>
      <c r="AE36" s="48">
        <f t="shared" si="26"/>
        <v>0.11219717607973423</v>
      </c>
      <c r="AF36" s="44">
        <f t="shared" si="51"/>
        <v>2222800</v>
      </c>
      <c r="AG36" s="44">
        <f t="shared" si="52"/>
        <v>228087.28</v>
      </c>
      <c r="AH36" s="48">
        <f t="shared" si="53"/>
        <v>0.10261259672485154</v>
      </c>
    </row>
    <row r="37" spans="1:34" s="49" customFormat="1" ht="31.2" x14ac:dyDescent="0.3">
      <c r="A37" s="38"/>
      <c r="B37" s="39"/>
      <c r="C37" s="38"/>
      <c r="D37" s="35" t="s">
        <v>69</v>
      </c>
      <c r="E37" s="43">
        <v>300</v>
      </c>
      <c r="F37" s="44">
        <v>2070200</v>
      </c>
      <c r="G37" s="52">
        <v>117.83433105652907</v>
      </c>
      <c r="H37" s="78">
        <v>427541.78</v>
      </c>
      <c r="I37" s="48">
        <f t="shared" si="61"/>
        <v>0.39278110352176354</v>
      </c>
      <c r="J37" s="48">
        <f t="shared" si="62"/>
        <v>0.2065219688918945</v>
      </c>
      <c r="K37" s="44">
        <v>1423</v>
      </c>
      <c r="L37" s="44">
        <v>94200</v>
      </c>
      <c r="M37" s="52">
        <v>90.923000000000002</v>
      </c>
      <c r="N37" s="78">
        <v>3799.7000000000003</v>
      </c>
      <c r="O37" s="48">
        <f t="shared" si="64"/>
        <v>6.3895291637385804E-2</v>
      </c>
      <c r="P37" s="48">
        <f t="shared" si="65"/>
        <v>4.0336518046709131E-2</v>
      </c>
      <c r="Q37" s="44">
        <v>45705</v>
      </c>
      <c r="R37" s="44">
        <v>438800</v>
      </c>
      <c r="S37" s="52">
        <v>6019.699999999988</v>
      </c>
      <c r="T37" s="52">
        <v>24890.82</v>
      </c>
      <c r="U37" s="48">
        <f t="shared" si="45"/>
        <v>0.13170769062465787</v>
      </c>
      <c r="V37" s="48">
        <f t="shared" si="46"/>
        <v>5.6724749316317227E-2</v>
      </c>
      <c r="W37" s="44"/>
      <c r="X37" s="53"/>
      <c r="Y37" s="83"/>
      <c r="Z37" s="52"/>
      <c r="AA37" s="48"/>
      <c r="AB37" s="48"/>
      <c r="AC37" s="44">
        <v>31200</v>
      </c>
      <c r="AD37" s="52">
        <v>3574.2400000000002</v>
      </c>
      <c r="AE37" s="48">
        <f t="shared" si="26"/>
        <v>0.11455897435897437</v>
      </c>
      <c r="AF37" s="44">
        <f t="shared" si="51"/>
        <v>2634400</v>
      </c>
      <c r="AG37" s="44">
        <f t="shared" si="52"/>
        <v>459806.54000000004</v>
      </c>
      <c r="AH37" s="48">
        <f t="shared" si="53"/>
        <v>0.17453937898572733</v>
      </c>
    </row>
    <row r="38" spans="1:34" s="49" customFormat="1" ht="31.2" x14ac:dyDescent="0.3">
      <c r="A38" s="38"/>
      <c r="B38" s="39"/>
      <c r="C38" s="38"/>
      <c r="D38" s="35" t="s">
        <v>70</v>
      </c>
      <c r="E38" s="43">
        <v>320</v>
      </c>
      <c r="F38" s="44">
        <v>2531300</v>
      </c>
      <c r="G38" s="52">
        <v>101.75631246650596</v>
      </c>
      <c r="H38" s="78">
        <v>538328.44000000006</v>
      </c>
      <c r="I38" s="48">
        <f t="shared" si="61"/>
        <v>0.31798847645783113</v>
      </c>
      <c r="J38" s="48">
        <f t="shared" si="62"/>
        <v>0.21266876308616128</v>
      </c>
      <c r="K38" s="44">
        <v>2420</v>
      </c>
      <c r="L38" s="44">
        <v>160100</v>
      </c>
      <c r="M38" s="52">
        <v>147.15600000000001</v>
      </c>
      <c r="N38" s="78">
        <v>6149.66</v>
      </c>
      <c r="O38" s="48">
        <f t="shared" si="64"/>
        <v>6.0808264462809923E-2</v>
      </c>
      <c r="P38" s="48">
        <f t="shared" si="65"/>
        <v>3.8411367895065586E-2</v>
      </c>
      <c r="Q38" s="44">
        <v>106661</v>
      </c>
      <c r="R38" s="44">
        <v>1023900</v>
      </c>
      <c r="S38" s="52">
        <v>32328.400000000001</v>
      </c>
      <c r="T38" s="52">
        <v>160347.53999999998</v>
      </c>
      <c r="U38" s="48">
        <f t="shared" si="45"/>
        <v>0.30309485191400792</v>
      </c>
      <c r="V38" s="48">
        <f t="shared" si="46"/>
        <v>0.15660468795780835</v>
      </c>
      <c r="W38" s="44"/>
      <c r="X38" s="53"/>
      <c r="Y38" s="83"/>
      <c r="Z38" s="52"/>
      <c r="AA38" s="48"/>
      <c r="AB38" s="48"/>
      <c r="AC38" s="44">
        <v>78800</v>
      </c>
      <c r="AD38" s="52">
        <v>11919.66</v>
      </c>
      <c r="AE38" s="48">
        <f t="shared" si="26"/>
        <v>0.15126472081218273</v>
      </c>
      <c r="AF38" s="44">
        <f t="shared" si="51"/>
        <v>3794100</v>
      </c>
      <c r="AG38" s="44">
        <f t="shared" si="52"/>
        <v>716745.30000000016</v>
      </c>
      <c r="AH38" s="48">
        <f t="shared" si="53"/>
        <v>0.1889104926069424</v>
      </c>
    </row>
    <row r="39" spans="1:34" s="49" customFormat="1" ht="31.2" x14ac:dyDescent="0.3">
      <c r="A39" s="38"/>
      <c r="B39" s="39"/>
      <c r="C39" s="38"/>
      <c r="D39" s="35" t="s">
        <v>75</v>
      </c>
      <c r="E39" s="43">
        <v>500</v>
      </c>
      <c r="F39" s="44">
        <v>3074300</v>
      </c>
      <c r="G39" s="52">
        <v>168.96169733333335</v>
      </c>
      <c r="H39" s="78">
        <v>536376.01</v>
      </c>
      <c r="I39" s="48">
        <f t="shared" si="61"/>
        <v>0.33792339466666671</v>
      </c>
      <c r="J39" s="48">
        <f t="shared" si="62"/>
        <v>0.17447093972611652</v>
      </c>
      <c r="K39" s="44">
        <v>2092</v>
      </c>
      <c r="L39" s="44">
        <v>138400</v>
      </c>
      <c r="M39" s="52">
        <v>133</v>
      </c>
      <c r="N39" s="78">
        <v>5558.07</v>
      </c>
      <c r="O39" s="48">
        <f t="shared" si="64"/>
        <v>6.3575525812619507E-2</v>
      </c>
      <c r="P39" s="48">
        <f t="shared" si="65"/>
        <v>4.0159465317919071E-2</v>
      </c>
      <c r="Q39" s="44">
        <v>66240</v>
      </c>
      <c r="R39" s="44">
        <v>635900</v>
      </c>
      <c r="S39" s="52">
        <v>8692</v>
      </c>
      <c r="T39" s="52">
        <v>38759.020000000004</v>
      </c>
      <c r="U39" s="48">
        <f t="shared" si="45"/>
        <v>0.13121980676328501</v>
      </c>
      <c r="V39" s="48">
        <f t="shared" si="46"/>
        <v>6.0951438905488292E-2</v>
      </c>
      <c r="W39" s="44"/>
      <c r="X39" s="53"/>
      <c r="Y39" s="83"/>
      <c r="Z39" s="52"/>
      <c r="AA39" s="48"/>
      <c r="AB39" s="48"/>
      <c r="AC39" s="44">
        <v>58600</v>
      </c>
      <c r="AD39" s="52">
        <v>4769.96</v>
      </c>
      <c r="AE39" s="48">
        <f t="shared" si="26"/>
        <v>8.1398634812286694E-2</v>
      </c>
      <c r="AF39" s="44">
        <f t="shared" si="51"/>
        <v>3907200</v>
      </c>
      <c r="AG39" s="44">
        <f t="shared" si="52"/>
        <v>585463.05999999994</v>
      </c>
      <c r="AH39" s="48">
        <f t="shared" si="53"/>
        <v>0.14984210176085175</v>
      </c>
    </row>
    <row r="40" spans="1:34" s="49" customFormat="1" ht="46.8" x14ac:dyDescent="0.3">
      <c r="A40" s="38"/>
      <c r="B40" s="39"/>
      <c r="C40" s="38"/>
      <c r="D40" s="35" t="s">
        <v>100</v>
      </c>
      <c r="E40" s="43">
        <v>95</v>
      </c>
      <c r="F40" s="44">
        <v>973400</v>
      </c>
      <c r="G40" s="52">
        <v>27.130992666666664</v>
      </c>
      <c r="H40" s="78">
        <v>136990.41999999998</v>
      </c>
      <c r="I40" s="48">
        <f t="shared" si="61"/>
        <v>0.28558939649122805</v>
      </c>
      <c r="J40" s="48">
        <f t="shared" si="62"/>
        <v>0.1407339428806246</v>
      </c>
      <c r="K40" s="44">
        <v>828</v>
      </c>
      <c r="L40" s="44">
        <v>54800</v>
      </c>
      <c r="M40" s="52">
        <v>45</v>
      </c>
      <c r="N40" s="78">
        <v>1880.5500000000002</v>
      </c>
      <c r="O40" s="48">
        <f t="shared" si="64"/>
        <v>5.434782608695652E-2</v>
      </c>
      <c r="P40" s="48">
        <f t="shared" si="65"/>
        <v>3.4316605839416064E-2</v>
      </c>
      <c r="Q40" s="44">
        <v>21372</v>
      </c>
      <c r="R40" s="44">
        <v>205200</v>
      </c>
      <c r="S40" s="52">
        <v>2915</v>
      </c>
      <c r="T40" s="52">
        <v>20347.29</v>
      </c>
      <c r="U40" s="48">
        <f t="shared" si="45"/>
        <v>0.13639341194085719</v>
      </c>
      <c r="V40" s="48">
        <f t="shared" si="46"/>
        <v>9.9158333333333334E-2</v>
      </c>
      <c r="W40" s="44"/>
      <c r="X40" s="44"/>
      <c r="Y40" s="83"/>
      <c r="Z40" s="52"/>
      <c r="AA40" s="48"/>
      <c r="AB40" s="48"/>
      <c r="AC40" s="44">
        <v>19800</v>
      </c>
      <c r="AD40" s="52">
        <v>2384.98</v>
      </c>
      <c r="AE40" s="48">
        <f t="shared" si="26"/>
        <v>0.12045353535353535</v>
      </c>
      <c r="AF40" s="44">
        <f t="shared" si="51"/>
        <v>1253200</v>
      </c>
      <c r="AG40" s="44">
        <f t="shared" si="52"/>
        <v>161603.24</v>
      </c>
      <c r="AH40" s="48">
        <f t="shared" si="53"/>
        <v>0.12895247366741142</v>
      </c>
    </row>
    <row r="41" spans="1:34" s="49" customFormat="1" ht="46.8" x14ac:dyDescent="0.3">
      <c r="A41" s="38"/>
      <c r="B41" s="39"/>
      <c r="C41" s="38"/>
      <c r="D41" s="35" t="s">
        <v>71</v>
      </c>
      <c r="E41" s="43"/>
      <c r="F41" s="44">
        <v>0</v>
      </c>
      <c r="G41" s="52">
        <v>0</v>
      </c>
      <c r="H41" s="78">
        <v>0</v>
      </c>
      <c r="I41" s="48"/>
      <c r="J41" s="48"/>
      <c r="K41" s="44">
        <v>1000</v>
      </c>
      <c r="L41" s="44">
        <v>66200</v>
      </c>
      <c r="M41" s="52">
        <v>150.751</v>
      </c>
      <c r="N41" s="78">
        <v>6299.8499999999995</v>
      </c>
      <c r="O41" s="48">
        <f t="shared" si="64"/>
        <v>0.150751</v>
      </c>
      <c r="P41" s="48">
        <f t="shared" si="65"/>
        <v>9.5163897280966761E-2</v>
      </c>
      <c r="Q41" s="44">
        <v>56175</v>
      </c>
      <c r="R41" s="44">
        <v>539300</v>
      </c>
      <c r="S41" s="52">
        <v>10910.19999999999</v>
      </c>
      <c r="T41" s="52">
        <v>52733.280000000006</v>
      </c>
      <c r="U41" s="48">
        <f t="shared" si="45"/>
        <v>0.19421806853582535</v>
      </c>
      <c r="V41" s="48">
        <f t="shared" si="46"/>
        <v>9.7780975338401646E-2</v>
      </c>
      <c r="W41" s="44">
        <v>45000</v>
      </c>
      <c r="X41" s="44">
        <v>1419700</v>
      </c>
      <c r="Y41" s="52">
        <v>8311.9159</v>
      </c>
      <c r="Z41" s="52">
        <v>147072.82</v>
      </c>
      <c r="AA41" s="48">
        <f t="shared" ref="AA41" si="71">Y41/W41</f>
        <v>0.18470924222222221</v>
      </c>
      <c r="AB41" s="48">
        <f t="shared" ref="AB41" si="72">Z41/X41</f>
        <v>0.1035942945692752</v>
      </c>
      <c r="AC41" s="44">
        <v>52700</v>
      </c>
      <c r="AD41" s="52">
        <v>7153</v>
      </c>
      <c r="AE41" s="48">
        <f t="shared" si="26"/>
        <v>0.13573055028462999</v>
      </c>
      <c r="AF41" s="44">
        <f t="shared" si="51"/>
        <v>2077900</v>
      </c>
      <c r="AG41" s="44">
        <f t="shared" si="52"/>
        <v>213258.95</v>
      </c>
      <c r="AH41" s="48">
        <f t="shared" si="53"/>
        <v>0.10263196015207662</v>
      </c>
    </row>
    <row r="42" spans="1:34" s="49" customFormat="1" ht="46.8" x14ac:dyDescent="0.3">
      <c r="A42" s="38"/>
      <c r="B42" s="39"/>
      <c r="C42" s="38"/>
      <c r="D42" s="35" t="s">
        <v>72</v>
      </c>
      <c r="E42" s="43">
        <v>245.4</v>
      </c>
      <c r="F42" s="44">
        <v>1391800</v>
      </c>
      <c r="G42" s="52">
        <v>74.740278580840766</v>
      </c>
      <c r="H42" s="78">
        <v>193549.57</v>
      </c>
      <c r="I42" s="48">
        <f t="shared" si="61"/>
        <v>0.30456511239136413</v>
      </c>
      <c r="J42" s="48">
        <f t="shared" si="62"/>
        <v>0.13906421181204195</v>
      </c>
      <c r="K42" s="44">
        <v>1101</v>
      </c>
      <c r="L42" s="44">
        <v>72800</v>
      </c>
      <c r="M42" s="52">
        <v>83.085999999999999</v>
      </c>
      <c r="N42" s="78">
        <v>3472.1600000000003</v>
      </c>
      <c r="O42" s="48">
        <f t="shared" si="64"/>
        <v>7.5464123524069032E-2</v>
      </c>
      <c r="P42" s="48">
        <f t="shared" si="65"/>
        <v>4.7694505494505497E-2</v>
      </c>
      <c r="Q42" s="44">
        <v>79252</v>
      </c>
      <c r="R42" s="44">
        <v>760800</v>
      </c>
      <c r="S42" s="52">
        <v>14974.099999999926</v>
      </c>
      <c r="T42" s="52">
        <v>57504.68</v>
      </c>
      <c r="U42" s="48">
        <f t="shared" si="45"/>
        <v>0.18894286579518405</v>
      </c>
      <c r="V42" s="48">
        <f t="shared" si="46"/>
        <v>7.5584490010515246E-2</v>
      </c>
      <c r="W42" s="44"/>
      <c r="X42" s="44"/>
      <c r="Y42" s="84"/>
      <c r="Z42" s="52"/>
      <c r="AA42" s="48"/>
      <c r="AB42" s="48"/>
      <c r="AC42" s="44">
        <v>21200</v>
      </c>
      <c r="AD42" s="52">
        <v>2384.98</v>
      </c>
      <c r="AE42" s="48">
        <f t="shared" si="26"/>
        <v>0.11249905660377359</v>
      </c>
      <c r="AF42" s="44">
        <f t="shared" si="51"/>
        <v>2246600</v>
      </c>
      <c r="AG42" s="44">
        <f t="shared" si="52"/>
        <v>256911.39</v>
      </c>
      <c r="AH42" s="48">
        <f t="shared" si="53"/>
        <v>0.11435564408439421</v>
      </c>
    </row>
    <row r="43" spans="1:34" s="49" customFormat="1" ht="31.2" x14ac:dyDescent="0.3">
      <c r="A43" s="38"/>
      <c r="B43" s="39"/>
      <c r="C43" s="38"/>
      <c r="D43" s="40" t="s">
        <v>73</v>
      </c>
      <c r="E43" s="43"/>
      <c r="F43" s="44"/>
      <c r="G43" s="52">
        <v>0</v>
      </c>
      <c r="H43" s="78">
        <v>0</v>
      </c>
      <c r="I43" s="48"/>
      <c r="J43" s="48"/>
      <c r="K43" s="44">
        <v>240</v>
      </c>
      <c r="L43" s="44">
        <v>8400</v>
      </c>
      <c r="M43" s="52">
        <v>10</v>
      </c>
      <c r="N43" s="78">
        <v>221.4</v>
      </c>
      <c r="O43" s="48">
        <f t="shared" si="64"/>
        <v>4.1666666666666664E-2</v>
      </c>
      <c r="P43" s="48">
        <f t="shared" si="65"/>
        <v>2.6357142857142857E-2</v>
      </c>
      <c r="Q43" s="44">
        <v>10527</v>
      </c>
      <c r="R43" s="44">
        <v>101000</v>
      </c>
      <c r="S43" s="52">
        <v>2257</v>
      </c>
      <c r="T43" s="52">
        <v>10272.790000000001</v>
      </c>
      <c r="U43" s="48">
        <f t="shared" si="45"/>
        <v>0.21440106393084449</v>
      </c>
      <c r="V43" s="48">
        <f t="shared" si="46"/>
        <v>0.10171079207920793</v>
      </c>
      <c r="W43" s="44">
        <v>16000</v>
      </c>
      <c r="X43" s="44">
        <v>504600</v>
      </c>
      <c r="Y43" s="83">
        <v>2663.1410999999998</v>
      </c>
      <c r="Z43" s="52">
        <v>47563.289999999994</v>
      </c>
      <c r="AA43" s="48">
        <f t="shared" ref="AA43" si="73">Y43/W43</f>
        <v>0.16644631874999999</v>
      </c>
      <c r="AB43" s="48">
        <f t="shared" ref="AB43" si="74">Z43/X43</f>
        <v>9.4259393579072523E-2</v>
      </c>
      <c r="AC43" s="44">
        <v>39300</v>
      </c>
      <c r="AD43" s="52">
        <v>4384.9799999999996</v>
      </c>
      <c r="AE43" s="48">
        <f t="shared" si="26"/>
        <v>0.11157709923664121</v>
      </c>
      <c r="AF43" s="44">
        <f t="shared" si="51"/>
        <v>653300</v>
      </c>
      <c r="AG43" s="44">
        <f t="shared" si="52"/>
        <v>62442.459999999992</v>
      </c>
      <c r="AH43" s="48">
        <f t="shared" si="53"/>
        <v>9.5580070411755688E-2</v>
      </c>
    </row>
    <row r="44" spans="1:34" ht="31.2" x14ac:dyDescent="0.3">
      <c r="A44" s="14" t="s">
        <v>40</v>
      </c>
      <c r="B44" s="10">
        <v>1022</v>
      </c>
      <c r="C44" s="14" t="s">
        <v>8</v>
      </c>
      <c r="D44" s="36" t="s">
        <v>64</v>
      </c>
      <c r="E44" s="43">
        <v>169.4</v>
      </c>
      <c r="F44" s="44">
        <v>836300</v>
      </c>
      <c r="G44" s="52">
        <v>37.19999206666666</v>
      </c>
      <c r="H44" s="52">
        <v>134921.49</v>
      </c>
      <c r="I44" s="33">
        <f t="shared" si="61"/>
        <v>0.2195985364029909</v>
      </c>
      <c r="J44" s="33">
        <f t="shared" si="62"/>
        <v>0.16133144804495994</v>
      </c>
      <c r="K44" s="34">
        <v>1042</v>
      </c>
      <c r="L44" s="34">
        <v>68900</v>
      </c>
      <c r="M44" s="52">
        <v>152.4</v>
      </c>
      <c r="N44" s="78">
        <v>6368.79</v>
      </c>
      <c r="O44" s="33">
        <f t="shared" si="64"/>
        <v>0.14625719769673706</v>
      </c>
      <c r="P44" s="33">
        <f t="shared" si="65"/>
        <v>9.2435268505079826E-2</v>
      </c>
      <c r="Q44" s="34">
        <v>54000</v>
      </c>
      <c r="R44" s="34">
        <v>518400</v>
      </c>
      <c r="S44" s="52">
        <v>3415.7959999999848</v>
      </c>
      <c r="T44" s="52">
        <v>13939.14</v>
      </c>
      <c r="U44" s="33">
        <f t="shared" si="45"/>
        <v>6.3255481481481204E-2</v>
      </c>
      <c r="V44" s="33">
        <f t="shared" si="46"/>
        <v>2.6888773148148148E-2</v>
      </c>
      <c r="W44" s="34"/>
      <c r="X44" s="34"/>
      <c r="Y44" s="83"/>
      <c r="Z44" s="52"/>
      <c r="AA44" s="33"/>
      <c r="AB44" s="33"/>
      <c r="AC44" s="44">
        <v>18200</v>
      </c>
      <c r="AD44" s="52">
        <v>2384.98</v>
      </c>
      <c r="AE44" s="33">
        <f t="shared" si="26"/>
        <v>0.13104285714285716</v>
      </c>
      <c r="AF44" s="34">
        <f t="shared" si="51"/>
        <v>1441800</v>
      </c>
      <c r="AG44" s="34">
        <f t="shared" si="52"/>
        <v>157614.39999999999</v>
      </c>
      <c r="AH44" s="33">
        <f t="shared" si="53"/>
        <v>0.109317797197947</v>
      </c>
    </row>
    <row r="45" spans="1:34" ht="46.8" x14ac:dyDescent="0.3">
      <c r="A45" s="14" t="s">
        <v>41</v>
      </c>
      <c r="B45" s="10">
        <v>1070</v>
      </c>
      <c r="C45" s="14" t="s">
        <v>9</v>
      </c>
      <c r="D45" s="37" t="s">
        <v>114</v>
      </c>
      <c r="E45" s="51">
        <f>SUM(E46:E47)</f>
        <v>51.42</v>
      </c>
      <c r="F45" s="34">
        <f t="shared" ref="F45:H45" si="75">SUM(F46:F47)</f>
        <v>285200</v>
      </c>
      <c r="G45" s="86">
        <f t="shared" si="75"/>
        <v>11.800432121371658</v>
      </c>
      <c r="H45" s="34">
        <f t="shared" si="75"/>
        <v>50756.770000000004</v>
      </c>
      <c r="I45" s="33">
        <f t="shared" si="61"/>
        <v>0.22949109532033563</v>
      </c>
      <c r="J45" s="33">
        <f t="shared" si="62"/>
        <v>0.17796903927068725</v>
      </c>
      <c r="K45" s="34">
        <f>SUM(K46:K47)</f>
        <v>22868</v>
      </c>
      <c r="L45" s="34">
        <f t="shared" ref="L45:N45" si="76">SUM(L46:L47)</f>
        <v>928200</v>
      </c>
      <c r="M45" s="34">
        <f t="shared" si="76"/>
        <v>61.292000000000002</v>
      </c>
      <c r="N45" s="34">
        <f t="shared" si="76"/>
        <v>2561.39</v>
      </c>
      <c r="O45" s="33">
        <f t="shared" si="64"/>
        <v>2.6802518803568307E-3</v>
      </c>
      <c r="P45" s="33">
        <f t="shared" si="65"/>
        <v>2.7595238095238094E-3</v>
      </c>
      <c r="Q45" s="34">
        <f>SUM(Q46:Q47)</f>
        <v>99552</v>
      </c>
      <c r="R45" s="34">
        <f t="shared" ref="R45:T45" si="77">SUM(R46:R47)</f>
        <v>955700</v>
      </c>
      <c r="S45" s="34">
        <f t="shared" si="77"/>
        <v>17833</v>
      </c>
      <c r="T45" s="34">
        <f t="shared" si="77"/>
        <v>89467.07</v>
      </c>
      <c r="U45" s="33">
        <f t="shared" si="45"/>
        <v>0.1791325136612022</v>
      </c>
      <c r="V45" s="33">
        <f t="shared" si="46"/>
        <v>9.3614178089358596E-2</v>
      </c>
      <c r="W45" s="34"/>
      <c r="X45" s="34"/>
      <c r="Y45" s="83"/>
      <c r="Z45" s="52"/>
      <c r="AA45" s="33"/>
      <c r="AB45" s="33"/>
      <c r="AC45" s="34">
        <f t="shared" ref="AC45:AD45" si="78">SUM(AC46:AC47)</f>
        <v>63800</v>
      </c>
      <c r="AD45" s="34">
        <f t="shared" si="78"/>
        <v>4724.1000000000004</v>
      </c>
      <c r="AE45" s="33">
        <f t="shared" si="26"/>
        <v>7.4045454545454553E-2</v>
      </c>
      <c r="AF45" s="34">
        <f t="shared" si="51"/>
        <v>2232900</v>
      </c>
      <c r="AG45" s="34">
        <f t="shared" si="52"/>
        <v>147509.33000000002</v>
      </c>
      <c r="AH45" s="33">
        <f t="shared" si="53"/>
        <v>6.606177168704376E-2</v>
      </c>
    </row>
    <row r="46" spans="1:34" s="49" customFormat="1" ht="31.2" x14ac:dyDescent="0.3">
      <c r="A46" s="38"/>
      <c r="B46" s="39"/>
      <c r="C46" s="38" t="s">
        <v>9</v>
      </c>
      <c r="D46" s="35" t="s">
        <v>65</v>
      </c>
      <c r="E46" s="43">
        <v>51.42</v>
      </c>
      <c r="F46" s="44">
        <v>285200</v>
      </c>
      <c r="G46" s="52">
        <v>11.800432121371658</v>
      </c>
      <c r="H46" s="52">
        <v>50756.770000000004</v>
      </c>
      <c r="I46" s="48">
        <f t="shared" si="61"/>
        <v>0.22949109532033563</v>
      </c>
      <c r="J46" s="48">
        <f t="shared" si="62"/>
        <v>0.17796903927068725</v>
      </c>
      <c r="K46" s="44">
        <v>468</v>
      </c>
      <c r="L46" s="44">
        <v>31000</v>
      </c>
      <c r="M46" s="52">
        <v>51.292000000000002</v>
      </c>
      <c r="N46" s="78">
        <v>2143.5</v>
      </c>
      <c r="O46" s="48">
        <f t="shared" si="64"/>
        <v>0.1095982905982906</v>
      </c>
      <c r="P46" s="48">
        <f t="shared" si="65"/>
        <v>6.9145161290322582E-2</v>
      </c>
      <c r="Q46" s="44">
        <v>21000</v>
      </c>
      <c r="R46" s="44">
        <v>201600</v>
      </c>
      <c r="S46" s="52">
        <v>5726</v>
      </c>
      <c r="T46" s="52">
        <v>26871.38</v>
      </c>
      <c r="U46" s="48">
        <f t="shared" si="45"/>
        <v>0.27266666666666667</v>
      </c>
      <c r="V46" s="48">
        <f t="shared" si="46"/>
        <v>0.1332905753968254</v>
      </c>
      <c r="W46" s="44"/>
      <c r="X46" s="44"/>
      <c r="Y46" s="83"/>
      <c r="Z46" s="52"/>
      <c r="AA46" s="48"/>
      <c r="AB46" s="48"/>
      <c r="AC46" s="44">
        <v>24200</v>
      </c>
      <c r="AD46" s="52">
        <v>1146.6300000000001</v>
      </c>
      <c r="AE46" s="48">
        <f t="shared" si="26"/>
        <v>4.7381404958677688E-2</v>
      </c>
      <c r="AF46" s="44">
        <f t="shared" si="51"/>
        <v>542000</v>
      </c>
      <c r="AG46" s="44">
        <f t="shared" si="52"/>
        <v>80918.280000000013</v>
      </c>
      <c r="AH46" s="48">
        <f t="shared" si="53"/>
        <v>0.14929571955719559</v>
      </c>
    </row>
    <row r="47" spans="1:34" s="49" customFormat="1" ht="31.2" x14ac:dyDescent="0.3">
      <c r="A47" s="38"/>
      <c r="B47" s="39"/>
      <c r="C47" s="38" t="s">
        <v>9</v>
      </c>
      <c r="D47" s="35" t="s">
        <v>76</v>
      </c>
      <c r="E47" s="43"/>
      <c r="F47" s="44"/>
      <c r="G47" s="52">
        <v>0</v>
      </c>
      <c r="H47" s="52">
        <v>0</v>
      </c>
      <c r="I47" s="48"/>
      <c r="J47" s="48"/>
      <c r="K47" s="44">
        <v>22400</v>
      </c>
      <c r="L47" s="44">
        <v>897200</v>
      </c>
      <c r="M47" s="52">
        <v>10</v>
      </c>
      <c r="N47" s="78">
        <v>417.89</v>
      </c>
      <c r="O47" s="48">
        <f t="shared" si="64"/>
        <v>4.4642857142857141E-4</v>
      </c>
      <c r="P47" s="48">
        <f t="shared" si="65"/>
        <v>4.6577128845296477E-4</v>
      </c>
      <c r="Q47" s="44">
        <v>78552</v>
      </c>
      <c r="R47" s="44">
        <v>754100</v>
      </c>
      <c r="S47" s="52">
        <v>12107</v>
      </c>
      <c r="T47" s="52">
        <v>62595.69</v>
      </c>
      <c r="U47" s="48">
        <f t="shared" si="45"/>
        <v>0.15412720236276606</v>
      </c>
      <c r="V47" s="48">
        <f t="shared" si="46"/>
        <v>8.3007147593157415E-2</v>
      </c>
      <c r="W47" s="44"/>
      <c r="X47" s="44"/>
      <c r="Y47" s="83"/>
      <c r="Z47" s="52"/>
      <c r="AA47" s="48"/>
      <c r="AB47" s="48"/>
      <c r="AC47" s="44">
        <v>39600</v>
      </c>
      <c r="AD47" s="52">
        <v>3577.4700000000003</v>
      </c>
      <c r="AE47" s="48">
        <f t="shared" si="26"/>
        <v>9.0340151515151526E-2</v>
      </c>
      <c r="AF47" s="44">
        <f t="shared" si="51"/>
        <v>1690900</v>
      </c>
      <c r="AG47" s="44">
        <f t="shared" si="52"/>
        <v>66591.05</v>
      </c>
      <c r="AH47" s="48">
        <f t="shared" si="53"/>
        <v>3.9382015494706962E-2</v>
      </c>
    </row>
    <row r="48" spans="1:34" ht="46.8" x14ac:dyDescent="0.3">
      <c r="A48" s="14" t="s">
        <v>42</v>
      </c>
      <c r="B48" s="10">
        <v>1141</v>
      </c>
      <c r="C48" s="14" t="s">
        <v>10</v>
      </c>
      <c r="D48" s="37" t="s">
        <v>115</v>
      </c>
      <c r="E48" s="51">
        <f>31.837+72</f>
        <v>103.837</v>
      </c>
      <c r="F48" s="34">
        <f>307800+408000+29000</f>
        <v>744800</v>
      </c>
      <c r="G48" s="52">
        <v>9.5437463333333294</v>
      </c>
      <c r="H48" s="78">
        <v>55698.61</v>
      </c>
      <c r="I48" s="33">
        <f t="shared" si="61"/>
        <v>9.1910844239850242E-2</v>
      </c>
      <c r="J48" s="33">
        <f t="shared" si="62"/>
        <v>7.478331095596133E-2</v>
      </c>
      <c r="K48" s="61">
        <f>204+302+178</f>
        <v>684</v>
      </c>
      <c r="L48" s="34">
        <f>13500+20000+11760</f>
        <v>45260</v>
      </c>
      <c r="M48" s="52">
        <v>84.5</v>
      </c>
      <c r="N48" s="78">
        <v>7236.26</v>
      </c>
      <c r="O48" s="33">
        <f t="shared" si="64"/>
        <v>0.12353801169590643</v>
      </c>
      <c r="P48" s="33">
        <f t="shared" si="65"/>
        <v>0.15988201502430402</v>
      </c>
      <c r="Q48" s="34">
        <f>38760+20400</f>
        <v>59160</v>
      </c>
      <c r="R48" s="34">
        <f>372100+83100+112740</f>
        <v>567940</v>
      </c>
      <c r="S48" s="52">
        <v>3015.3</v>
      </c>
      <c r="T48" s="52">
        <v>4430.7899999999981</v>
      </c>
      <c r="U48" s="33">
        <f t="shared" si="45"/>
        <v>5.0968559837728196E-2</v>
      </c>
      <c r="V48" s="33">
        <f t="shared" si="46"/>
        <v>7.80151072296369E-3</v>
      </c>
      <c r="W48" s="34"/>
      <c r="X48" s="52"/>
      <c r="Y48" s="83"/>
      <c r="Z48" s="52"/>
      <c r="AA48" s="33"/>
      <c r="AB48" s="33"/>
      <c r="AC48" s="44">
        <f>2600+10000+17510</f>
        <v>30110</v>
      </c>
      <c r="AD48" s="52">
        <v>2384.98</v>
      </c>
      <c r="AE48" s="33">
        <f t="shared" si="26"/>
        <v>7.9208900697442713E-2</v>
      </c>
      <c r="AF48" s="34">
        <f t="shared" si="51"/>
        <v>1388110</v>
      </c>
      <c r="AG48" s="34">
        <f t="shared" si="52"/>
        <v>69750.64</v>
      </c>
      <c r="AH48" s="33">
        <f t="shared" si="53"/>
        <v>5.0248640237445158E-2</v>
      </c>
    </row>
    <row r="49" spans="1:34" ht="31.2" x14ac:dyDescent="0.3">
      <c r="A49" s="14" t="s">
        <v>43</v>
      </c>
      <c r="B49" s="15">
        <v>1151</v>
      </c>
      <c r="C49" s="15" t="s">
        <v>10</v>
      </c>
      <c r="D49" s="37" t="s">
        <v>56</v>
      </c>
      <c r="E49" s="51">
        <v>40.01</v>
      </c>
      <c r="F49" s="34">
        <v>198600</v>
      </c>
      <c r="G49" s="52">
        <v>8.4738399999999992</v>
      </c>
      <c r="H49" s="78">
        <v>23594.959999999999</v>
      </c>
      <c r="I49" s="33">
        <f t="shared" si="61"/>
        <v>0.21179305173706572</v>
      </c>
      <c r="J49" s="33">
        <f t="shared" si="62"/>
        <v>0.11880644511581068</v>
      </c>
      <c r="K49" s="46">
        <v>96</v>
      </c>
      <c r="L49" s="34">
        <v>6400</v>
      </c>
      <c r="M49" s="52">
        <v>12.260999999999999</v>
      </c>
      <c r="N49" s="78">
        <v>512.41999999999996</v>
      </c>
      <c r="O49" s="33">
        <f t="shared" si="64"/>
        <v>0.12771874999999999</v>
      </c>
      <c r="P49" s="33">
        <f t="shared" si="65"/>
        <v>8.0065624999999987E-2</v>
      </c>
      <c r="Q49" s="34">
        <v>5706</v>
      </c>
      <c r="R49" s="34">
        <v>54800</v>
      </c>
      <c r="S49" s="52">
        <v>903.99999999999886</v>
      </c>
      <c r="T49" s="52">
        <v>4265.75</v>
      </c>
      <c r="U49" s="33">
        <f t="shared" si="45"/>
        <v>0.15842972309849263</v>
      </c>
      <c r="V49" s="33">
        <f t="shared" si="46"/>
        <v>7.7842153284671534E-2</v>
      </c>
      <c r="W49" s="34"/>
      <c r="X49" s="52"/>
      <c r="Y49" s="83"/>
      <c r="Z49" s="52"/>
      <c r="AA49" s="33"/>
      <c r="AB49" s="33"/>
      <c r="AC49" s="44">
        <v>1700</v>
      </c>
      <c r="AD49" s="52">
        <v>275.19</v>
      </c>
      <c r="AE49" s="33">
        <f t="shared" si="26"/>
        <v>0.16187647058823529</v>
      </c>
      <c r="AF49" s="34">
        <f t="shared" si="51"/>
        <v>261500</v>
      </c>
      <c r="AG49" s="34">
        <f t="shared" si="52"/>
        <v>28648.319999999996</v>
      </c>
      <c r="AH49" s="33">
        <f t="shared" si="53"/>
        <v>0.10955380497131929</v>
      </c>
    </row>
    <row r="50" spans="1:34" ht="46.8" x14ac:dyDescent="0.3">
      <c r="A50" s="14" t="s">
        <v>101</v>
      </c>
      <c r="B50" s="10">
        <v>1160</v>
      </c>
      <c r="C50" s="14" t="s">
        <v>10</v>
      </c>
      <c r="D50" s="37" t="s">
        <v>66</v>
      </c>
      <c r="E50" s="51">
        <v>7.1</v>
      </c>
      <c r="F50" s="34">
        <v>35000</v>
      </c>
      <c r="G50" s="52">
        <v>1.2789911075310001</v>
      </c>
      <c r="H50" s="78">
        <v>6490.3600000000006</v>
      </c>
      <c r="I50" s="33">
        <f t="shared" si="61"/>
        <v>0.18013959261000001</v>
      </c>
      <c r="J50" s="33">
        <f t="shared" si="62"/>
        <v>0.18543885714285716</v>
      </c>
      <c r="K50" s="34">
        <v>54</v>
      </c>
      <c r="L50" s="34">
        <v>3600</v>
      </c>
      <c r="M50" s="52">
        <v>4</v>
      </c>
      <c r="N50" s="78">
        <v>167.16</v>
      </c>
      <c r="O50" s="33">
        <f t="shared" si="64"/>
        <v>7.407407407407407E-2</v>
      </c>
      <c r="P50" s="33">
        <f t="shared" si="65"/>
        <v>4.6433333333333333E-2</v>
      </c>
      <c r="Q50" s="34">
        <v>1208</v>
      </c>
      <c r="R50" s="34">
        <v>11600</v>
      </c>
      <c r="S50" s="52">
        <v>300</v>
      </c>
      <c r="T50" s="52">
        <v>1532.44</v>
      </c>
      <c r="U50" s="33">
        <f t="shared" si="45"/>
        <v>0.24834437086092714</v>
      </c>
      <c r="V50" s="33">
        <f t="shared" si="46"/>
        <v>0.13210689655172414</v>
      </c>
      <c r="W50" s="34"/>
      <c r="X50" s="52"/>
      <c r="Y50" s="83"/>
      <c r="Z50" s="52"/>
      <c r="AA50" s="33"/>
      <c r="AB50" s="33"/>
      <c r="AC50" s="44">
        <v>2900</v>
      </c>
      <c r="AD50" s="52">
        <v>596.24</v>
      </c>
      <c r="AE50" s="33">
        <f t="shared" si="26"/>
        <v>0.2056</v>
      </c>
      <c r="AF50" s="34">
        <f t="shared" si="51"/>
        <v>53100</v>
      </c>
      <c r="AG50" s="34">
        <f t="shared" si="52"/>
        <v>8786.2000000000007</v>
      </c>
      <c r="AH50" s="33">
        <f t="shared" si="53"/>
        <v>0.16546516007532958</v>
      </c>
    </row>
    <row r="51" spans="1:34" ht="21.75" customHeight="1" x14ac:dyDescent="0.3">
      <c r="A51" s="14" t="s">
        <v>23</v>
      </c>
      <c r="B51" s="10">
        <v>5031</v>
      </c>
      <c r="C51" s="14" t="s">
        <v>14</v>
      </c>
      <c r="D51" s="56" t="s">
        <v>30</v>
      </c>
      <c r="E51" s="51">
        <f>E52+E53</f>
        <v>72.471999999999994</v>
      </c>
      <c r="F51" s="34">
        <f>F52+F53</f>
        <v>862000</v>
      </c>
      <c r="G51" s="86">
        <f>G52+G53</f>
        <v>25.481722666666663</v>
      </c>
      <c r="H51" s="86">
        <f>H52+H53</f>
        <v>107496.44</v>
      </c>
      <c r="I51" s="33">
        <f t="shared" si="61"/>
        <v>0.3516078301504949</v>
      </c>
      <c r="J51" s="33">
        <f t="shared" si="62"/>
        <v>0.12470584686774942</v>
      </c>
      <c r="K51" s="46">
        <f t="shared" ref="K51:N51" si="79">K52+K53</f>
        <v>342</v>
      </c>
      <c r="L51" s="34">
        <f t="shared" si="79"/>
        <v>22600</v>
      </c>
      <c r="M51" s="34">
        <f t="shared" si="79"/>
        <v>45</v>
      </c>
      <c r="N51" s="34">
        <f t="shared" si="79"/>
        <v>1880.5499999999997</v>
      </c>
      <c r="O51" s="33">
        <f t="shared" si="64"/>
        <v>0.13157894736842105</v>
      </c>
      <c r="P51" s="33">
        <f t="shared" si="65"/>
        <v>8.3210176991150436E-2</v>
      </c>
      <c r="Q51" s="34">
        <f t="shared" ref="Q51:T51" si="80">Q52+Q53</f>
        <v>18314</v>
      </c>
      <c r="R51" s="34">
        <f t="shared" si="80"/>
        <v>175800</v>
      </c>
      <c r="S51" s="34">
        <f t="shared" si="80"/>
        <v>2489.9970000000012</v>
      </c>
      <c r="T51" s="34">
        <f t="shared" si="80"/>
        <v>12022.710000000001</v>
      </c>
      <c r="U51" s="33">
        <f t="shared" si="45"/>
        <v>0.13596139565359841</v>
      </c>
      <c r="V51" s="33">
        <f t="shared" si="46"/>
        <v>6.8388566552901028E-2</v>
      </c>
      <c r="W51" s="34"/>
      <c r="X51" s="52"/>
      <c r="Y51" s="83">
        <v>0</v>
      </c>
      <c r="Z51" s="83">
        <v>0</v>
      </c>
      <c r="AA51" s="33"/>
      <c r="AB51" s="33"/>
      <c r="AC51" s="74">
        <f t="shared" ref="AC51:AD51" si="81">AC52+AC53</f>
        <v>14200</v>
      </c>
      <c r="AD51" s="74">
        <f t="shared" si="81"/>
        <v>1467.68</v>
      </c>
      <c r="AE51" s="33">
        <f t="shared" si="26"/>
        <v>0.10335774647887325</v>
      </c>
      <c r="AF51" s="34">
        <f t="shared" si="51"/>
        <v>1074600</v>
      </c>
      <c r="AG51" s="34">
        <f t="shared" si="52"/>
        <v>122867.38</v>
      </c>
      <c r="AH51" s="33">
        <f t="shared" si="53"/>
        <v>0.11433778150009306</v>
      </c>
    </row>
    <row r="52" spans="1:34" s="49" customFormat="1" ht="46.8" x14ac:dyDescent="0.3">
      <c r="A52" s="38"/>
      <c r="B52" s="39"/>
      <c r="C52" s="38"/>
      <c r="D52" s="35" t="s">
        <v>77</v>
      </c>
      <c r="E52" s="43">
        <v>64</v>
      </c>
      <c r="F52" s="44">
        <v>811100</v>
      </c>
      <c r="G52" s="52">
        <v>22.683992666666661</v>
      </c>
      <c r="H52" s="52">
        <v>99686.37</v>
      </c>
      <c r="I52" s="48">
        <f t="shared" si="61"/>
        <v>0.35443738541666658</v>
      </c>
      <c r="J52" s="48">
        <f t="shared" si="62"/>
        <v>0.1229026877080508</v>
      </c>
      <c r="K52" s="62">
        <v>250</v>
      </c>
      <c r="L52" s="44">
        <v>16500</v>
      </c>
      <c r="M52" s="52">
        <v>42</v>
      </c>
      <c r="N52" s="78">
        <v>1755.1799999999998</v>
      </c>
      <c r="O52" s="48">
        <f t="shared" si="64"/>
        <v>0.16800000000000001</v>
      </c>
      <c r="P52" s="48">
        <f t="shared" si="65"/>
        <v>0.10637454545454544</v>
      </c>
      <c r="Q52" s="44">
        <v>11630</v>
      </c>
      <c r="R52" s="44">
        <v>111600</v>
      </c>
      <c r="S52" s="52">
        <v>1256.9970000000012</v>
      </c>
      <c r="T52" s="52">
        <v>5954.6900000000005</v>
      </c>
      <c r="U52" s="48">
        <f t="shared" si="45"/>
        <v>0.1080822871883062</v>
      </c>
      <c r="V52" s="48">
        <f t="shared" si="46"/>
        <v>5.3357437275985665E-2</v>
      </c>
      <c r="W52" s="44"/>
      <c r="X52" s="53"/>
      <c r="Y52" s="83"/>
      <c r="Z52" s="52"/>
      <c r="AA52" s="48"/>
      <c r="AB52" s="48"/>
      <c r="AC52" s="44">
        <v>12400</v>
      </c>
      <c r="AD52" s="52">
        <v>1192.49</v>
      </c>
      <c r="AE52" s="48">
        <f t="shared" si="26"/>
        <v>9.6168548387096778E-2</v>
      </c>
      <c r="AF52" s="44">
        <f t="shared" si="51"/>
        <v>951600</v>
      </c>
      <c r="AG52" s="44">
        <f t="shared" si="52"/>
        <v>108588.73</v>
      </c>
      <c r="AH52" s="48">
        <f t="shared" si="53"/>
        <v>0.11411173812526271</v>
      </c>
    </row>
    <row r="53" spans="1:34" s="49" customFormat="1" ht="46.8" x14ac:dyDescent="0.3">
      <c r="A53" s="38"/>
      <c r="B53" s="39"/>
      <c r="C53" s="38"/>
      <c r="D53" s="42" t="s">
        <v>78</v>
      </c>
      <c r="E53" s="35">
        <v>8.4719999999999995</v>
      </c>
      <c r="F53" s="45">
        <v>50900</v>
      </c>
      <c r="G53" s="52">
        <v>2.7977300000000001</v>
      </c>
      <c r="H53" s="79">
        <v>7810.07</v>
      </c>
      <c r="I53" s="48">
        <f t="shared" si="61"/>
        <v>0.33023253068932956</v>
      </c>
      <c r="J53" s="48">
        <f t="shared" si="62"/>
        <v>0.15343948919449901</v>
      </c>
      <c r="K53" s="45">
        <v>92</v>
      </c>
      <c r="L53" s="45">
        <v>6100</v>
      </c>
      <c r="M53" s="52">
        <v>3</v>
      </c>
      <c r="N53" s="81">
        <v>125.37</v>
      </c>
      <c r="O53" s="48">
        <f t="shared" si="64"/>
        <v>3.2608695652173912E-2</v>
      </c>
      <c r="P53" s="48">
        <f t="shared" si="65"/>
        <v>2.0552459016393444E-2</v>
      </c>
      <c r="Q53" s="44">
        <v>6684</v>
      </c>
      <c r="R53" s="44">
        <v>64200</v>
      </c>
      <c r="S53" s="52">
        <v>1233</v>
      </c>
      <c r="T53" s="52">
        <v>6068.02</v>
      </c>
      <c r="U53" s="48">
        <f t="shared" si="45"/>
        <v>0.18447037701974867</v>
      </c>
      <c r="V53" s="48">
        <f t="shared" si="46"/>
        <v>9.4517445482866044E-2</v>
      </c>
      <c r="W53" s="44"/>
      <c r="X53" s="44"/>
      <c r="Y53" s="83"/>
      <c r="Z53" s="52"/>
      <c r="AA53" s="48"/>
      <c r="AB53" s="48"/>
      <c r="AC53" s="44">
        <v>1800</v>
      </c>
      <c r="AD53" s="52">
        <v>275.19</v>
      </c>
      <c r="AE53" s="48">
        <f t="shared" si="26"/>
        <v>0.15288333333333334</v>
      </c>
      <c r="AF53" s="44">
        <f t="shared" si="51"/>
        <v>123000</v>
      </c>
      <c r="AG53" s="44">
        <f t="shared" si="52"/>
        <v>14278.65</v>
      </c>
      <c r="AH53" s="48">
        <f t="shared" si="53"/>
        <v>0.11608658536585366</v>
      </c>
    </row>
    <row r="54" spans="1:34" ht="46.5" customHeight="1" x14ac:dyDescent="0.3">
      <c r="A54" s="16" t="s">
        <v>33</v>
      </c>
      <c r="B54" s="16"/>
      <c r="C54" s="16"/>
      <c r="D54" s="20" t="s">
        <v>48</v>
      </c>
      <c r="E54" s="11">
        <f>E55+E56+E57</f>
        <v>127.4765</v>
      </c>
      <c r="F54" s="12">
        <f t="shared" ref="F54" si="82">F55+F56+F57</f>
        <v>855300</v>
      </c>
      <c r="G54" s="11">
        <f>G55+G56+G57</f>
        <v>36.749369999999999</v>
      </c>
      <c r="H54" s="12">
        <f t="shared" ref="H54" si="83">H55+H56+H57</f>
        <v>156181.84</v>
      </c>
      <c r="I54" s="29">
        <f t="shared" si="5"/>
        <v>0.28828348754476313</v>
      </c>
      <c r="J54" s="29">
        <f t="shared" si="6"/>
        <v>0.18260474687244241</v>
      </c>
      <c r="K54" s="12">
        <f t="shared" ref="K54:N54" si="84">K55+K56+K57</f>
        <v>613</v>
      </c>
      <c r="L54" s="12">
        <f t="shared" si="84"/>
        <v>40600</v>
      </c>
      <c r="M54" s="12">
        <f t="shared" si="84"/>
        <v>67.04965</v>
      </c>
      <c r="N54" s="12">
        <f t="shared" si="84"/>
        <v>2801.9700000000003</v>
      </c>
      <c r="O54" s="29">
        <f t="shared" ref="O54:O57" si="85">M54/K54</f>
        <v>0.10937952691680261</v>
      </c>
      <c r="P54" s="29">
        <f t="shared" ref="P54:P57" si="86">N54/L54</f>
        <v>6.9014039408866995E-2</v>
      </c>
      <c r="Q54" s="12">
        <f t="shared" ref="Q54:T54" si="87">Q55+Q56+Q57</f>
        <v>58100</v>
      </c>
      <c r="R54" s="12">
        <f t="shared" si="87"/>
        <v>430000</v>
      </c>
      <c r="S54" s="12">
        <f t="shared" si="87"/>
        <v>4528</v>
      </c>
      <c r="T54" s="12">
        <f t="shared" si="87"/>
        <v>32640.61</v>
      </c>
      <c r="U54" s="29">
        <f t="shared" ref="U54:U57" si="88">S54/Q54</f>
        <v>7.7934595524956976E-2</v>
      </c>
      <c r="V54" s="29">
        <f t="shared" si="25"/>
        <v>7.5908395348837213E-2</v>
      </c>
      <c r="W54" s="12">
        <f t="shared" ref="W54:Z54" si="89">W55+W56+W57</f>
        <v>0</v>
      </c>
      <c r="X54" s="12">
        <f t="shared" si="89"/>
        <v>0</v>
      </c>
      <c r="Y54" s="12">
        <f t="shared" si="89"/>
        <v>0</v>
      </c>
      <c r="Z54" s="12">
        <f t="shared" si="89"/>
        <v>0</v>
      </c>
      <c r="AA54" s="29"/>
      <c r="AB54" s="29"/>
      <c r="AC54" s="12">
        <f t="shared" ref="AC54:AD54" si="90">AC55+AC56+AC57</f>
        <v>0</v>
      </c>
      <c r="AD54" s="12">
        <f t="shared" si="90"/>
        <v>0</v>
      </c>
      <c r="AE54" s="29"/>
      <c r="AF54" s="12">
        <f t="shared" ref="AF54" si="91">AF55+AF56+AF57</f>
        <v>1325900</v>
      </c>
      <c r="AG54" s="12">
        <f>AG55+AG56+AG57</f>
        <v>191624.41999999998</v>
      </c>
      <c r="AH54" s="29">
        <f>AG54/AF54</f>
        <v>0.14452403650350704</v>
      </c>
    </row>
    <row r="55" spans="1:34" ht="31.2" x14ac:dyDescent="0.3">
      <c r="A55" s="38" t="s">
        <v>17</v>
      </c>
      <c r="B55" s="38" t="s">
        <v>18</v>
      </c>
      <c r="C55" s="38" t="s">
        <v>5</v>
      </c>
      <c r="D55" s="55" t="s">
        <v>49</v>
      </c>
      <c r="E55" s="43">
        <v>81.528499999999994</v>
      </c>
      <c r="F55" s="44">
        <v>510000</v>
      </c>
      <c r="G55" s="43">
        <v>22.869450000000001</v>
      </c>
      <c r="H55" s="44">
        <v>97780.49</v>
      </c>
      <c r="I55" s="33">
        <f t="shared" si="5"/>
        <v>0.28050865648208911</v>
      </c>
      <c r="J55" s="33">
        <f t="shared" si="6"/>
        <v>0.19172645098039218</v>
      </c>
      <c r="K55" s="44">
        <v>263</v>
      </c>
      <c r="L55" s="44">
        <v>17400</v>
      </c>
      <c r="M55" s="74">
        <v>48</v>
      </c>
      <c r="N55" s="44">
        <v>2005.92</v>
      </c>
      <c r="O55" s="33">
        <f t="shared" si="85"/>
        <v>0.18250950570342206</v>
      </c>
      <c r="P55" s="33">
        <f t="shared" si="86"/>
        <v>0.11528275862068967</v>
      </c>
      <c r="Q55" s="44">
        <v>30000</v>
      </c>
      <c r="R55" s="44">
        <v>258900</v>
      </c>
      <c r="S55" s="44">
        <v>3067</v>
      </c>
      <c r="T55" s="44">
        <v>21857.7</v>
      </c>
      <c r="U55" s="33">
        <f t="shared" si="88"/>
        <v>0.10223333333333333</v>
      </c>
      <c r="V55" s="33">
        <f t="shared" si="25"/>
        <v>8.44252607184241E-2</v>
      </c>
      <c r="W55" s="44"/>
      <c r="X55" s="44"/>
      <c r="Y55" s="44"/>
      <c r="Z55" s="44"/>
      <c r="AA55" s="33"/>
      <c r="AB55" s="33"/>
      <c r="AC55" s="44"/>
      <c r="AD55" s="44"/>
      <c r="AE55" s="33"/>
      <c r="AF55" s="34">
        <f t="shared" ref="AF55:AF68" si="92">F55+L55+R55+X55+AC55</f>
        <v>786300</v>
      </c>
      <c r="AG55" s="34">
        <f>H55+N55+T55+Z55+AD55</f>
        <v>121644.11</v>
      </c>
      <c r="AH55" s="33">
        <f t="shared" ref="AH55:AH67" si="93">AG55/AF55</f>
        <v>0.15470445122726695</v>
      </c>
    </row>
    <row r="56" spans="1:34" ht="62.4" x14ac:dyDescent="0.3">
      <c r="A56" s="38" t="s">
        <v>22</v>
      </c>
      <c r="B56" s="39">
        <v>3104</v>
      </c>
      <c r="C56" s="39">
        <v>1020</v>
      </c>
      <c r="D56" s="35" t="s">
        <v>81</v>
      </c>
      <c r="E56" s="43">
        <v>18.608000000000001</v>
      </c>
      <c r="F56" s="44">
        <v>146500</v>
      </c>
      <c r="G56" s="43">
        <v>5.9059999999999997</v>
      </c>
      <c r="H56" s="44">
        <v>26301.51</v>
      </c>
      <c r="I56" s="33">
        <f t="shared" si="5"/>
        <v>0.31739036973344797</v>
      </c>
      <c r="J56" s="33">
        <f t="shared" si="6"/>
        <v>0.17953249146757677</v>
      </c>
      <c r="K56" s="44">
        <v>100</v>
      </c>
      <c r="L56" s="44">
        <v>6600</v>
      </c>
      <c r="M56" s="74">
        <v>6.2460000000000004</v>
      </c>
      <c r="N56" s="44">
        <v>261</v>
      </c>
      <c r="O56" s="33">
        <f t="shared" si="85"/>
        <v>6.2460000000000002E-2</v>
      </c>
      <c r="P56" s="33">
        <f t="shared" si="86"/>
        <v>3.9545454545454543E-2</v>
      </c>
      <c r="Q56" s="44">
        <v>10000</v>
      </c>
      <c r="R56" s="44">
        <v>71700</v>
      </c>
      <c r="S56" s="44">
        <v>1461</v>
      </c>
      <c r="T56" s="44">
        <v>10782.91</v>
      </c>
      <c r="U56" s="33">
        <f t="shared" si="88"/>
        <v>0.14610000000000001</v>
      </c>
      <c r="V56" s="33">
        <f t="shared" si="25"/>
        <v>0.15038926080892609</v>
      </c>
      <c r="W56" s="44"/>
      <c r="X56" s="44"/>
      <c r="Y56" s="44"/>
      <c r="Z56" s="44"/>
      <c r="AA56" s="33"/>
      <c r="AB56" s="33"/>
      <c r="AC56" s="44"/>
      <c r="AD56" s="44"/>
      <c r="AE56" s="34"/>
      <c r="AF56" s="34">
        <f t="shared" si="92"/>
        <v>224800</v>
      </c>
      <c r="AG56" s="34">
        <f t="shared" si="12"/>
        <v>37345.42</v>
      </c>
      <c r="AH56" s="33">
        <f t="shared" si="93"/>
        <v>0.16612731316725979</v>
      </c>
    </row>
    <row r="57" spans="1:34" ht="46.8" x14ac:dyDescent="0.3">
      <c r="A57" s="38" t="s">
        <v>21</v>
      </c>
      <c r="B57" s="39">
        <v>3121</v>
      </c>
      <c r="C57" s="39">
        <v>1040</v>
      </c>
      <c r="D57" s="40" t="s">
        <v>79</v>
      </c>
      <c r="E57" s="43">
        <v>27.34</v>
      </c>
      <c r="F57" s="44">
        <v>198800</v>
      </c>
      <c r="G57" s="43">
        <v>7.9739199999999997</v>
      </c>
      <c r="H57" s="44">
        <v>32099.84</v>
      </c>
      <c r="I57" s="33">
        <f t="shared" si="5"/>
        <v>0.29165764447695686</v>
      </c>
      <c r="J57" s="33">
        <f t="shared" si="6"/>
        <v>0.16146800804828973</v>
      </c>
      <c r="K57" s="44">
        <v>250</v>
      </c>
      <c r="L57" s="44">
        <v>16600</v>
      </c>
      <c r="M57" s="74">
        <v>12.803649999999999</v>
      </c>
      <c r="N57" s="44">
        <v>535.04999999999995</v>
      </c>
      <c r="O57" s="33">
        <f t="shared" si="85"/>
        <v>5.1214599999999999E-2</v>
      </c>
      <c r="P57" s="33">
        <f t="shared" si="86"/>
        <v>3.2231927710843371E-2</v>
      </c>
      <c r="Q57" s="44">
        <v>18100</v>
      </c>
      <c r="R57" s="44">
        <v>99400</v>
      </c>
      <c r="S57" s="44"/>
      <c r="T57" s="44"/>
      <c r="U57" s="33">
        <f t="shared" si="88"/>
        <v>0</v>
      </c>
      <c r="V57" s="33">
        <f t="shared" si="25"/>
        <v>0</v>
      </c>
      <c r="W57" s="44"/>
      <c r="X57" s="44"/>
      <c r="Y57" s="44"/>
      <c r="Z57" s="44"/>
      <c r="AA57" s="33"/>
      <c r="AB57" s="33"/>
      <c r="AC57" s="44"/>
      <c r="AD57" s="44"/>
      <c r="AE57" s="34"/>
      <c r="AF57" s="34">
        <f t="shared" si="92"/>
        <v>314800</v>
      </c>
      <c r="AG57" s="34">
        <f t="shared" si="12"/>
        <v>32634.89</v>
      </c>
      <c r="AH57" s="33">
        <f t="shared" si="93"/>
        <v>0.10366864675984752</v>
      </c>
    </row>
    <row r="58" spans="1:34" ht="31.2" x14ac:dyDescent="0.3">
      <c r="A58" s="17">
        <v>1010000</v>
      </c>
      <c r="B58" s="17"/>
      <c r="C58" s="17"/>
      <c r="D58" s="13" t="s">
        <v>50</v>
      </c>
      <c r="E58" s="11">
        <f>SUM(E59:E66)</f>
        <v>303</v>
      </c>
      <c r="F58" s="12">
        <f>SUM(F59:F66)</f>
        <v>1202400</v>
      </c>
      <c r="G58" s="11">
        <f>SUM(G59:G66)</f>
        <v>62.06</v>
      </c>
      <c r="H58" s="12">
        <f>SUM(H59:H66)</f>
        <v>146934.97</v>
      </c>
      <c r="I58" s="29">
        <f t="shared" ref="I58:I67" si="94">G58/E58</f>
        <v>0.20481848184818482</v>
      </c>
      <c r="J58" s="29">
        <f t="shared" ref="J58:J67" si="95">H58/F58</f>
        <v>0.12220140552228875</v>
      </c>
      <c r="K58" s="12">
        <f t="shared" ref="K58:N58" si="96">SUM(K59:K66)</f>
        <v>1700</v>
      </c>
      <c r="L58" s="12">
        <f t="shared" si="96"/>
        <v>93900</v>
      </c>
      <c r="M58" s="12">
        <f t="shared" si="96"/>
        <v>212.46</v>
      </c>
      <c r="N58" s="12">
        <f t="shared" si="96"/>
        <v>7256.6400000000012</v>
      </c>
      <c r="O58" s="29">
        <f t="shared" ref="O58:O69" si="97">M58/K58</f>
        <v>0.1249764705882353</v>
      </c>
      <c r="P58" s="29">
        <f t="shared" ref="P58:P69" si="98">N58/L58</f>
        <v>7.7280511182108644E-2</v>
      </c>
      <c r="Q58" s="12">
        <f t="shared" ref="Q58:T58" si="99">SUM(Q59:Q66)</f>
        <v>134000</v>
      </c>
      <c r="R58" s="12">
        <f t="shared" si="99"/>
        <v>1125600</v>
      </c>
      <c r="S58" s="12">
        <f t="shared" si="99"/>
        <v>19198</v>
      </c>
      <c r="T58" s="12">
        <f t="shared" si="99"/>
        <v>115177.66999999998</v>
      </c>
      <c r="U58" s="29">
        <f t="shared" ref="U58:U69" si="100">S58/Q58</f>
        <v>0.14326865671641792</v>
      </c>
      <c r="V58" s="29">
        <f t="shared" ref="V58:V69" si="101">T58/R58</f>
        <v>0.10232557746979387</v>
      </c>
      <c r="W58" s="12">
        <f t="shared" ref="W58:Z58" si="102">SUM(W59:W66)</f>
        <v>40500</v>
      </c>
      <c r="X58" s="12">
        <f t="shared" si="102"/>
        <v>1026100</v>
      </c>
      <c r="Y58" s="12">
        <f t="shared" si="102"/>
        <v>9.9600000000000009</v>
      </c>
      <c r="Z58" s="12">
        <f t="shared" si="102"/>
        <v>164473.76</v>
      </c>
      <c r="AA58" s="29">
        <f>Y58/W58</f>
        <v>2.4592592592592597E-4</v>
      </c>
      <c r="AB58" s="29">
        <f>Z58/X58</f>
        <v>0.1602901861417016</v>
      </c>
      <c r="AC58" s="12">
        <f t="shared" ref="AC58:AD58" si="103">SUM(AC59:AC66)</f>
        <v>171300</v>
      </c>
      <c r="AD58" s="12">
        <f t="shared" si="103"/>
        <v>2807.4</v>
      </c>
      <c r="AE58" s="29">
        <f>AD58/AC58</f>
        <v>1.6388791593695273E-2</v>
      </c>
      <c r="AF58" s="12">
        <f t="shared" si="92"/>
        <v>3619300</v>
      </c>
      <c r="AG58" s="12">
        <f t="shared" ref="AG58" si="104">SUM(AG59:AG66)</f>
        <v>436650.44000000006</v>
      </c>
      <c r="AH58" s="29">
        <f>AG58/AF58</f>
        <v>0.12064499765147958</v>
      </c>
    </row>
    <row r="59" spans="1:34" ht="46.8" x14ac:dyDescent="0.3">
      <c r="A59" s="39">
        <v>1011080</v>
      </c>
      <c r="B59" s="39">
        <v>1100</v>
      </c>
      <c r="C59" s="38" t="s">
        <v>9</v>
      </c>
      <c r="D59" s="40" t="s">
        <v>80</v>
      </c>
      <c r="E59" s="43"/>
      <c r="F59" s="44"/>
      <c r="G59" s="43"/>
      <c r="H59" s="44"/>
      <c r="I59" s="33"/>
      <c r="J59" s="33"/>
      <c r="K59" s="44">
        <v>340</v>
      </c>
      <c r="L59" s="44">
        <v>22500</v>
      </c>
      <c r="M59" s="44">
        <v>41</v>
      </c>
      <c r="N59" s="74">
        <v>1713.39</v>
      </c>
      <c r="O59" s="33">
        <f t="shared" si="97"/>
        <v>0.12058823529411765</v>
      </c>
      <c r="P59" s="33">
        <f t="shared" si="98"/>
        <v>7.6150666666666672E-2</v>
      </c>
      <c r="Q59" s="44">
        <v>35000</v>
      </c>
      <c r="R59" s="44">
        <v>294000</v>
      </c>
      <c r="S59" s="44">
        <v>4251</v>
      </c>
      <c r="T59" s="44">
        <v>25233.75</v>
      </c>
      <c r="U59" s="33">
        <f t="shared" si="100"/>
        <v>0.12145714285714286</v>
      </c>
      <c r="V59" s="33">
        <f t="shared" si="101"/>
        <v>8.5829081632653056E-2</v>
      </c>
      <c r="W59" s="44">
        <v>16000</v>
      </c>
      <c r="X59" s="44">
        <v>400700</v>
      </c>
      <c r="Y59" s="74">
        <v>3.81</v>
      </c>
      <c r="Z59" s="44">
        <v>62867.03</v>
      </c>
      <c r="AA59" s="33">
        <f t="shared" ref="AA59:AA69" si="105">Y59/W59</f>
        <v>2.38125E-4</v>
      </c>
      <c r="AB59" s="33">
        <f t="shared" ref="AB59:AB69" si="106">Z59/X59</f>
        <v>0.15689301222859994</v>
      </c>
      <c r="AC59" s="44">
        <v>3000</v>
      </c>
      <c r="AD59" s="44">
        <v>607.20000000000005</v>
      </c>
      <c r="AE59" s="33">
        <f t="shared" ref="AE59:AE65" si="107">AD59/AC59</f>
        <v>0.20240000000000002</v>
      </c>
      <c r="AF59" s="34">
        <f t="shared" si="92"/>
        <v>720200</v>
      </c>
      <c r="AG59" s="34">
        <f t="shared" si="12"/>
        <v>90421.37</v>
      </c>
      <c r="AH59" s="33">
        <f t="shared" si="93"/>
        <v>0.12555036101083031</v>
      </c>
    </row>
    <row r="60" spans="1:34" ht="31.2" x14ac:dyDescent="0.3">
      <c r="A60" s="39">
        <v>1014030</v>
      </c>
      <c r="B60" s="39">
        <v>4030</v>
      </c>
      <c r="C60" s="38" t="s">
        <v>11</v>
      </c>
      <c r="D60" s="35" t="s">
        <v>57</v>
      </c>
      <c r="E60" s="43">
        <v>200</v>
      </c>
      <c r="F60" s="44">
        <v>750000</v>
      </c>
      <c r="G60" s="43">
        <v>42.71</v>
      </c>
      <c r="H60" s="44">
        <v>98900.75</v>
      </c>
      <c r="I60" s="33">
        <f t="shared" si="94"/>
        <v>0.21355000000000002</v>
      </c>
      <c r="J60" s="33">
        <f t="shared" si="95"/>
        <v>0.13186766666666666</v>
      </c>
      <c r="K60" s="44">
        <v>280</v>
      </c>
      <c r="L60" s="44">
        <v>18400</v>
      </c>
      <c r="M60" s="44">
        <v>29</v>
      </c>
      <c r="N60" s="74">
        <v>1211.9100000000001</v>
      </c>
      <c r="O60" s="33">
        <f t="shared" si="97"/>
        <v>0.10357142857142858</v>
      </c>
      <c r="P60" s="33">
        <f t="shared" si="98"/>
        <v>6.5864673913043487E-2</v>
      </c>
      <c r="Q60" s="44">
        <v>36000</v>
      </c>
      <c r="R60" s="44">
        <v>302400</v>
      </c>
      <c r="S60" s="44">
        <v>4643</v>
      </c>
      <c r="T60" s="44">
        <v>27522.73</v>
      </c>
      <c r="U60" s="33">
        <f t="shared" si="100"/>
        <v>0.12897222222222221</v>
      </c>
      <c r="V60" s="33">
        <f t="shared" si="101"/>
        <v>9.1014318783068787E-2</v>
      </c>
      <c r="W60" s="44">
        <v>2500</v>
      </c>
      <c r="X60" s="44">
        <v>66100</v>
      </c>
      <c r="Y60" s="44"/>
      <c r="Z60" s="44"/>
      <c r="AA60" s="33">
        <f t="shared" si="105"/>
        <v>0</v>
      </c>
      <c r="AB60" s="33">
        <f t="shared" si="106"/>
        <v>0</v>
      </c>
      <c r="AC60" s="44">
        <v>1000</v>
      </c>
      <c r="AD60" s="44">
        <v>144</v>
      </c>
      <c r="AE60" s="33">
        <f t="shared" si="107"/>
        <v>0.14399999999999999</v>
      </c>
      <c r="AF60" s="34">
        <f t="shared" si="92"/>
        <v>1137900</v>
      </c>
      <c r="AG60" s="34">
        <f t="shared" si="12"/>
        <v>127779.39</v>
      </c>
      <c r="AH60" s="33">
        <f t="shared" si="93"/>
        <v>0.11229404165568152</v>
      </c>
    </row>
    <row r="61" spans="1:34" ht="31.2" x14ac:dyDescent="0.3">
      <c r="A61" s="39">
        <v>1014040</v>
      </c>
      <c r="B61" s="39">
        <v>4040</v>
      </c>
      <c r="C61" s="38" t="s">
        <v>11</v>
      </c>
      <c r="D61" s="35" t="s">
        <v>58</v>
      </c>
      <c r="E61" s="43">
        <v>95</v>
      </c>
      <c r="F61" s="44">
        <v>411100</v>
      </c>
      <c r="G61" s="43">
        <v>17.82</v>
      </c>
      <c r="H61" s="44">
        <v>41236.769999999997</v>
      </c>
      <c r="I61" s="33">
        <f t="shared" si="94"/>
        <v>0.18757894736842107</v>
      </c>
      <c r="J61" s="33">
        <f t="shared" si="95"/>
        <v>0.10030836779372415</v>
      </c>
      <c r="K61" s="44">
        <v>140</v>
      </c>
      <c r="L61" s="44">
        <v>9200</v>
      </c>
      <c r="M61" s="44">
        <v>18</v>
      </c>
      <c r="N61" s="74">
        <v>752.22</v>
      </c>
      <c r="O61" s="33">
        <f t="shared" si="97"/>
        <v>0.12857142857142856</v>
      </c>
      <c r="P61" s="33">
        <f t="shared" si="98"/>
        <v>8.1763043478260869E-2</v>
      </c>
      <c r="Q61" s="44">
        <v>11000</v>
      </c>
      <c r="R61" s="44">
        <v>92400</v>
      </c>
      <c r="S61" s="44">
        <v>1199</v>
      </c>
      <c r="T61" s="44">
        <v>7097.45</v>
      </c>
      <c r="U61" s="33">
        <f t="shared" si="100"/>
        <v>0.109</v>
      </c>
      <c r="V61" s="33">
        <f t="shared" si="101"/>
        <v>7.6812229437229429E-2</v>
      </c>
      <c r="W61" s="44"/>
      <c r="X61" s="44"/>
      <c r="Y61" s="44"/>
      <c r="Z61" s="44"/>
      <c r="AA61" s="33"/>
      <c r="AB61" s="33"/>
      <c r="AC61" s="44">
        <v>800</v>
      </c>
      <c r="AD61" s="44">
        <v>69</v>
      </c>
      <c r="AE61" s="33">
        <f t="shared" si="107"/>
        <v>8.6249999999999993E-2</v>
      </c>
      <c r="AF61" s="34">
        <f t="shared" si="92"/>
        <v>513500</v>
      </c>
      <c r="AG61" s="34">
        <f t="shared" si="12"/>
        <v>49155.439999999995</v>
      </c>
      <c r="AH61" s="33">
        <f t="shared" si="93"/>
        <v>9.5726270691333978E-2</v>
      </c>
    </row>
    <row r="62" spans="1:34" ht="31.2" x14ac:dyDescent="0.3">
      <c r="A62" s="39">
        <v>1014060</v>
      </c>
      <c r="B62" s="39">
        <v>4060</v>
      </c>
      <c r="C62" s="38" t="s">
        <v>12</v>
      </c>
      <c r="D62" s="35" t="s">
        <v>59</v>
      </c>
      <c r="E62" s="43"/>
      <c r="F62" s="44"/>
      <c r="G62" s="43"/>
      <c r="H62" s="44"/>
      <c r="I62" s="33"/>
      <c r="J62" s="33"/>
      <c r="K62" s="44">
        <v>340</v>
      </c>
      <c r="L62" s="44">
        <v>22500</v>
      </c>
      <c r="M62" s="44">
        <v>41</v>
      </c>
      <c r="N62" s="74">
        <v>1713.39</v>
      </c>
      <c r="O62" s="33">
        <f t="shared" si="97"/>
        <v>0.12058823529411765</v>
      </c>
      <c r="P62" s="33">
        <f t="shared" si="98"/>
        <v>7.6150666666666672E-2</v>
      </c>
      <c r="Q62" s="44">
        <v>35000</v>
      </c>
      <c r="R62" s="44">
        <v>294000</v>
      </c>
      <c r="S62" s="44">
        <v>4251</v>
      </c>
      <c r="T62" s="44">
        <v>25233.75</v>
      </c>
      <c r="U62" s="33">
        <f t="shared" si="100"/>
        <v>0.12145714285714286</v>
      </c>
      <c r="V62" s="33">
        <f t="shared" si="101"/>
        <v>8.5829081632653056E-2</v>
      </c>
      <c r="W62" s="44">
        <v>16000</v>
      </c>
      <c r="X62" s="44">
        <v>400700</v>
      </c>
      <c r="Y62" s="74">
        <v>3.97</v>
      </c>
      <c r="Z62" s="44">
        <v>65585.5</v>
      </c>
      <c r="AA62" s="33">
        <f t="shared" si="105"/>
        <v>2.4812500000000003E-4</v>
      </c>
      <c r="AB62" s="33">
        <f t="shared" si="106"/>
        <v>0.16367731469927627</v>
      </c>
      <c r="AC62" s="44">
        <v>3000</v>
      </c>
      <c r="AD62" s="44">
        <v>607.20000000000005</v>
      </c>
      <c r="AE62" s="33">
        <f t="shared" si="107"/>
        <v>0.20240000000000002</v>
      </c>
      <c r="AF62" s="34">
        <f t="shared" si="92"/>
        <v>720200</v>
      </c>
      <c r="AG62" s="34">
        <f t="shared" si="12"/>
        <v>93139.839999999997</v>
      </c>
      <c r="AH62" s="33">
        <f t="shared" si="93"/>
        <v>0.12932496528742016</v>
      </c>
    </row>
    <row r="63" spans="1:34" ht="31.2" x14ac:dyDescent="0.3">
      <c r="A63" s="39">
        <v>1014060</v>
      </c>
      <c r="B63" s="39">
        <v>4060</v>
      </c>
      <c r="C63" s="38" t="s">
        <v>12</v>
      </c>
      <c r="D63" s="35" t="s">
        <v>60</v>
      </c>
      <c r="E63" s="43"/>
      <c r="F63" s="44"/>
      <c r="G63" s="43"/>
      <c r="H63" s="44"/>
      <c r="I63" s="33"/>
      <c r="J63" s="33"/>
      <c r="K63" s="44">
        <v>20</v>
      </c>
      <c r="L63" s="44">
        <v>650</v>
      </c>
      <c r="M63" s="77">
        <f>35-15</f>
        <v>20</v>
      </c>
      <c r="N63" s="77">
        <f>766.96-116.96</f>
        <v>650</v>
      </c>
      <c r="O63" s="33">
        <f t="shared" si="97"/>
        <v>1</v>
      </c>
      <c r="P63" s="33">
        <f t="shared" si="98"/>
        <v>1</v>
      </c>
      <c r="Q63" s="44">
        <v>4000</v>
      </c>
      <c r="R63" s="44">
        <v>33600</v>
      </c>
      <c r="S63" s="44">
        <v>2377</v>
      </c>
      <c r="T63" s="44">
        <v>14483.12</v>
      </c>
      <c r="U63" s="33">
        <f t="shared" si="100"/>
        <v>0.59424999999999994</v>
      </c>
      <c r="V63" s="33">
        <f t="shared" si="101"/>
        <v>0.43104523809523809</v>
      </c>
      <c r="W63" s="44"/>
      <c r="X63" s="44"/>
      <c r="Y63" s="44"/>
      <c r="Z63" s="44"/>
      <c r="AA63" s="33"/>
      <c r="AB63" s="33"/>
      <c r="AC63" s="44">
        <v>0</v>
      </c>
      <c r="AD63" s="75"/>
      <c r="AE63" s="76"/>
      <c r="AF63" s="34">
        <f t="shared" si="92"/>
        <v>34250</v>
      </c>
      <c r="AG63" s="34">
        <f t="shared" si="12"/>
        <v>15133.12</v>
      </c>
      <c r="AH63" s="33">
        <f t="shared" si="93"/>
        <v>0.44184291970802925</v>
      </c>
    </row>
    <row r="64" spans="1:34" ht="31.2" x14ac:dyDescent="0.3">
      <c r="A64" s="39">
        <v>1014060</v>
      </c>
      <c r="B64" s="39">
        <v>4060</v>
      </c>
      <c r="C64" s="38" t="s">
        <v>12</v>
      </c>
      <c r="D64" s="35" t="s">
        <v>61</v>
      </c>
      <c r="E64" s="43"/>
      <c r="F64" s="44"/>
      <c r="G64" s="43"/>
      <c r="H64" s="44"/>
      <c r="I64" s="33"/>
      <c r="J64" s="33"/>
      <c r="K64" s="44">
        <v>220</v>
      </c>
      <c r="L64" s="44">
        <v>7500</v>
      </c>
      <c r="M64" s="44">
        <f>26+15</f>
        <v>41</v>
      </c>
      <c r="N64" s="74">
        <f>578.35+116.96</f>
        <v>695.31000000000006</v>
      </c>
      <c r="O64" s="33">
        <f t="shared" si="97"/>
        <v>0.18636363636363637</v>
      </c>
      <c r="P64" s="33">
        <f t="shared" si="98"/>
        <v>9.2708000000000013E-2</v>
      </c>
      <c r="Q64" s="44">
        <v>7500</v>
      </c>
      <c r="R64" s="44">
        <v>63000</v>
      </c>
      <c r="S64" s="44">
        <v>2389</v>
      </c>
      <c r="T64" s="44">
        <v>14454.09</v>
      </c>
      <c r="U64" s="33">
        <f t="shared" si="100"/>
        <v>0.31853333333333333</v>
      </c>
      <c r="V64" s="33">
        <f t="shared" si="101"/>
        <v>0.22943</v>
      </c>
      <c r="W64" s="44"/>
      <c r="X64" s="44"/>
      <c r="Y64" s="44"/>
      <c r="Z64" s="44"/>
      <c r="AA64" s="33"/>
      <c r="AB64" s="33"/>
      <c r="AC64" s="44">
        <v>162000</v>
      </c>
      <c r="AD64" s="44">
        <f>552+552</f>
        <v>1104</v>
      </c>
      <c r="AE64" s="33">
        <f t="shared" si="107"/>
        <v>6.8148148148148152E-3</v>
      </c>
      <c r="AF64" s="34">
        <f t="shared" si="92"/>
        <v>232500</v>
      </c>
      <c r="AG64" s="34">
        <f t="shared" si="12"/>
        <v>16253.4</v>
      </c>
      <c r="AH64" s="33">
        <f t="shared" si="93"/>
        <v>6.9907096774193545E-2</v>
      </c>
    </row>
    <row r="65" spans="1:34" ht="31.2" x14ac:dyDescent="0.3">
      <c r="A65" s="39">
        <v>1014060</v>
      </c>
      <c r="B65" s="39">
        <v>4060</v>
      </c>
      <c r="C65" s="38" t="s">
        <v>12</v>
      </c>
      <c r="D65" s="35" t="s">
        <v>62</v>
      </c>
      <c r="E65" s="43"/>
      <c r="F65" s="44"/>
      <c r="G65" s="43"/>
      <c r="H65" s="44"/>
      <c r="I65" s="33"/>
      <c r="J65" s="33"/>
      <c r="K65" s="44">
        <v>340</v>
      </c>
      <c r="L65" s="44">
        <v>11950</v>
      </c>
      <c r="M65" s="44">
        <v>20</v>
      </c>
      <c r="N65" s="74">
        <v>442.8</v>
      </c>
      <c r="O65" s="33">
        <f t="shared" si="97"/>
        <v>5.8823529411764705E-2</v>
      </c>
      <c r="P65" s="33">
        <f t="shared" si="98"/>
        <v>3.7054393305439332E-2</v>
      </c>
      <c r="Q65" s="44">
        <v>1500</v>
      </c>
      <c r="R65" s="44">
        <v>12600</v>
      </c>
      <c r="S65" s="44"/>
      <c r="T65" s="44"/>
      <c r="U65" s="33">
        <f t="shared" si="100"/>
        <v>0</v>
      </c>
      <c r="V65" s="33">
        <f t="shared" si="101"/>
        <v>0</v>
      </c>
      <c r="W65" s="44">
        <v>6000</v>
      </c>
      <c r="X65" s="44">
        <v>158600</v>
      </c>
      <c r="Y65" s="74">
        <v>2.1800000000000002</v>
      </c>
      <c r="Z65" s="44">
        <v>36021.230000000003</v>
      </c>
      <c r="AA65" s="33">
        <f t="shared" si="105"/>
        <v>3.6333333333333335E-4</v>
      </c>
      <c r="AB65" s="33">
        <f t="shared" si="106"/>
        <v>0.22711998738965955</v>
      </c>
      <c r="AC65" s="44">
        <v>1500</v>
      </c>
      <c r="AD65" s="44">
        <v>276</v>
      </c>
      <c r="AE65" s="33">
        <f t="shared" si="107"/>
        <v>0.184</v>
      </c>
      <c r="AF65" s="34">
        <f t="shared" si="92"/>
        <v>184650</v>
      </c>
      <c r="AG65" s="34">
        <f t="shared" si="12"/>
        <v>36740.030000000006</v>
      </c>
      <c r="AH65" s="33">
        <f t="shared" si="93"/>
        <v>0.19897118873544548</v>
      </c>
    </row>
    <row r="66" spans="1:34" ht="30.6" customHeight="1" x14ac:dyDescent="0.3">
      <c r="A66" s="39">
        <v>1014081</v>
      </c>
      <c r="B66" s="39">
        <v>4081</v>
      </c>
      <c r="C66" s="38" t="s">
        <v>13</v>
      </c>
      <c r="D66" s="35" t="s">
        <v>51</v>
      </c>
      <c r="E66" s="43">
        <v>8</v>
      </c>
      <c r="F66" s="44">
        <v>41300</v>
      </c>
      <c r="G66" s="43">
        <v>1.53</v>
      </c>
      <c r="H66" s="44">
        <v>6797.45</v>
      </c>
      <c r="I66" s="33">
        <f t="shared" si="94"/>
        <v>0.19125</v>
      </c>
      <c r="J66" s="33">
        <f t="shared" si="95"/>
        <v>0.16458716707021792</v>
      </c>
      <c r="K66" s="44">
        <v>20</v>
      </c>
      <c r="L66" s="44">
        <v>1200</v>
      </c>
      <c r="M66" s="74">
        <v>2.46</v>
      </c>
      <c r="N66" s="74">
        <v>77.62</v>
      </c>
      <c r="O66" s="33">
        <f t="shared" si="97"/>
        <v>0.123</v>
      </c>
      <c r="P66" s="33">
        <f t="shared" si="98"/>
        <v>6.4683333333333343E-2</v>
      </c>
      <c r="Q66" s="44">
        <v>4000</v>
      </c>
      <c r="R66" s="44">
        <v>33600</v>
      </c>
      <c r="S66" s="44">
        <v>88</v>
      </c>
      <c r="T66" s="44">
        <v>1152.78</v>
      </c>
      <c r="U66" s="33">
        <f t="shared" si="100"/>
        <v>2.1999999999999999E-2</v>
      </c>
      <c r="V66" s="33">
        <f t="shared" si="101"/>
        <v>3.4308928571428574E-2</v>
      </c>
      <c r="W66" s="44"/>
      <c r="X66" s="44"/>
      <c r="Y66" s="44"/>
      <c r="Z66" s="44"/>
      <c r="AA66" s="33"/>
      <c r="AB66" s="33"/>
      <c r="AC66" s="44"/>
      <c r="AD66" s="44"/>
      <c r="AE66" s="33"/>
      <c r="AF66" s="34">
        <f t="shared" si="92"/>
        <v>76100</v>
      </c>
      <c r="AG66" s="34">
        <f t="shared" si="12"/>
        <v>8027.8499999999995</v>
      </c>
      <c r="AH66" s="33">
        <f t="shared" si="93"/>
        <v>0.10549080157687253</v>
      </c>
    </row>
    <row r="67" spans="1:34" ht="31.2" x14ac:dyDescent="0.3">
      <c r="A67" s="16" t="s">
        <v>102</v>
      </c>
      <c r="B67" s="57"/>
      <c r="C67" s="58"/>
      <c r="D67" s="59" t="s">
        <v>103</v>
      </c>
      <c r="E67" s="50">
        <f>E68</f>
        <v>7.89</v>
      </c>
      <c r="F67" s="12">
        <f t="shared" ref="F67:H67" si="108">F68</f>
        <v>27100</v>
      </c>
      <c r="G67" s="12">
        <f t="shared" si="108"/>
        <v>0</v>
      </c>
      <c r="H67" s="12">
        <f t="shared" si="108"/>
        <v>0</v>
      </c>
      <c r="I67" s="29">
        <f t="shared" si="94"/>
        <v>0</v>
      </c>
      <c r="J67" s="29">
        <f t="shared" si="95"/>
        <v>0</v>
      </c>
      <c r="K67" s="12">
        <f t="shared" ref="K67:N67" si="109">K68</f>
        <v>60</v>
      </c>
      <c r="L67" s="12">
        <f t="shared" si="109"/>
        <v>2500</v>
      </c>
      <c r="M67" s="12">
        <f t="shared" si="109"/>
        <v>0</v>
      </c>
      <c r="N67" s="12">
        <f t="shared" si="109"/>
        <v>0</v>
      </c>
      <c r="O67" s="29">
        <f t="shared" si="97"/>
        <v>0</v>
      </c>
      <c r="P67" s="29">
        <f t="shared" si="98"/>
        <v>0</v>
      </c>
      <c r="Q67" s="12">
        <f t="shared" ref="Q67:T67" si="110">Q68</f>
        <v>5500</v>
      </c>
      <c r="R67" s="12">
        <f t="shared" si="110"/>
        <v>41000</v>
      </c>
      <c r="S67" s="12">
        <f t="shared" si="110"/>
        <v>0</v>
      </c>
      <c r="T67" s="12">
        <f t="shared" si="110"/>
        <v>0</v>
      </c>
      <c r="U67" s="29">
        <f t="shared" si="100"/>
        <v>0</v>
      </c>
      <c r="V67" s="29">
        <f t="shared" si="101"/>
        <v>0</v>
      </c>
      <c r="W67" s="12">
        <f t="shared" ref="W67:Z67" si="111">W68</f>
        <v>0</v>
      </c>
      <c r="X67" s="12">
        <f t="shared" si="111"/>
        <v>0</v>
      </c>
      <c r="Y67" s="12">
        <f t="shared" si="111"/>
        <v>0</v>
      </c>
      <c r="Z67" s="12">
        <f t="shared" si="111"/>
        <v>0</v>
      </c>
      <c r="AA67" s="29"/>
      <c r="AB67" s="29"/>
      <c r="AC67" s="12">
        <f t="shared" ref="AC67:AE67" si="112">AC68</f>
        <v>0</v>
      </c>
      <c r="AD67" s="12">
        <f t="shared" si="112"/>
        <v>0</v>
      </c>
      <c r="AE67" s="12">
        <f t="shared" si="112"/>
        <v>0</v>
      </c>
      <c r="AF67" s="12">
        <f>AF68</f>
        <v>70600</v>
      </c>
      <c r="AG67" s="12">
        <f>AG68</f>
        <v>0</v>
      </c>
      <c r="AH67" s="29">
        <f t="shared" si="93"/>
        <v>0</v>
      </c>
    </row>
    <row r="68" spans="1:34" ht="46.8" x14ac:dyDescent="0.3">
      <c r="A68" s="60" t="s">
        <v>104</v>
      </c>
      <c r="B68" s="60" t="s">
        <v>105</v>
      </c>
      <c r="C68" s="60" t="s">
        <v>106</v>
      </c>
      <c r="D68" s="35" t="s">
        <v>107</v>
      </c>
      <c r="E68" s="53">
        <v>7.89</v>
      </c>
      <c r="F68" s="44">
        <v>27100</v>
      </c>
      <c r="G68" s="53"/>
      <c r="H68" s="44"/>
      <c r="I68" s="33">
        <f t="shared" ref="I68:I69" si="113">G68/E68</f>
        <v>0</v>
      </c>
      <c r="J68" s="33">
        <f t="shared" ref="J68:J69" si="114">H68/F68</f>
        <v>0</v>
      </c>
      <c r="K68" s="44">
        <v>60</v>
      </c>
      <c r="L68" s="44">
        <v>2500</v>
      </c>
      <c r="M68" s="44"/>
      <c r="N68" s="44"/>
      <c r="O68" s="33">
        <f t="shared" si="97"/>
        <v>0</v>
      </c>
      <c r="P68" s="33">
        <f t="shared" si="98"/>
        <v>0</v>
      </c>
      <c r="Q68" s="44">
        <v>5500</v>
      </c>
      <c r="R68" s="44">
        <v>41000</v>
      </c>
      <c r="S68" s="44"/>
      <c r="T68" s="44"/>
      <c r="U68" s="33">
        <f t="shared" si="100"/>
        <v>0</v>
      </c>
      <c r="V68" s="33">
        <f t="shared" si="101"/>
        <v>0</v>
      </c>
      <c r="W68" s="44"/>
      <c r="X68" s="44"/>
      <c r="Y68" s="44"/>
      <c r="Z68" s="44"/>
      <c r="AA68" s="33"/>
      <c r="AB68" s="33"/>
      <c r="AC68" s="44"/>
      <c r="AD68" s="44"/>
      <c r="AE68" s="33"/>
      <c r="AF68" s="34">
        <f t="shared" si="92"/>
        <v>70600</v>
      </c>
      <c r="AG68" s="34">
        <f t="shared" ref="AG68" si="115">H68+N68+T68+Z68+AD68</f>
        <v>0</v>
      </c>
      <c r="AH68" s="33">
        <f t="shared" ref="AH68" si="116">AG68/AF68</f>
        <v>0</v>
      </c>
    </row>
    <row r="69" spans="1:34" s="69" customFormat="1" ht="34.950000000000003" customHeight="1" x14ac:dyDescent="0.25">
      <c r="A69" s="63"/>
      <c r="B69" s="63"/>
      <c r="C69" s="63"/>
      <c r="D69" s="63" t="s">
        <v>0</v>
      </c>
      <c r="E69" s="65">
        <f>E11+E17+E54+E58+E67</f>
        <v>5430.9975000000004</v>
      </c>
      <c r="F69" s="66">
        <f t="shared" ref="F69" si="117">F11+F17+F54+F58+F67</f>
        <v>35264800</v>
      </c>
      <c r="G69" s="65">
        <f>G11+G17+G54+G58+G67</f>
        <v>1368.1903350000014</v>
      </c>
      <c r="H69" s="66">
        <f t="shared" ref="H69" si="118">H11+H17+H54+H58+H67</f>
        <v>4953500.8199999994</v>
      </c>
      <c r="I69" s="67">
        <f t="shared" si="113"/>
        <v>0.25192247556733388</v>
      </c>
      <c r="J69" s="67">
        <f t="shared" si="114"/>
        <v>0.14046587021619289</v>
      </c>
      <c r="K69" s="66">
        <f t="shared" ref="K69:N69" si="119">K11+K17+K54+K58+K67</f>
        <v>74573</v>
      </c>
      <c r="L69" s="66">
        <f t="shared" si="119"/>
        <v>4304560</v>
      </c>
      <c r="M69" s="66">
        <f t="shared" si="119"/>
        <v>2752.1386499999999</v>
      </c>
      <c r="N69" s="66">
        <f t="shared" si="119"/>
        <v>115902.90000000001</v>
      </c>
      <c r="O69" s="67">
        <f t="shared" si="97"/>
        <v>3.6905296152763063E-2</v>
      </c>
      <c r="P69" s="67">
        <f t="shared" si="98"/>
        <v>2.6925609121489769E-2</v>
      </c>
      <c r="Q69" s="66">
        <f t="shared" ref="Q69:T69" si="120">Q11+Q17+Q54+Q58+Q67</f>
        <v>1864823</v>
      </c>
      <c r="R69" s="66">
        <f t="shared" si="120"/>
        <v>17364740</v>
      </c>
      <c r="S69" s="66">
        <f t="shared" si="120"/>
        <v>214219.29699999982</v>
      </c>
      <c r="T69" s="66">
        <f t="shared" si="120"/>
        <v>1031835.4199999999</v>
      </c>
      <c r="U69" s="67">
        <f t="shared" si="100"/>
        <v>0.11487379606536374</v>
      </c>
      <c r="V69" s="67">
        <f t="shared" si="101"/>
        <v>5.9421299714248525E-2</v>
      </c>
      <c r="W69" s="68">
        <f t="shared" ref="W69:Z69" si="121">W11+W17+W54+W58+W67</f>
        <v>119628.99</v>
      </c>
      <c r="X69" s="66">
        <f t="shared" si="121"/>
        <v>3431800</v>
      </c>
      <c r="Y69" s="68">
        <f t="shared" si="121"/>
        <v>16584.097900000001</v>
      </c>
      <c r="Z69" s="66">
        <f t="shared" si="121"/>
        <v>445652.21</v>
      </c>
      <c r="AA69" s="67">
        <f t="shared" si="105"/>
        <v>0.13862942335298492</v>
      </c>
      <c r="AB69" s="67">
        <f t="shared" si="106"/>
        <v>0.1298596101171397</v>
      </c>
      <c r="AC69" s="66">
        <f t="shared" ref="AC69:AF69" si="122">AC11+AC17+AC54+AC58+AC67</f>
        <v>1264910</v>
      </c>
      <c r="AD69" s="66">
        <f t="shared" si="122"/>
        <v>112697.98000000001</v>
      </c>
      <c r="AE69" s="67">
        <f>AD69/AC69</f>
        <v>8.9095651073989465E-2</v>
      </c>
      <c r="AF69" s="66">
        <f t="shared" si="122"/>
        <v>61630810</v>
      </c>
      <c r="AG69" s="67"/>
      <c r="AH69" s="67">
        <f>AG69/AF69</f>
        <v>0</v>
      </c>
    </row>
    <row r="70" spans="1:34" x14ac:dyDescent="0.3">
      <c r="A70" s="8"/>
      <c r="B70" s="9"/>
      <c r="C70" s="9"/>
      <c r="D70" s="4"/>
      <c r="E70" s="7"/>
      <c r="F70" s="24"/>
      <c r="G70" s="24"/>
      <c r="H70" s="24"/>
      <c r="I70" s="24"/>
      <c r="J70" s="24"/>
      <c r="K70" s="7"/>
      <c r="L70" s="7"/>
      <c r="M70" s="7"/>
      <c r="N70" s="7"/>
      <c r="O70" s="7"/>
      <c r="P70" s="7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7"/>
      <c r="AD70" s="7"/>
      <c r="AE70" s="7"/>
      <c r="AF70" s="7"/>
      <c r="AG70" s="7"/>
    </row>
    <row r="71" spans="1:34" s="64" customFormat="1" ht="18" x14ac:dyDescent="0.35">
      <c r="A71" s="70"/>
      <c r="B71" s="70"/>
      <c r="C71" s="70"/>
      <c r="D71" s="71"/>
      <c r="E71" s="72" t="s">
        <v>108</v>
      </c>
      <c r="F71" s="73"/>
      <c r="G71" s="73"/>
      <c r="H71" s="73"/>
      <c r="I71" s="73"/>
      <c r="J71" s="73"/>
      <c r="K71" s="72"/>
      <c r="L71" s="72" t="s">
        <v>109</v>
      </c>
      <c r="M71" s="72"/>
      <c r="N71" s="72"/>
      <c r="O71" s="72"/>
      <c r="P71" s="72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2"/>
      <c r="AD71" s="72"/>
      <c r="AE71" s="72"/>
      <c r="AF71" s="72"/>
      <c r="AG71" s="72"/>
    </row>
  </sheetData>
  <mergeCells count="32">
    <mergeCell ref="T1:U1"/>
    <mergeCell ref="T2:V2"/>
    <mergeCell ref="Y9:Z9"/>
    <mergeCell ref="AA9:AB9"/>
    <mergeCell ref="W8:AB8"/>
    <mergeCell ref="T4:V4"/>
    <mergeCell ref="AC8:AE8"/>
    <mergeCell ref="AF8:AH8"/>
    <mergeCell ref="AC9:AC10"/>
    <mergeCell ref="AD9:AD10"/>
    <mergeCell ref="AE9:AE10"/>
    <mergeCell ref="AF9:AF10"/>
    <mergeCell ref="AG9:AG10"/>
    <mergeCell ref="AH9:AH10"/>
    <mergeCell ref="Q9:R9"/>
    <mergeCell ref="S9:T9"/>
    <mergeCell ref="U9:V9"/>
    <mergeCell ref="Q8:V8"/>
    <mergeCell ref="W9:X9"/>
    <mergeCell ref="E6:P6"/>
    <mergeCell ref="I9:J9"/>
    <mergeCell ref="E8:J8"/>
    <mergeCell ref="A8:A10"/>
    <mergeCell ref="B8:B10"/>
    <mergeCell ref="C8:C10"/>
    <mergeCell ref="D8:D10"/>
    <mergeCell ref="E9:F9"/>
    <mergeCell ref="G9:H9"/>
    <mergeCell ref="K9:L9"/>
    <mergeCell ref="M9:N9"/>
    <mergeCell ref="O9:P9"/>
    <mergeCell ref="K8:P8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41" fitToWidth="2" fitToHeight="2" orientation="landscape" r:id="rId1"/>
  <headerFooter alignWithMargins="0"/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2023-05-05T14:03:27Z</cp:lastPrinted>
  <dcterms:created xsi:type="dcterms:W3CDTF">2002-01-03T07:12:49Z</dcterms:created>
  <dcterms:modified xsi:type="dcterms:W3CDTF">2023-05-22T06:49:57Z</dcterms:modified>
</cp:coreProperties>
</file>