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mc:AlternateContent xmlns:mc="http://schemas.openxmlformats.org/markup-compatibility/2006">
    <mc:Choice Requires="x15">
      <x15ac:absPath xmlns:x15ac="http://schemas.microsoft.com/office/spreadsheetml/2010/11/ac" url="Z:\Оксана документы\1 ДОКУМЕНТИ\8 созыв\31 сесія 19.05.2023\№362 Виконання бюджету 1 кв 23 р\"/>
    </mc:Choice>
  </mc:AlternateContent>
  <xr:revisionPtr revIDLastSave="0" documentId="13_ncr:1_{DFBE5A78-6259-470B-807C-D265646B4D73}"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Titles" localSheetId="0">Лист1!$11:$14</definedName>
    <definedName name="_xlnm.Print_Area" localSheetId="0">Лист1!$A$1:$P$164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3" i="1" l="1"/>
  <c r="M43" i="1"/>
  <c r="L43" i="1"/>
  <c r="J43" i="1"/>
  <c r="I43" i="1"/>
  <c r="H43" i="1"/>
  <c r="I134" i="1"/>
  <c r="L134" i="1"/>
  <c r="M134" i="1"/>
  <c r="H134" i="1"/>
  <c r="I156" i="1"/>
  <c r="L156" i="1"/>
  <c r="M156" i="1"/>
  <c r="H156" i="1"/>
  <c r="I157" i="1"/>
  <c r="J157" i="1"/>
  <c r="L157" i="1"/>
  <c r="M157" i="1"/>
  <c r="N157" i="1"/>
  <c r="H157" i="1"/>
  <c r="I155" i="1" l="1"/>
  <c r="L155" i="1"/>
  <c r="M155" i="1"/>
  <c r="H155" i="1"/>
  <c r="H154" i="1"/>
  <c r="I154" i="1"/>
  <c r="J154" i="1"/>
  <c r="L154" i="1"/>
  <c r="M154" i="1"/>
  <c r="N154" i="1"/>
  <c r="I133" i="1"/>
  <c r="J133" i="1"/>
  <c r="L133" i="1"/>
  <c r="M133" i="1"/>
  <c r="N133" i="1"/>
  <c r="H133" i="1"/>
  <c r="I153" i="1"/>
  <c r="J153" i="1"/>
  <c r="L153" i="1"/>
  <c r="M153" i="1"/>
  <c r="N153" i="1"/>
  <c r="H153" i="1"/>
  <c r="I152" i="1"/>
  <c r="J152" i="1"/>
  <c r="L152" i="1"/>
  <c r="M152" i="1"/>
  <c r="N152" i="1"/>
  <c r="H152" i="1"/>
  <c r="I151" i="1"/>
  <c r="L151" i="1"/>
  <c r="M151" i="1"/>
  <c r="N151" i="1"/>
  <c r="H151" i="1"/>
  <c r="I145" i="1"/>
  <c r="L145" i="1"/>
  <c r="M145" i="1"/>
  <c r="N145" i="1"/>
  <c r="H145" i="1"/>
  <c r="I150" i="1"/>
  <c r="J150" i="1"/>
  <c r="K150" i="1"/>
  <c r="P150" i="1" s="1"/>
  <c r="L150" i="1"/>
  <c r="M150" i="1"/>
  <c r="N150" i="1"/>
  <c r="H150" i="1"/>
  <c r="O150" i="1" l="1"/>
  <c r="I149" i="1"/>
  <c r="J149" i="1"/>
  <c r="L149" i="1"/>
  <c r="M149" i="1"/>
  <c r="N149" i="1"/>
  <c r="H149" i="1"/>
  <c r="I148" i="1"/>
  <c r="J148" i="1"/>
  <c r="L148" i="1"/>
  <c r="M148" i="1"/>
  <c r="N148" i="1"/>
  <c r="H148" i="1"/>
  <c r="L142" i="1"/>
  <c r="M142" i="1"/>
  <c r="N142" i="1"/>
  <c r="H142" i="1"/>
  <c r="I142" i="1"/>
  <c r="I140" i="1"/>
  <c r="L140" i="1"/>
  <c r="M140" i="1"/>
  <c r="N140" i="1"/>
  <c r="H140" i="1"/>
  <c r="I139" i="1"/>
  <c r="L139" i="1"/>
  <c r="M139" i="1"/>
  <c r="N139" i="1"/>
  <c r="H139" i="1"/>
  <c r="K58" i="1"/>
  <c r="G58" i="1"/>
  <c r="P58" i="1" l="1"/>
  <c r="O58" i="1"/>
  <c r="I137" i="1"/>
  <c r="M137" i="1"/>
  <c r="H137" i="1"/>
  <c r="I135" i="1"/>
  <c r="J135" i="1"/>
  <c r="L135" i="1"/>
  <c r="M135" i="1"/>
  <c r="N135" i="1"/>
  <c r="H135" i="1"/>
  <c r="I132" i="1"/>
  <c r="L132" i="1"/>
  <c r="M132" i="1"/>
  <c r="H132" i="1"/>
  <c r="H131" i="1"/>
  <c r="I131" i="1"/>
  <c r="J131" i="1"/>
  <c r="L131" i="1"/>
  <c r="M131" i="1"/>
  <c r="N131" i="1"/>
  <c r="I130" i="1"/>
  <c r="J130" i="1"/>
  <c r="L130" i="1"/>
  <c r="M130" i="1"/>
  <c r="N130" i="1"/>
  <c r="H130" i="1"/>
  <c r="G87" i="1"/>
  <c r="N68" i="1"/>
  <c r="M68" i="1"/>
  <c r="L68" i="1"/>
  <c r="I68" i="1"/>
  <c r="J68" i="1"/>
  <c r="H68" i="1"/>
  <c r="K40" i="1"/>
  <c r="G40" i="1"/>
  <c r="G34" i="1"/>
  <c r="O34" i="1" s="1"/>
  <c r="M122" i="1"/>
  <c r="L122" i="1"/>
  <c r="J122" i="1"/>
  <c r="H122" i="1"/>
  <c r="I122" i="1"/>
  <c r="G128" i="1"/>
  <c r="G157" i="1" s="1"/>
  <c r="G127" i="1"/>
  <c r="G133" i="1" s="1"/>
  <c r="G126" i="1"/>
  <c r="K126" i="1"/>
  <c r="K127" i="1"/>
  <c r="K133" i="1" s="1"/>
  <c r="K128" i="1"/>
  <c r="K157" i="1" s="1"/>
  <c r="O157" i="1" l="1"/>
  <c r="P157" i="1"/>
  <c r="P34" i="1"/>
  <c r="O126" i="1"/>
  <c r="O128" i="1"/>
  <c r="P40" i="1"/>
  <c r="O40" i="1"/>
  <c r="P128" i="1"/>
  <c r="O127" i="1"/>
  <c r="P127" i="1"/>
  <c r="P126" i="1"/>
  <c r="J114" i="1"/>
  <c r="K114" i="1"/>
  <c r="G114" i="1"/>
  <c r="K112" i="1"/>
  <c r="K113" i="1"/>
  <c r="J113" i="1"/>
  <c r="J139" i="1" s="1"/>
  <c r="G113" i="1"/>
  <c r="J112" i="1"/>
  <c r="J140" i="1" s="1"/>
  <c r="G112" i="1"/>
  <c r="J110" i="1"/>
  <c r="G110" i="1"/>
  <c r="J108" i="1"/>
  <c r="J107" i="1"/>
  <c r="K107" i="1"/>
  <c r="K108" i="1"/>
  <c r="G107" i="1"/>
  <c r="G108" i="1"/>
  <c r="K106" i="1"/>
  <c r="J106" i="1"/>
  <c r="G106" i="1"/>
  <c r="K92" i="1"/>
  <c r="K87" i="1"/>
  <c r="M76" i="1"/>
  <c r="L76" i="1"/>
  <c r="I76" i="1"/>
  <c r="H76" i="1"/>
  <c r="K96" i="1"/>
  <c r="K153" i="1" s="1"/>
  <c r="K97" i="1"/>
  <c r="G97" i="1"/>
  <c r="G96" i="1"/>
  <c r="G153" i="1" s="1"/>
  <c r="K94" i="1"/>
  <c r="J94" i="1"/>
  <c r="J145" i="1" s="1"/>
  <c r="G94" i="1"/>
  <c r="G92" i="1"/>
  <c r="K89" i="1"/>
  <c r="J89" i="1"/>
  <c r="G89" i="1"/>
  <c r="K79" i="1"/>
  <c r="K77" i="1"/>
  <c r="G77" i="1"/>
  <c r="G79" i="1"/>
  <c r="K70" i="1"/>
  <c r="G70" i="1"/>
  <c r="K69" i="1"/>
  <c r="G69" i="1"/>
  <c r="K54" i="1"/>
  <c r="G54" i="1"/>
  <c r="L20" i="1"/>
  <c r="L137" i="1" s="1"/>
  <c r="J142" i="1" l="1"/>
  <c r="O153" i="1"/>
  <c r="P153" i="1"/>
  <c r="O96" i="1"/>
  <c r="P96" i="1"/>
  <c r="O110" i="1"/>
  <c r="P110" i="1"/>
  <c r="P87" i="1"/>
  <c r="O87" i="1"/>
  <c r="O92" i="1"/>
  <c r="P92" i="1"/>
  <c r="O94" i="1"/>
  <c r="P94" i="1"/>
  <c r="P77" i="1"/>
  <c r="O77" i="1"/>
  <c r="P79" i="1"/>
  <c r="O79" i="1"/>
  <c r="P108" i="1"/>
  <c r="O108" i="1"/>
  <c r="O107" i="1"/>
  <c r="P107" i="1"/>
  <c r="O114" i="1"/>
  <c r="P114" i="1"/>
  <c r="P106" i="1"/>
  <c r="O106" i="1"/>
  <c r="P113" i="1"/>
  <c r="O113" i="1"/>
  <c r="P97" i="1"/>
  <c r="O97" i="1"/>
  <c r="P112" i="1"/>
  <c r="O112" i="1"/>
  <c r="P89" i="1"/>
  <c r="P70" i="1"/>
  <c r="P69" i="1"/>
  <c r="O69" i="1"/>
  <c r="O70" i="1"/>
  <c r="O54" i="1"/>
  <c r="P54" i="1"/>
  <c r="H146" i="1" l="1"/>
  <c r="I146" i="1"/>
  <c r="J146" i="1"/>
  <c r="L146" i="1"/>
  <c r="M146" i="1"/>
  <c r="N146" i="1"/>
  <c r="H144" i="1"/>
  <c r="I144" i="1"/>
  <c r="J144" i="1"/>
  <c r="L144" i="1"/>
  <c r="M144" i="1"/>
  <c r="N144" i="1"/>
  <c r="H138" i="1"/>
  <c r="I138" i="1"/>
  <c r="L138" i="1"/>
  <c r="M138" i="1"/>
  <c r="N138" i="1"/>
  <c r="K82" i="1"/>
  <c r="G82" i="1"/>
  <c r="K35" i="1"/>
  <c r="K33" i="1"/>
  <c r="K144" i="1" s="1"/>
  <c r="K32" i="1"/>
  <c r="J32" i="1"/>
  <c r="J138" i="1" s="1"/>
  <c r="G32" i="1"/>
  <c r="J27" i="1"/>
  <c r="N117" i="1"/>
  <c r="M117" i="1"/>
  <c r="L117" i="1"/>
  <c r="J117" i="1"/>
  <c r="I117" i="1"/>
  <c r="H117" i="1"/>
  <c r="K120" i="1"/>
  <c r="G120" i="1"/>
  <c r="G111" i="1"/>
  <c r="J111" i="1"/>
  <c r="K111" i="1"/>
  <c r="N111" i="1"/>
  <c r="N137" i="1" s="1"/>
  <c r="J105" i="1"/>
  <c r="J104" i="1"/>
  <c r="J134" i="1" s="1"/>
  <c r="K104" i="1"/>
  <c r="K102" i="1"/>
  <c r="J102" i="1"/>
  <c r="G102" i="1"/>
  <c r="J101" i="1"/>
  <c r="M100" i="1"/>
  <c r="L100" i="1"/>
  <c r="H100" i="1"/>
  <c r="K101" i="1"/>
  <c r="G101" i="1"/>
  <c r="K134" i="1" l="1"/>
  <c r="J137" i="1"/>
  <c r="P82" i="1"/>
  <c r="O82" i="1"/>
  <c r="O111" i="1"/>
  <c r="P32" i="1"/>
  <c r="O32" i="1"/>
  <c r="O120" i="1"/>
  <c r="P120" i="1"/>
  <c r="P111" i="1"/>
  <c r="O102" i="1"/>
  <c r="P102" i="1"/>
  <c r="P101" i="1"/>
  <c r="O101" i="1"/>
  <c r="K95" i="1" l="1"/>
  <c r="G95" i="1"/>
  <c r="J88" i="1"/>
  <c r="G86" i="1"/>
  <c r="G131" i="1" s="1"/>
  <c r="N60" i="1"/>
  <c r="N59" i="1" s="1"/>
  <c r="N147" i="1" s="1"/>
  <c r="M60" i="1"/>
  <c r="M59" i="1" s="1"/>
  <c r="M147" i="1" s="1"/>
  <c r="L60" i="1"/>
  <c r="L59" i="1" s="1"/>
  <c r="L147" i="1" s="1"/>
  <c r="J60" i="1"/>
  <c r="J59" i="1" s="1"/>
  <c r="J147" i="1" s="1"/>
  <c r="I60" i="1"/>
  <c r="I59" i="1" s="1"/>
  <c r="I147" i="1" s="1"/>
  <c r="H60" i="1"/>
  <c r="H59" i="1" s="1"/>
  <c r="H147" i="1" s="1"/>
  <c r="K62" i="1"/>
  <c r="O62" i="1" s="1"/>
  <c r="K63" i="1"/>
  <c r="K64" i="1"/>
  <c r="K65" i="1"/>
  <c r="K66" i="1"/>
  <c r="K61" i="1"/>
  <c r="G62" i="1"/>
  <c r="G63" i="1"/>
  <c r="G64" i="1"/>
  <c r="G65" i="1"/>
  <c r="G66" i="1"/>
  <c r="G61" i="1"/>
  <c r="P95" i="1" l="1"/>
  <c r="O64" i="1"/>
  <c r="O95" i="1"/>
  <c r="P65" i="1"/>
  <c r="O61" i="1"/>
  <c r="P64" i="1"/>
  <c r="O65" i="1"/>
  <c r="P63" i="1"/>
  <c r="K60" i="1"/>
  <c r="P62" i="1"/>
  <c r="G60" i="1"/>
  <c r="G59" i="1" s="1"/>
  <c r="G147" i="1" s="1"/>
  <c r="P61" i="1"/>
  <c r="P66" i="1"/>
  <c r="O66" i="1"/>
  <c r="O63" i="1"/>
  <c r="K50" i="1"/>
  <c r="G50" i="1"/>
  <c r="K49" i="1"/>
  <c r="G49" i="1"/>
  <c r="N30" i="1"/>
  <c r="M30" i="1"/>
  <c r="L30" i="1"/>
  <c r="I30" i="1"/>
  <c r="H30" i="1"/>
  <c r="K41" i="1"/>
  <c r="G41" i="1"/>
  <c r="P50" i="1" l="1"/>
  <c r="O60" i="1"/>
  <c r="P60" i="1"/>
  <c r="K59" i="1"/>
  <c r="K147" i="1" s="1"/>
  <c r="P49" i="1"/>
  <c r="O49" i="1"/>
  <c r="O41" i="1"/>
  <c r="O50" i="1"/>
  <c r="P41" i="1"/>
  <c r="P147" i="1" l="1"/>
  <c r="O147" i="1"/>
  <c r="O59" i="1"/>
  <c r="P59" i="1"/>
  <c r="G33" i="1" l="1"/>
  <c r="O33" i="1" l="1"/>
  <c r="G144" i="1"/>
  <c r="P33" i="1"/>
  <c r="P144" i="1" l="1"/>
  <c r="O144" i="1"/>
  <c r="K27" i="1"/>
  <c r="J26" i="1"/>
  <c r="J151" i="1" s="1"/>
  <c r="G27" i="1" l="1"/>
  <c r="P27" i="1" l="1"/>
  <c r="O27" i="1"/>
  <c r="K25" i="1"/>
  <c r="K152" i="1" s="1"/>
  <c r="G25" i="1"/>
  <c r="G152" i="1" s="1"/>
  <c r="K24" i="1"/>
  <c r="K140" i="1" s="1"/>
  <c r="G24" i="1"/>
  <c r="G140" i="1" s="1"/>
  <c r="K23" i="1"/>
  <c r="G23" i="1"/>
  <c r="K19" i="1"/>
  <c r="G19" i="1"/>
  <c r="N123" i="1"/>
  <c r="N122" i="1" s="1"/>
  <c r="J109" i="1"/>
  <c r="N105" i="1"/>
  <c r="N104" i="1"/>
  <c r="N134" i="1" s="1"/>
  <c r="J103" i="1"/>
  <c r="N93" i="1"/>
  <c r="N156" i="1" s="1"/>
  <c r="N91" i="1"/>
  <c r="G91" i="1"/>
  <c r="K93" i="1"/>
  <c r="K156" i="1" s="1"/>
  <c r="J93" i="1"/>
  <c r="J156" i="1" s="1"/>
  <c r="G93" i="1"/>
  <c r="G156" i="1" s="1"/>
  <c r="N88" i="1"/>
  <c r="N85" i="1"/>
  <c r="N83" i="1"/>
  <c r="J83" i="1"/>
  <c r="N81" i="1"/>
  <c r="K78" i="1"/>
  <c r="N155" i="1" l="1"/>
  <c r="P156" i="1"/>
  <c r="O156" i="1"/>
  <c r="P152" i="1"/>
  <c r="O152" i="1"/>
  <c r="N132" i="1"/>
  <c r="N76" i="1"/>
  <c r="P24" i="1"/>
  <c r="P140" i="1"/>
  <c r="O140" i="1"/>
  <c r="J100" i="1"/>
  <c r="N100" i="1"/>
  <c r="O25" i="1"/>
  <c r="P23" i="1"/>
  <c r="P25" i="1"/>
  <c r="O24" i="1"/>
  <c r="O23" i="1"/>
  <c r="P19" i="1"/>
  <c r="O19" i="1"/>
  <c r="P93" i="1"/>
  <c r="O93" i="1"/>
  <c r="K88" i="1" l="1"/>
  <c r="G88" i="1"/>
  <c r="P88" i="1" l="1"/>
  <c r="N141" i="1" l="1"/>
  <c r="M141" i="1"/>
  <c r="L141" i="1"/>
  <c r="L143" i="1"/>
  <c r="N136" i="1"/>
  <c r="M136" i="1"/>
  <c r="L136" i="1"/>
  <c r="K125" i="1"/>
  <c r="K124" i="1"/>
  <c r="N143" i="1"/>
  <c r="M143" i="1"/>
  <c r="K123" i="1"/>
  <c r="M121" i="1"/>
  <c r="L121" i="1"/>
  <c r="K119" i="1"/>
  <c r="M116" i="1"/>
  <c r="N116" i="1"/>
  <c r="L116" i="1"/>
  <c r="K115" i="1"/>
  <c r="K109" i="1"/>
  <c r="K105" i="1"/>
  <c r="K103" i="1"/>
  <c r="L99" i="1"/>
  <c r="K98" i="1"/>
  <c r="K90" i="1"/>
  <c r="K86" i="1"/>
  <c r="K131" i="1" s="1"/>
  <c r="K84" i="1"/>
  <c r="K83" i="1"/>
  <c r="K81" i="1"/>
  <c r="K80" i="1"/>
  <c r="L75" i="1"/>
  <c r="K74" i="1"/>
  <c r="K73" i="1"/>
  <c r="K72" i="1"/>
  <c r="K71" i="1"/>
  <c r="N67" i="1"/>
  <c r="M67" i="1"/>
  <c r="K57" i="1"/>
  <c r="K154" i="1" s="1"/>
  <c r="K56" i="1"/>
  <c r="K55" i="1"/>
  <c r="K53" i="1"/>
  <c r="K52" i="1"/>
  <c r="K51" i="1"/>
  <c r="K48" i="1"/>
  <c r="K47" i="1"/>
  <c r="K46" i="1"/>
  <c r="K45" i="1"/>
  <c r="K44" i="1"/>
  <c r="N42" i="1"/>
  <c r="M42" i="1"/>
  <c r="K39" i="1"/>
  <c r="K38" i="1"/>
  <c r="K138" i="1" s="1"/>
  <c r="L29" i="1"/>
  <c r="K37" i="1"/>
  <c r="K130" i="1" s="1"/>
  <c r="K36" i="1"/>
  <c r="K146" i="1" s="1"/>
  <c r="N29" i="1"/>
  <c r="K31" i="1"/>
  <c r="M29" i="1"/>
  <c r="K28" i="1"/>
  <c r="K26" i="1"/>
  <c r="K22" i="1"/>
  <c r="K21" i="1"/>
  <c r="K20" i="1"/>
  <c r="L16" i="1"/>
  <c r="K18" i="1"/>
  <c r="N16" i="1"/>
  <c r="J141" i="1"/>
  <c r="I141" i="1"/>
  <c r="H141" i="1"/>
  <c r="H143" i="1"/>
  <c r="J136" i="1"/>
  <c r="I136" i="1"/>
  <c r="H136" i="1"/>
  <c r="G125" i="1"/>
  <c r="G124" i="1"/>
  <c r="J143" i="1"/>
  <c r="I143" i="1"/>
  <c r="H121" i="1"/>
  <c r="G119" i="1"/>
  <c r="I116" i="1"/>
  <c r="H116" i="1"/>
  <c r="G115" i="1"/>
  <c r="I100" i="1"/>
  <c r="G109" i="1"/>
  <c r="G141" i="1" s="1"/>
  <c r="G104" i="1"/>
  <c r="G134" i="1" s="1"/>
  <c r="G103" i="1"/>
  <c r="H99" i="1"/>
  <c r="G98" i="1"/>
  <c r="J91" i="1"/>
  <c r="J155" i="1" s="1"/>
  <c r="G90" i="1"/>
  <c r="G85" i="1"/>
  <c r="G84" i="1"/>
  <c r="G83" i="1"/>
  <c r="G155" i="1" s="1"/>
  <c r="G80" i="1"/>
  <c r="J78" i="1"/>
  <c r="J132" i="1" s="1"/>
  <c r="G78" i="1"/>
  <c r="G74" i="1"/>
  <c r="G73" i="1"/>
  <c r="G72" i="1"/>
  <c r="G71" i="1"/>
  <c r="J67" i="1"/>
  <c r="I67" i="1"/>
  <c r="G57" i="1"/>
  <c r="G154" i="1" s="1"/>
  <c r="G56" i="1"/>
  <c r="G55" i="1"/>
  <c r="G53" i="1"/>
  <c r="G52" i="1"/>
  <c r="G51" i="1"/>
  <c r="G48" i="1"/>
  <c r="G47" i="1"/>
  <c r="G46" i="1"/>
  <c r="G45" i="1"/>
  <c r="G44" i="1"/>
  <c r="J42" i="1"/>
  <c r="I42" i="1"/>
  <c r="G39" i="1"/>
  <c r="G38" i="1"/>
  <c r="H29" i="1"/>
  <c r="G36" i="1"/>
  <c r="G146" i="1" s="1"/>
  <c r="G35" i="1"/>
  <c r="G31" i="1"/>
  <c r="J30" i="1"/>
  <c r="G28" i="1"/>
  <c r="G26" i="1"/>
  <c r="G22" i="1"/>
  <c r="G21" i="1"/>
  <c r="G20" i="1"/>
  <c r="G18" i="1"/>
  <c r="G151" i="1" l="1"/>
  <c r="G138" i="1"/>
  <c r="K43" i="1"/>
  <c r="G149" i="1"/>
  <c r="K142" i="1"/>
  <c r="G142" i="1"/>
  <c r="G43" i="1"/>
  <c r="K139" i="1"/>
  <c r="K149" i="1"/>
  <c r="P154" i="1"/>
  <c r="O154" i="1"/>
  <c r="G139" i="1"/>
  <c r="K151" i="1"/>
  <c r="P151" i="1" s="1"/>
  <c r="G148" i="1"/>
  <c r="K148" i="1"/>
  <c r="K135" i="1"/>
  <c r="G135" i="1"/>
  <c r="K68" i="1"/>
  <c r="K122" i="1"/>
  <c r="G68" i="1"/>
  <c r="G67" i="1" s="1"/>
  <c r="J76" i="1"/>
  <c r="P146" i="1"/>
  <c r="O146" i="1"/>
  <c r="K42" i="1"/>
  <c r="G118" i="1"/>
  <c r="G145" i="1" s="1"/>
  <c r="G17" i="1"/>
  <c r="G137" i="1" s="1"/>
  <c r="G37" i="1"/>
  <c r="J121" i="1"/>
  <c r="G81" i="1"/>
  <c r="P81" i="1" s="1"/>
  <c r="O115" i="1"/>
  <c r="P115" i="1"/>
  <c r="P103" i="1"/>
  <c r="O103" i="1"/>
  <c r="O124" i="1"/>
  <c r="P124" i="1"/>
  <c r="H16" i="1"/>
  <c r="I29" i="1"/>
  <c r="J116" i="1"/>
  <c r="O104" i="1"/>
  <c r="P104" i="1"/>
  <c r="P38" i="1"/>
  <c r="O38" i="1"/>
  <c r="P45" i="1"/>
  <c r="O45" i="1"/>
  <c r="K141" i="1"/>
  <c r="P109" i="1"/>
  <c r="O109" i="1"/>
  <c r="O35" i="1"/>
  <c r="P35" i="1"/>
  <c r="O20" i="1"/>
  <c r="P20" i="1"/>
  <c r="P26" i="1"/>
  <c r="O26" i="1"/>
  <c r="O39" i="1"/>
  <c r="P39" i="1"/>
  <c r="P31" i="1"/>
  <c r="O31" i="1"/>
  <c r="P36" i="1"/>
  <c r="O36" i="1"/>
  <c r="P18" i="1"/>
  <c r="O18" i="1"/>
  <c r="O21" i="1"/>
  <c r="P21" i="1"/>
  <c r="P22" i="1"/>
  <c r="O22" i="1"/>
  <c r="P28" i="1"/>
  <c r="O28" i="1"/>
  <c r="K143" i="1"/>
  <c r="P125" i="1"/>
  <c r="O125" i="1"/>
  <c r="P119" i="1"/>
  <c r="O119" i="1"/>
  <c r="P55" i="1"/>
  <c r="O55" i="1"/>
  <c r="P56" i="1"/>
  <c r="O56" i="1"/>
  <c r="P57" i="1"/>
  <c r="O57" i="1"/>
  <c r="P53" i="1"/>
  <c r="O53" i="1"/>
  <c r="P52" i="1"/>
  <c r="O52" i="1"/>
  <c r="P51" i="1"/>
  <c r="O51" i="1"/>
  <c r="P48" i="1"/>
  <c r="O48" i="1"/>
  <c r="P47" i="1"/>
  <c r="O47" i="1"/>
  <c r="P74" i="1"/>
  <c r="O74" i="1"/>
  <c r="P73" i="1"/>
  <c r="O73" i="1"/>
  <c r="P72" i="1"/>
  <c r="O72" i="1"/>
  <c r="O71" i="1"/>
  <c r="P71" i="1"/>
  <c r="O46" i="1"/>
  <c r="P46" i="1"/>
  <c r="P44" i="1"/>
  <c r="O44" i="1"/>
  <c r="P98" i="1"/>
  <c r="O98" i="1"/>
  <c r="P90" i="1"/>
  <c r="O90" i="1"/>
  <c r="P86" i="1"/>
  <c r="O86" i="1"/>
  <c r="P84" i="1"/>
  <c r="O84" i="1"/>
  <c r="P83" i="1"/>
  <c r="O83" i="1"/>
  <c r="P80" i="1"/>
  <c r="O80" i="1"/>
  <c r="P78" i="1"/>
  <c r="O78" i="1"/>
  <c r="K136" i="1"/>
  <c r="J29" i="1"/>
  <c r="K91" i="1"/>
  <c r="K155" i="1" s="1"/>
  <c r="K118" i="1"/>
  <c r="K145" i="1" s="1"/>
  <c r="L67" i="1"/>
  <c r="K85" i="1"/>
  <c r="K132" i="1" s="1"/>
  <c r="K100" i="1"/>
  <c r="I16" i="1"/>
  <c r="G136" i="1"/>
  <c r="K17" i="1"/>
  <c r="K137" i="1" s="1"/>
  <c r="N15" i="1"/>
  <c r="N75" i="1"/>
  <c r="L15" i="1"/>
  <c r="L42" i="1"/>
  <c r="M75" i="1"/>
  <c r="M99" i="1"/>
  <c r="N99" i="1"/>
  <c r="N121" i="1"/>
  <c r="M16" i="1"/>
  <c r="I99" i="1"/>
  <c r="I121" i="1"/>
  <c r="H67" i="1"/>
  <c r="H42" i="1"/>
  <c r="I75" i="1"/>
  <c r="G123" i="1"/>
  <c r="J16" i="1"/>
  <c r="G105" i="1"/>
  <c r="O105" i="1" s="1"/>
  <c r="H75" i="1"/>
  <c r="P155" i="1" l="1"/>
  <c r="O155" i="1"/>
  <c r="P145" i="1"/>
  <c r="O151" i="1"/>
  <c r="O145" i="1"/>
  <c r="G132" i="1"/>
  <c r="P132" i="1" s="1"/>
  <c r="P37" i="1"/>
  <c r="G130" i="1"/>
  <c r="P130" i="1" s="1"/>
  <c r="P123" i="1"/>
  <c r="G122" i="1"/>
  <c r="G121" i="1" s="1"/>
  <c r="K76" i="1"/>
  <c r="G76" i="1"/>
  <c r="G75" i="1" s="1"/>
  <c r="H129" i="1"/>
  <c r="P138" i="1"/>
  <c r="O138" i="1"/>
  <c r="N129" i="1"/>
  <c r="L129" i="1"/>
  <c r="M129" i="1"/>
  <c r="G16" i="1"/>
  <c r="G15" i="1" s="1"/>
  <c r="I129" i="1"/>
  <c r="I15" i="1"/>
  <c r="H15" i="1"/>
  <c r="K117" i="1"/>
  <c r="K116" i="1" s="1"/>
  <c r="G117" i="1"/>
  <c r="G116" i="1" s="1"/>
  <c r="G100" i="1"/>
  <c r="G99" i="1" s="1"/>
  <c r="G30" i="1"/>
  <c r="G29" i="1" s="1"/>
  <c r="K30" i="1"/>
  <c r="O135" i="1"/>
  <c r="O142" i="1"/>
  <c r="P142" i="1"/>
  <c r="O37" i="1"/>
  <c r="O130" i="1" s="1"/>
  <c r="J99" i="1"/>
  <c r="P105" i="1"/>
  <c r="J75" i="1"/>
  <c r="O123" i="1"/>
  <c r="O81" i="1"/>
  <c r="P141" i="1"/>
  <c r="O141" i="1"/>
  <c r="P118" i="1"/>
  <c r="O118" i="1"/>
  <c r="K16" i="1"/>
  <c r="P17" i="1"/>
  <c r="O17" i="1"/>
  <c r="P133" i="1"/>
  <c r="O133" i="1"/>
  <c r="O139" i="1"/>
  <c r="P139" i="1"/>
  <c r="K121" i="1"/>
  <c r="K99" i="1"/>
  <c r="P136" i="1"/>
  <c r="O136" i="1"/>
  <c r="K67" i="1"/>
  <c r="O148" i="1"/>
  <c r="P148" i="1"/>
  <c r="G42" i="1"/>
  <c r="O43" i="1"/>
  <c r="P43" i="1"/>
  <c r="O91" i="1"/>
  <c r="P91" i="1"/>
  <c r="P85" i="1"/>
  <c r="O85" i="1"/>
  <c r="O131" i="1"/>
  <c r="P131" i="1"/>
  <c r="P134" i="1"/>
  <c r="O134" i="1"/>
  <c r="M15" i="1"/>
  <c r="J15" i="1"/>
  <c r="G143" i="1"/>
  <c r="P143" i="1" s="1"/>
  <c r="J129" i="1" l="1"/>
  <c r="G129" i="1"/>
  <c r="O132" i="1"/>
  <c r="O149" i="1"/>
  <c r="K15" i="1"/>
  <c r="P15" i="1" s="1"/>
  <c r="P149" i="1"/>
  <c r="P135" i="1"/>
  <c r="O100" i="1"/>
  <c r="P100" i="1"/>
  <c r="P122" i="1"/>
  <c r="O143" i="1"/>
  <c r="O117" i="1"/>
  <c r="P117" i="1"/>
  <c r="P16" i="1"/>
  <c r="O16" i="1"/>
  <c r="O122" i="1"/>
  <c r="K29" i="1"/>
  <c r="P30" i="1"/>
  <c r="O30" i="1"/>
  <c r="O121" i="1"/>
  <c r="P121" i="1"/>
  <c r="P116" i="1"/>
  <c r="O116" i="1"/>
  <c r="P99" i="1"/>
  <c r="O99" i="1"/>
  <c r="P137" i="1"/>
  <c r="O137" i="1"/>
  <c r="P68" i="1"/>
  <c r="O68" i="1"/>
  <c r="P67" i="1"/>
  <c r="O67" i="1"/>
  <c r="P42" i="1"/>
  <c r="O42" i="1"/>
  <c r="K75" i="1"/>
  <c r="O76" i="1"/>
  <c r="P76" i="1"/>
  <c r="O15" i="1" l="1"/>
  <c r="K129" i="1"/>
  <c r="P29" i="1"/>
  <c r="O29" i="1"/>
  <c r="P75" i="1"/>
  <c r="O75" i="1"/>
  <c r="O129" i="1" l="1"/>
  <c r="P129" i="1"/>
</calcChain>
</file>

<file path=xl/sharedStrings.xml><?xml version="1.0" encoding="utf-8"?>
<sst xmlns="http://schemas.openxmlformats.org/spreadsheetml/2006/main" count="643" uniqueCount="322">
  <si>
    <t>Одеського району Одеської області</t>
  </si>
  <si>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</si>
  <si>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</si>
  <si>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</si>
  <si>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</si>
  <si>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</si>
  <si>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</si>
  <si>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</si>
  <si>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</si>
  <si>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</si>
  <si>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</si>
  <si>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</si>
  <si>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</si>
  <si>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</si>
  <si>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</si>
  <si>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</si>
  <si>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</si>
  <si>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</si>
  <si>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</si>
  <si>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</si>
  <si>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</si>
  <si>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</si>
  <si>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</si>
  <si>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</si>
  <si>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</si>
  <si>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</si>
  <si>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</si>
  <si>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</si>
  <si>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</si>
  <si>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</si>
  <si>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</si>
  <si>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</si>
  <si>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</si>
  <si>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</si>
  <si>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</si>
  <si>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</si>
  <si>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</si>
  <si>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</si>
  <si>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</si>
  <si>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</si>
  <si>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</si>
  <si>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</si>
  <si>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</si>
  <si>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</si>
  <si>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</si>
  <si>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</si>
  <si>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</si>
  <si>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</si>
  <si>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</si>
  <si>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</si>
  <si>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</si>
  <si>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</si>
  <si>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</si>
  <si>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</si>
  <si>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</si>
  <si>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</si>
  <si>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</si>
  <si>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</si>
  <si>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</si>
  <si>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</si>
  <si>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</si>
  <si>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</si>
  <si>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</si>
  <si>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</si>
  <si>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</si>
  <si>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</si>
  <si>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</si>
  <si>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</si>
  <si>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</si>
  <si>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</si>
  <si>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</si>
  <si>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</si>
  <si>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</si>
  <si>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</si>
  <si>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</si>
  <si>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</si>
  <si>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</si>
  <si>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</si>
  <si>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</si>
  <si>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</si>
  <si>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</si>
  <si>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</si>
  <si>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</si>
  <si>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</si>
  <si>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</si>
  <si>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</si>
  <si>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</si>
  <si>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</si>
  <si>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</si>
  <si>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</si>
  <si>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</si>
  <si>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</si>
  <si>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</si>
  <si>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</si>
  <si>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</si>
  <si>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</si>
  <si>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</si>
  <si>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 xml:space="preserve">24.12.2020р.
№ 15-VIII </t>
  </si>
  <si>
    <t>0610</t>
  </si>
  <si>
    <t>1100000</t>
  </si>
  <si>
    <t>1110000</t>
  </si>
  <si>
    <t>3123</t>
  </si>
  <si>
    <t>Заходи державної політики з питань сім'ї</t>
  </si>
  <si>
    <t xml:space="preserve"> 24.12.2020р.
№ 16-VIII </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</si>
  <si>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</si>
  <si>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</si>
  <si>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</si>
  <si>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</si>
  <si>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</si>
  <si>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</si>
  <si>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</si>
  <si>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</si>
  <si>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</si>
  <si>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</si>
  <si>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</si>
  <si>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</si>
  <si>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</si>
  <si>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</si>
  <si>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</si>
  <si>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</si>
  <si>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</si>
  <si>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</si>
  <si>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</si>
  <si>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</si>
  <si>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</si>
  <si>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</si>
  <si>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</si>
  <si>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</si>
  <si>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</si>
  <si>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</si>
  <si>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</si>
  <si>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</si>
  <si>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</si>
  <si>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</si>
  <si>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</si>
  <si>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</si>
  <si>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</si>
  <si>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</si>
  <si>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</si>
  <si>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</si>
  <si>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</si>
  <si>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</si>
  <si>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</si>
  <si>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</si>
  <si>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1217640</t>
  </si>
  <si>
    <t>1218340</t>
  </si>
  <si>
    <t>1500000</t>
  </si>
  <si>
    <t>Управління капітального будівництва Чорноморської міської ради Одеського району Одеської області</t>
  </si>
  <si>
    <t>1510000</t>
  </si>
  <si>
    <t>Управління капітального будівництва Чорноморської міської ради  Одеського району Одеської області</t>
  </si>
  <si>
    <t>1516013</t>
  </si>
  <si>
    <t>1516015</t>
  </si>
  <si>
    <t>1516030</t>
  </si>
  <si>
    <t>1517370</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</si>
  <si>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</si>
  <si>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</si>
  <si>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</si>
  <si>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</si>
  <si>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</si>
  <si>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Управління комунальної  власності  та земельних відносин Чорноморської міської ради Одеського району  Одеської області</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</si>
  <si>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</si>
  <si>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</si>
  <si>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</si>
  <si>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</si>
  <si>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</si>
  <si>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</si>
  <si>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</si>
  <si>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</si>
  <si>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</si>
  <si>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</si>
  <si>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2021 - 2025 роки </t>
  </si>
  <si>
    <t>УСЬОГО, в тому числі:</t>
  </si>
  <si>
    <t xml:space="preserve">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
</t>
  </si>
  <si>
    <t xml:space="preserve">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
</t>
  </si>
  <si>
    <t>% виконання</t>
  </si>
  <si>
    <t>18.06.2021р. 
№ 88-VIII</t>
  </si>
  <si>
    <t>18.06.2021р.
№ 88-VIII</t>
  </si>
  <si>
    <t>15 (11/7*100)</t>
  </si>
  <si>
    <t>16 (11-7)</t>
  </si>
  <si>
    <t>відхилення, грн</t>
  </si>
  <si>
    <t>30.03.2021р.
№ 25-VIII</t>
  </si>
  <si>
    <t>Відділ комунального господарства та  благоустрою Чорноморської міської ради  Одеського району Одеської області</t>
  </si>
  <si>
    <t>Відділ комунального господарства  та  благоустрою Чорноморської міської ради  Одеського району Одеської області</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</si>
  <si>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</si>
  <si>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</si>
  <si>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</si>
  <si>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</si>
  <si>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</si>
  <si>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</si>
  <si>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</si>
  <si>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</si>
  <si>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</si>
  <si>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</si>
  <si>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</si>
  <si>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</si>
  <si>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0218240</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</si>
  <si>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</si>
  <si>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</si>
  <si>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</si>
  <si>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</si>
  <si>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</si>
  <si>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04.02.2022р. 
№ 175-VIII</t>
  </si>
  <si>
    <t xml:space="preserve">Міська комплексна програма "Молодь Чорноморська" на 2022-2025 роки </t>
  </si>
  <si>
    <t>04.02.2022р. 
№ 181-VIII</t>
  </si>
  <si>
    <t>0813123</t>
  </si>
  <si>
    <t>0813140</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</si>
  <si>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</si>
  <si>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</si>
  <si>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</si>
  <si>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</si>
  <si>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</si>
  <si>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</si>
  <si>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</si>
  <si>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</si>
  <si>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</si>
  <si>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</si>
  <si>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</si>
  <si>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</si>
  <si>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</si>
  <si>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</si>
  <si>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</si>
  <si>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</si>
  <si>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</si>
  <si>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</si>
  <si>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</si>
  <si>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</si>
  <si>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</si>
  <si>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</si>
  <si>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</si>
  <si>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</si>
  <si>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</si>
  <si>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</si>
  <si>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комплексна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</si>
  <si>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</si>
  <si>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</si>
  <si>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</si>
  <si>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</si>
  <si>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</si>
  <si>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</si>
  <si>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</si>
  <si>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</si>
  <si>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</si>
  <si>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</si>
  <si>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0816083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</si>
  <si>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</si>
  <si>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</si>
  <si>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 xml:space="preserve">31.01.2023р. 
№301-VIII 
</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</si>
  <si>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</si>
  <si>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</si>
  <si>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</si>
  <si>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</si>
  <si>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</si>
  <si>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 xml:space="preserve">31.01.2023р. 
№ 295-VIII 
</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</si>
  <si>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</si>
  <si>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</si>
  <si>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</si>
  <si>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</si>
  <si>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</si>
  <si>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</si>
  <si>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</si>
  <si>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</si>
  <si>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</si>
  <si>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</si>
  <si>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</si>
  <si>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31.01.2023р. 
№ 278-VIII
(зі змінами)</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</si>
  <si>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</si>
  <si>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</si>
  <si>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</si>
  <si>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</si>
  <si>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</si>
  <si>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</si>
  <si>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</si>
  <si>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</si>
  <si>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</si>
  <si>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</si>
  <si>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</si>
  <si>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</si>
  <si>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</si>
  <si>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</si>
  <si>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</si>
  <si>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</si>
  <si>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31.01.2023р. 
№ 296-VIII 
</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</si>
  <si>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</si>
  <si>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</si>
  <si>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</si>
  <si>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</si>
  <si>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</si>
  <si>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</si>
  <si>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</si>
  <si>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</si>
  <si>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 xml:space="preserve">10.03.2023р.              № 331-VIII </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</si>
  <si>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</si>
  <si>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місцевого бюджету</t>
  </si>
  <si>
    <t>Додаток 8</t>
  </si>
  <si>
    <t>Управління освіти Чорноморської міської ради  Одеського району Одеської області</t>
  </si>
  <si>
    <t>24.12.2020р.
№ 16-VIII 
(зі змінами)</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</si>
  <si>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м.Чорноморську), проведення мобілізаційної підготовки військовозобов’язаних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</si>
  <si>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 р.
№ 31-VІII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</si>
  <si>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</si>
  <si>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18.06.2021р. 
№ 88-VIII
(зі змінами)</t>
  </si>
  <si>
    <t>24.12.2020р.
№ 15-VIII
(зі змінами)</t>
  </si>
  <si>
    <t xml:space="preserve"> 30.03.2021р.
№ 25-VIII
(зі змінами)</t>
  </si>
  <si>
    <t>30.03.2021р.
 № 25-VIII
(із  змінами)</t>
  </si>
  <si>
    <t xml:space="preserve"> 24.12.2020р. 
№ 16-VIII 
(зі змінами)</t>
  </si>
  <si>
    <t>04.02.2022р. 
№ 180-VIIІ
(зі змінами)</t>
  </si>
  <si>
    <t>04.02.2022р. 
№182-VII
(зі змінами)</t>
  </si>
  <si>
    <t>19.12.2018р. 
№ 371-VII
(зі змінами)</t>
  </si>
  <si>
    <t>12.09.2019 р. 
№ 485-VII
(зі змінами)</t>
  </si>
  <si>
    <t>19.12.2018р. 
№ 371- VII
(зі змінами)</t>
  </si>
  <si>
    <t>12.04.2021 
№ 55-VІII 
(зі змінами)</t>
  </si>
  <si>
    <t>09.01.2006р. 
№ 511-IV
(зі змінами)</t>
  </si>
  <si>
    <t>24.12.2020р.
№ 15-VIII 
(зі змінами)</t>
  </si>
  <si>
    <t>30.03.2021р. 
№ 27-VIII
(зі змінами)</t>
  </si>
  <si>
    <t>12.04.2021 
№ 55-VIII
(зі змінами)</t>
  </si>
  <si>
    <t>12.07.2022р.
№222</t>
  </si>
  <si>
    <t xml:space="preserve">31.01.2023р. 
№ 301-VIII 
</t>
  </si>
  <si>
    <t xml:space="preserve">12.07.2022р.
№ 222 </t>
  </si>
  <si>
    <t>до рішення Чорноморської міської ради</t>
  </si>
  <si>
    <t>Звіт про виконання Міських програм за 1  квартал  2023 року</t>
  </si>
  <si>
    <t>Затверджено на 2023 рік, грн</t>
  </si>
  <si>
    <t>Виконано за  1  квартал 2023  року, грн</t>
  </si>
  <si>
    <t>від   19.05.  2023  №    362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</si>
</sst>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_р_._-;\-* #,##0.00_р_._-;_-* &quot;-&quot;??_р_._-;_-@_-"/>
  </numFmts>
  <fonts count="20"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88">
    <xf numFmtId="0" fontId="0" fillId="0" borderId="0" xfId="0"/>
    <xf numFmtId="0" fontId="4" fillId="2" borderId="0" xfId="2" applyFill="1" applyAlignment="1">
      <alignment horizontal="left" vertical="center" wrapText="1"/>
    </xf>
    <xf numFmtId="0" fontId="4" fillId="2" borderId="0" xfId="2" applyFill="1" applyAlignment="1">
      <alignment horizontal="center" vertical="center"/>
    </xf>
    <xf numFmtId="3" fontId="4" fillId="2" borderId="0" xfId="2" applyNumberFormat="1" applyFill="1" applyAlignment="1">
      <alignment horizontal="center" vertical="center"/>
    </xf>
    <xf numFmtId="3" fontId="4" fillId="2" borderId="0" xfId="2" applyNumberFormat="1" applyFill="1" applyAlignment="1">
      <alignment horizontal="center"/>
    </xf>
    <xf numFmtId="3" fontId="4" fillId="2" borderId="0" xfId="2" applyNumberFormat="1" applyFill="1" applyAlignment="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Font="1" applyFill="1" applyAlignment="1">
      <alignment horizontal="center"/>
    </xf>
    <xf numFmtId="0" fontId="4" fillId="2" borderId="0" xfId="2" applyFill="1" applyAlignment="1">
      <alignment horizontal="center"/>
    </xf>
    <xf numFmtId="0" fontId="4" fillId="2" borderId="0" xfId="2" applyFill="1" applyAlignment="1">
      <alignment horizontal="center" vertical="center" wrapText="1"/>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0" fontId="13" fillId="2" borderId="1" xfId="0" applyFont="1" applyFill="1" applyBorder="1" applyAlignment="1">
      <alignment horizontal="center" vertical="center"/>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0" fontId="14" fillId="2" borderId="0" xfId="0" applyFont="1" applyFill="1"/>
    <xf numFmtId="0" fontId="18" fillId="2" borderId="1" xfId="0"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4" fontId="7" fillId="2" borderId="0" xfId="0" applyNumberFormat="1" applyFont="1" applyFill="1"/>
    <xf numFmtId="0" fontId="14" fillId="2" borderId="1" xfId="0" applyFont="1" applyFill="1" applyBorder="1" applyAlignment="1">
      <alignment horizontal="center" vertical="center" wrapText="1"/>
    </xf>
    <xf numFmtId="49" fontId="18" fillId="2" borderId="1" xfId="0" applyNumberFormat="1"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3" xfId="0" applyFont="1" applyFill="1" applyBorder="1" applyAlignment="1">
      <alignment horizontal="center" vertical="center" wrapText="1"/>
    </xf>
    <xf numFmtId="0" fontId="18" fillId="2" borderId="1" xfId="0" applyFont="1" applyFill="1" applyBorder="1" applyAlignment="1">
      <alignment vertical="center" wrapText="1"/>
    </xf>
    <xf numFmtId="0" fontId="18" fillId="2" borderId="3" xfId="0" applyFont="1" applyFill="1" applyBorder="1" applyAlignment="1">
      <alignment vertical="center" wrapText="1"/>
    </xf>
    <xf numFmtId="0" fontId="14" fillId="2" borderId="0" xfId="0" applyFont="1" applyFill="1" applyAlignment="1">
      <alignment vertical="center"/>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4" fillId="2" borderId="1" xfId="5" applyFont="1" applyFill="1" applyBorder="1" applyAlignment="1">
      <alignment vertical="center" wrapText="1"/>
    </xf>
    <xf numFmtId="0" fontId="14" fillId="2" borderId="1" xfId="0" quotePrefix="1" applyFont="1" applyFill="1" applyBorder="1" applyAlignment="1">
      <alignment vertical="center" wrapText="1"/>
    </xf>
    <xf numFmtId="0" fontId="18" fillId="2" borderId="2" xfId="0" applyFont="1" applyFill="1" applyBorder="1" applyAlignment="1">
      <alignment vertical="center" wrapText="1"/>
    </xf>
    <xf numFmtId="0" fontId="18" fillId="2" borderId="2" xfId="0" applyFont="1" applyFill="1" applyBorder="1" applyAlignment="1">
      <alignment horizontal="center" vertical="center" wrapText="1"/>
    </xf>
    <xf numFmtId="0" fontId="15" fillId="2" borderId="0" xfId="0" applyFont="1" applyFill="1" applyAlignment="1">
      <alignment vertical="center"/>
    </xf>
    <xf numFmtId="0" fontId="15" fillId="2" borderId="0" xfId="2" applyFont="1" applyFill="1" applyAlignment="1">
      <alignment vertical="center"/>
    </xf>
    <xf numFmtId="49" fontId="13" fillId="2" borderId="1" xfId="4" applyNumberFormat="1" applyFont="1" applyFill="1" applyBorder="1" applyAlignment="1">
      <alignment horizontal="center" vertical="center" wrapText="1"/>
    </xf>
    <xf numFmtId="0" fontId="13" fillId="2" borderId="1" xfId="4" applyFont="1" applyFill="1" applyBorder="1" applyAlignment="1">
      <alignment horizontal="center" vertical="center" wrapText="1"/>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49" fontId="14" fillId="2" borderId="1" xfId="4" applyNumberFormat="1" applyFont="1" applyFill="1" applyBorder="1" applyAlignment="1">
      <alignment horizontal="center" vertical="center" wrapText="1"/>
    </xf>
    <xf numFmtId="0" fontId="14" fillId="2" borderId="3" xfId="0" applyFont="1" applyFill="1" applyBorder="1" applyAlignment="1">
      <alignment vertic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vertical="center" wrapText="1"/>
    </xf>
    <xf numFmtId="0" fontId="14"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3" fillId="2" borderId="5" xfId="5" applyFont="1" applyFill="1" applyBorder="1" applyAlignment="1">
      <alignment vertical="center" wrapText="1"/>
    </xf>
    <xf numFmtId="0" fontId="13" fillId="2" borderId="4" xfId="5" applyFont="1" applyFill="1" applyBorder="1" applyAlignment="1">
      <alignment vertical="center" wrapText="1"/>
    </xf>
    <xf numFmtId="0" fontId="14" fillId="2" borderId="0" xfId="0" applyFont="1" applyFill="1" applyAlignment="1">
      <alignment horizontal="center" vertical="center" wrapText="1"/>
    </xf>
    <xf numFmtId="0" fontId="6" fillId="2" borderId="0" xfId="3" applyFont="1" applyFill="1" applyAlignment="1" applyProtection="1">
      <alignment horizontal="left"/>
    </xf>
    <xf numFmtId="3" fontId="4" fillId="2" borderId="1" xfId="2" applyNumberFormat="1" applyFill="1" applyBorder="1" applyAlignment="1">
      <alignment horizontal="center" vertical="center" wrapText="1"/>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Font="1" applyFill="1" applyAlignment="1">
      <alignment horizontal="center" vertical="center" wrapText="1"/>
    </xf>
    <xf numFmtId="3" fontId="4" fillId="2" borderId="4" xfId="2" applyNumberFormat="1" applyFill="1" applyBorder="1" applyAlignment="1">
      <alignment horizontal="center" vertical="center" wrapText="1"/>
    </xf>
    <xf numFmtId="0" fontId="15" fillId="2" borderId="0" xfId="0" applyFont="1" applyFill="1" applyAlignment="1">
      <alignment horizontal="left" vertical="center"/>
    </xf>
    <xf numFmtId="0" fontId="4" fillId="2" borderId="1" xfId="2" applyFill="1" applyBorder="1" applyAlignment="1">
      <alignment horizontal="center" vertical="center" wrapText="1"/>
    </xf>
    <xf numFmtId="3" fontId="4" fillId="2" borderId="1" xfId="2" applyNumberFormat="1" applyFill="1" applyBorder="1" applyAlignment="1">
      <alignment horizontal="center" vertical="center"/>
    </xf>
    <xf numFmtId="0" fontId="13" fillId="2" borderId="5" xfId="4" applyFont="1" applyFill="1" applyBorder="1" applyAlignment="1">
      <alignment horizontal="center" vertical="center" wrapText="1"/>
    </xf>
    <xf numFmtId="0" fontId="13" fillId="2" borderId="4" xfId="4" applyFont="1" applyFill="1" applyBorder="1" applyAlignment="1">
      <alignment horizontal="center" vertical="center" wrapText="1"/>
    </xf>
    <xf numFmtId="0" fontId="7" fillId="0" borderId="0" xfId="0" applyFont="1" applyAlignment="1">
      <alignment horizontal="left"/>
    </xf>
  </cellXfs>
  <cellStyles count="15">
    <cellStyle name="Normal_Доходи" xfId="8" xr:uid="{00000000-0005-0000-0000-000000000000}"/>
    <cellStyle name="Гіперпосилання" xfId="3" builtinId="8"/>
    <cellStyle name="Звичайний" xfId="0" builtinId="0"/>
    <cellStyle name="Обычный 11 2" xfId="4" xr:uid="{00000000-0005-0000-0000-000003000000}"/>
    <cellStyle name="Обычный 15" xfId="9" xr:uid="{00000000-0005-0000-0000-000004000000}"/>
    <cellStyle name="Обычный 17" xfId="10" xr:uid="{00000000-0005-0000-0000-000005000000}"/>
    <cellStyle name="Обычный 17 5 6" xfId="1" xr:uid="{00000000-0005-0000-0000-000006000000}"/>
    <cellStyle name="Обычный 17 5 6 2" xfId="11" xr:uid="{00000000-0005-0000-0000-000007000000}"/>
    <cellStyle name="Обычный 17 5 6 2 2" xfId="14" xr:uid="{00000000-0005-0000-0000-000008000000}"/>
    <cellStyle name="Обычный 17 5 6 3" xfId="13" xr:uid="{00000000-0005-0000-0000-000009000000}"/>
    <cellStyle name="Обычный 2" xfId="7" xr:uid="{00000000-0005-0000-0000-00000A000000}"/>
    <cellStyle name="Обычный 3" xfId="6" xr:uid="{00000000-0005-0000-0000-00000B000000}"/>
    <cellStyle name="Обычный 3 2" xfId="2" xr:uid="{00000000-0005-0000-0000-00000C000000}"/>
    <cellStyle name="Обычный_дод 3" xfId="5" xr:uid="{00000000-0005-0000-0000-00000D000000}"/>
    <cellStyle name="Финансовый 2" xfId="1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64"/>
  <sheetViews>
    <sheetView tabSelected="1" view="pageBreakPreview" zoomScale="38" zoomScaleNormal="106" zoomScaleSheetLayoutView="38" workbookViewId="0">
      <selection activeCell="N4" sqref="N4:O4"/>
    </sheetView>
  </sheetViews>
  <sheetFormatPr defaultColWidth="9.109375" defaultRowHeight="14.4" x14ac:dyDescent="0.3"/>
  <cols>
    <col min="1" max="1" width="13.5546875" style="18" customWidth="1"/>
    <col min="2" max="2" width="12.44140625" style="18" customWidth="1"/>
    <col min="3" max="3" width="14.44140625" style="18" customWidth="1"/>
    <col min="4" max="4" width="41.44140625" style="19" customWidth="1"/>
    <col min="5" max="5" width="51.109375" style="20" customWidth="1"/>
    <col min="6" max="6" width="21.33203125" style="21" customWidth="1"/>
    <col min="7" max="7" width="19.109375" style="21" customWidth="1"/>
    <col min="8" max="8" width="19.33203125" style="21" customWidth="1"/>
    <col min="9" max="9" width="19.44140625" style="21" customWidth="1"/>
    <col min="10" max="10" width="21" style="21" customWidth="1"/>
    <col min="11" max="11" width="21" style="22" bestFit="1" customWidth="1"/>
    <col min="12" max="12" width="19.33203125" style="22" customWidth="1"/>
    <col min="13" max="13" width="20.5546875" style="22" customWidth="1"/>
    <col min="14" max="14" width="23.109375" style="22" customWidth="1"/>
    <col min="15" max="15" width="15.6640625" style="22" bestFit="1" customWidth="1"/>
    <col min="16" max="16" width="20.44140625" style="22" bestFit="1" customWidth="1"/>
    <col min="17" max="17" width="9.109375" style="22"/>
    <col min="18" max="18" width="16.88671875" style="22" bestFit="1" customWidth="1"/>
    <col min="19" max="19" width="16.5546875" style="22" bestFit="1" customWidth="1"/>
    <col min="20" max="254" width="9.109375" style="22"/>
    <col min="255" max="255" width="13.5546875" style="22" customWidth="1"/>
    <col min="256" max="256" width="12.44140625" style="22" customWidth="1"/>
    <col min="257" max="257" width="14.44140625" style="22" customWidth="1"/>
    <col min="258" max="258" width="41.44140625" style="22" customWidth="1"/>
    <col min="259" max="259" width="51.109375" style="22" customWidth="1"/>
    <col min="260" max="260" width="17" style="22" customWidth="1"/>
    <col min="261" max="261" width="17.109375" style="22" customWidth="1"/>
    <col min="262" max="262" width="19.33203125" style="22" customWidth="1"/>
    <col min="263" max="263" width="18" style="22" customWidth="1"/>
    <col min="264" max="264" width="18.44140625" style="22" customWidth="1"/>
    <col min="265" max="265" width="15.33203125" style="22" bestFit="1" customWidth="1"/>
    <col min="266" max="266" width="16.5546875" style="22" customWidth="1"/>
    <col min="267" max="267" width="12.5546875" style="22" bestFit="1" customWidth="1"/>
    <col min="268" max="510" width="9.109375" style="22"/>
    <col min="511" max="511" width="13.5546875" style="22" customWidth="1"/>
    <col min="512" max="512" width="12.44140625" style="22" customWidth="1"/>
    <col min="513" max="513" width="14.44140625" style="22" customWidth="1"/>
    <col min="514" max="514" width="41.44140625" style="22" customWidth="1"/>
    <col min="515" max="515" width="51.109375" style="22" customWidth="1"/>
    <col min="516" max="516" width="17" style="22" customWidth="1"/>
    <col min="517" max="517" width="17.109375" style="22" customWidth="1"/>
    <col min="518" max="518" width="19.33203125" style="22" customWidth="1"/>
    <col min="519" max="519" width="18" style="22" customWidth="1"/>
    <col min="520" max="520" width="18.44140625" style="22" customWidth="1"/>
    <col min="521" max="521" width="15.33203125" style="22" bestFit="1" customWidth="1"/>
    <col min="522" max="522" width="16.5546875" style="22" customWidth="1"/>
    <col min="523" max="523" width="12.5546875" style="22" bestFit="1" customWidth="1"/>
    <col min="524" max="766" width="9.109375" style="22"/>
    <col min="767" max="767" width="13.5546875" style="22" customWidth="1"/>
    <col min="768" max="768" width="12.44140625" style="22" customWidth="1"/>
    <col min="769" max="769" width="14.44140625" style="22" customWidth="1"/>
    <col min="770" max="770" width="41.44140625" style="22" customWidth="1"/>
    <col min="771" max="771" width="51.109375" style="22" customWidth="1"/>
    <col min="772" max="772" width="17" style="22" customWidth="1"/>
    <col min="773" max="773" width="17.109375" style="22" customWidth="1"/>
    <col min="774" max="774" width="19.33203125" style="22" customWidth="1"/>
    <col min="775" max="775" width="18" style="22" customWidth="1"/>
    <col min="776" max="776" width="18.44140625" style="22" customWidth="1"/>
    <col min="777" max="777" width="15.33203125" style="22" bestFit="1" customWidth="1"/>
    <col min="778" max="778" width="16.5546875" style="22" customWidth="1"/>
    <col min="779" max="779" width="12.5546875" style="22" bestFit="1" customWidth="1"/>
    <col min="780" max="1022" width="9.109375" style="22"/>
    <col min="1023" max="1023" width="13.5546875" style="22" customWidth="1"/>
    <col min="1024" max="1024" width="12.44140625" style="22" customWidth="1"/>
    <col min="1025" max="1025" width="14.44140625" style="22" customWidth="1"/>
    <col min="1026" max="1026" width="41.44140625" style="22" customWidth="1"/>
    <col min="1027" max="1027" width="51.109375" style="22" customWidth="1"/>
    <col min="1028" max="1028" width="17" style="22" customWidth="1"/>
    <col min="1029" max="1029" width="17.109375" style="22" customWidth="1"/>
    <col min="1030" max="1030" width="19.33203125" style="22" customWidth="1"/>
    <col min="1031" max="1031" width="18" style="22" customWidth="1"/>
    <col min="1032" max="1032" width="18.44140625" style="22" customWidth="1"/>
    <col min="1033" max="1033" width="15.33203125" style="22" bestFit="1" customWidth="1"/>
    <col min="1034" max="1034" width="16.5546875" style="22" customWidth="1"/>
    <col min="1035" max="1035" width="12.5546875" style="22" bestFit="1" customWidth="1"/>
    <col min="1036" max="1278" width="9.109375" style="22"/>
    <col min="1279" max="1279" width="13.5546875" style="22" customWidth="1"/>
    <col min="1280" max="1280" width="12.44140625" style="22" customWidth="1"/>
    <col min="1281" max="1281" width="14.44140625" style="22" customWidth="1"/>
    <col min="1282" max="1282" width="41.44140625" style="22" customWidth="1"/>
    <col min="1283" max="1283" width="51.109375" style="22" customWidth="1"/>
    <col min="1284" max="1284" width="17" style="22" customWidth="1"/>
    <col min="1285" max="1285" width="17.109375" style="22" customWidth="1"/>
    <col min="1286" max="1286" width="19.33203125" style="22" customWidth="1"/>
    <col min="1287" max="1287" width="18" style="22" customWidth="1"/>
    <col min="1288" max="1288" width="18.44140625" style="22" customWidth="1"/>
    <col min="1289" max="1289" width="15.33203125" style="22" bestFit="1" customWidth="1"/>
    <col min="1290" max="1290" width="16.5546875" style="22" customWidth="1"/>
    <col min="1291" max="1291" width="12.5546875" style="22" bestFit="1" customWidth="1"/>
    <col min="1292" max="1534" width="9.109375" style="22"/>
    <col min="1535" max="1535" width="13.5546875" style="22" customWidth="1"/>
    <col min="1536" max="1536" width="12.44140625" style="22" customWidth="1"/>
    <col min="1537" max="1537" width="14.44140625" style="22" customWidth="1"/>
    <col min="1538" max="1538" width="41.44140625" style="22" customWidth="1"/>
    <col min="1539" max="1539" width="51.109375" style="22" customWidth="1"/>
    <col min="1540" max="1540" width="17" style="22" customWidth="1"/>
    <col min="1541" max="1541" width="17.109375" style="22" customWidth="1"/>
    <col min="1542" max="1542" width="19.33203125" style="22" customWidth="1"/>
    <col min="1543" max="1543" width="18" style="22" customWidth="1"/>
    <col min="1544" max="1544" width="18.44140625" style="22" customWidth="1"/>
    <col min="1545" max="1545" width="15.33203125" style="22" bestFit="1" customWidth="1"/>
    <col min="1546" max="1546" width="16.5546875" style="22" customWidth="1"/>
    <col min="1547" max="1547" width="12.5546875" style="22" bestFit="1" customWidth="1"/>
    <col min="1548" max="1790" width="9.109375" style="22"/>
    <col min="1791" max="1791" width="13.5546875" style="22" customWidth="1"/>
    <col min="1792" max="1792" width="12.44140625" style="22" customWidth="1"/>
    <col min="1793" max="1793" width="14.44140625" style="22" customWidth="1"/>
    <col min="1794" max="1794" width="41.44140625" style="22" customWidth="1"/>
    <col min="1795" max="1795" width="51.109375" style="22" customWidth="1"/>
    <col min="1796" max="1796" width="17" style="22" customWidth="1"/>
    <col min="1797" max="1797" width="17.109375" style="22" customWidth="1"/>
    <col min="1798" max="1798" width="19.33203125" style="22" customWidth="1"/>
    <col min="1799" max="1799" width="18" style="22" customWidth="1"/>
    <col min="1800" max="1800" width="18.44140625" style="22" customWidth="1"/>
    <col min="1801" max="1801" width="15.33203125" style="22" bestFit="1" customWidth="1"/>
    <col min="1802" max="1802" width="16.5546875" style="22" customWidth="1"/>
    <col min="1803" max="1803" width="12.5546875" style="22" bestFit="1" customWidth="1"/>
    <col min="1804" max="2046" width="9.109375" style="22"/>
    <col min="2047" max="2047" width="13.5546875" style="22" customWidth="1"/>
    <col min="2048" max="2048" width="12.44140625" style="22" customWidth="1"/>
    <col min="2049" max="2049" width="14.44140625" style="22" customWidth="1"/>
    <col min="2050" max="2050" width="41.44140625" style="22" customWidth="1"/>
    <col min="2051" max="2051" width="51.109375" style="22" customWidth="1"/>
    <col min="2052" max="2052" width="17" style="22" customWidth="1"/>
    <col min="2053" max="2053" width="17.109375" style="22" customWidth="1"/>
    <col min="2054" max="2054" width="19.33203125" style="22" customWidth="1"/>
    <col min="2055" max="2055" width="18" style="22" customWidth="1"/>
    <col min="2056" max="2056" width="18.44140625" style="22" customWidth="1"/>
    <col min="2057" max="2057" width="15.33203125" style="22" bestFit="1" customWidth="1"/>
    <col min="2058" max="2058" width="16.5546875" style="22" customWidth="1"/>
    <col min="2059" max="2059" width="12.5546875" style="22" bestFit="1" customWidth="1"/>
    <col min="2060" max="2302" width="9.109375" style="22"/>
    <col min="2303" max="2303" width="13.5546875" style="22" customWidth="1"/>
    <col min="2304" max="2304" width="12.44140625" style="22" customWidth="1"/>
    <col min="2305" max="2305" width="14.44140625" style="22" customWidth="1"/>
    <col min="2306" max="2306" width="41.44140625" style="22" customWidth="1"/>
    <col min="2307" max="2307" width="51.109375" style="22" customWidth="1"/>
    <col min="2308" max="2308" width="17" style="22" customWidth="1"/>
    <col min="2309" max="2309" width="17.109375" style="22" customWidth="1"/>
    <col min="2310" max="2310" width="19.33203125" style="22" customWidth="1"/>
    <col min="2311" max="2311" width="18" style="22" customWidth="1"/>
    <col min="2312" max="2312" width="18.44140625" style="22" customWidth="1"/>
    <col min="2313" max="2313" width="15.33203125" style="22" bestFit="1" customWidth="1"/>
    <col min="2314" max="2314" width="16.5546875" style="22" customWidth="1"/>
    <col min="2315" max="2315" width="12.5546875" style="22" bestFit="1" customWidth="1"/>
    <col min="2316" max="2558" width="9.109375" style="22"/>
    <col min="2559" max="2559" width="13.5546875" style="22" customWidth="1"/>
    <col min="2560" max="2560" width="12.44140625" style="22" customWidth="1"/>
    <col min="2561" max="2561" width="14.44140625" style="22" customWidth="1"/>
    <col min="2562" max="2562" width="41.44140625" style="22" customWidth="1"/>
    <col min="2563" max="2563" width="51.109375" style="22" customWidth="1"/>
    <col min="2564" max="2564" width="17" style="22" customWidth="1"/>
    <col min="2565" max="2565" width="17.109375" style="22" customWidth="1"/>
    <col min="2566" max="2566" width="19.33203125" style="22" customWidth="1"/>
    <col min="2567" max="2567" width="18" style="22" customWidth="1"/>
    <col min="2568" max="2568" width="18.44140625" style="22" customWidth="1"/>
    <col min="2569" max="2569" width="15.33203125" style="22" bestFit="1" customWidth="1"/>
    <col min="2570" max="2570" width="16.5546875" style="22" customWidth="1"/>
    <col min="2571" max="2571" width="12.5546875" style="22" bestFit="1" customWidth="1"/>
    <col min="2572" max="2814" width="9.109375" style="22"/>
    <col min="2815" max="2815" width="13.5546875" style="22" customWidth="1"/>
    <col min="2816" max="2816" width="12.44140625" style="22" customWidth="1"/>
    <col min="2817" max="2817" width="14.44140625" style="22" customWidth="1"/>
    <col min="2818" max="2818" width="41.44140625" style="22" customWidth="1"/>
    <col min="2819" max="2819" width="51.109375" style="22" customWidth="1"/>
    <col min="2820" max="2820" width="17" style="22" customWidth="1"/>
    <col min="2821" max="2821" width="17.109375" style="22" customWidth="1"/>
    <col min="2822" max="2822" width="19.33203125" style="22" customWidth="1"/>
    <col min="2823" max="2823" width="18" style="22" customWidth="1"/>
    <col min="2824" max="2824" width="18.44140625" style="22" customWidth="1"/>
    <col min="2825" max="2825" width="15.33203125" style="22" bestFit="1" customWidth="1"/>
    <col min="2826" max="2826" width="16.5546875" style="22" customWidth="1"/>
    <col min="2827" max="2827" width="12.5546875" style="22" bestFit="1" customWidth="1"/>
    <col min="2828" max="3070" width="9.109375" style="22"/>
    <col min="3071" max="3071" width="13.5546875" style="22" customWidth="1"/>
    <col min="3072" max="3072" width="12.44140625" style="22" customWidth="1"/>
    <col min="3073" max="3073" width="14.44140625" style="22" customWidth="1"/>
    <col min="3074" max="3074" width="41.44140625" style="22" customWidth="1"/>
    <col min="3075" max="3075" width="51.109375" style="22" customWidth="1"/>
    <col min="3076" max="3076" width="17" style="22" customWidth="1"/>
    <col min="3077" max="3077" width="17.109375" style="22" customWidth="1"/>
    <col min="3078" max="3078" width="19.33203125" style="22" customWidth="1"/>
    <col min="3079" max="3079" width="18" style="22" customWidth="1"/>
    <col min="3080" max="3080" width="18.44140625" style="22" customWidth="1"/>
    <col min="3081" max="3081" width="15.33203125" style="22" bestFit="1" customWidth="1"/>
    <col min="3082" max="3082" width="16.5546875" style="22" customWidth="1"/>
    <col min="3083" max="3083" width="12.5546875" style="22" bestFit="1" customWidth="1"/>
    <col min="3084" max="3326" width="9.109375" style="22"/>
    <col min="3327" max="3327" width="13.5546875" style="22" customWidth="1"/>
    <col min="3328" max="3328" width="12.44140625" style="22" customWidth="1"/>
    <col min="3329" max="3329" width="14.44140625" style="22" customWidth="1"/>
    <col min="3330" max="3330" width="41.44140625" style="22" customWidth="1"/>
    <col min="3331" max="3331" width="51.109375" style="22" customWidth="1"/>
    <col min="3332" max="3332" width="17" style="22" customWidth="1"/>
    <col min="3333" max="3333" width="17.109375" style="22" customWidth="1"/>
    <col min="3334" max="3334" width="19.33203125" style="22" customWidth="1"/>
    <col min="3335" max="3335" width="18" style="22" customWidth="1"/>
    <col min="3336" max="3336" width="18.44140625" style="22" customWidth="1"/>
    <col min="3337" max="3337" width="15.33203125" style="22" bestFit="1" customWidth="1"/>
    <col min="3338" max="3338" width="16.5546875" style="22" customWidth="1"/>
    <col min="3339" max="3339" width="12.5546875" style="22" bestFit="1" customWidth="1"/>
    <col min="3340" max="3582" width="9.109375" style="22"/>
    <col min="3583" max="3583" width="13.5546875" style="22" customWidth="1"/>
    <col min="3584" max="3584" width="12.44140625" style="22" customWidth="1"/>
    <col min="3585" max="3585" width="14.44140625" style="22" customWidth="1"/>
    <col min="3586" max="3586" width="41.44140625" style="22" customWidth="1"/>
    <col min="3587" max="3587" width="51.109375" style="22" customWidth="1"/>
    <col min="3588" max="3588" width="17" style="22" customWidth="1"/>
    <col min="3589" max="3589" width="17.109375" style="22" customWidth="1"/>
    <col min="3590" max="3590" width="19.33203125" style="22" customWidth="1"/>
    <col min="3591" max="3591" width="18" style="22" customWidth="1"/>
    <col min="3592" max="3592" width="18.44140625" style="22" customWidth="1"/>
    <col min="3593" max="3593" width="15.33203125" style="22" bestFit="1" customWidth="1"/>
    <col min="3594" max="3594" width="16.5546875" style="22" customWidth="1"/>
    <col min="3595" max="3595" width="12.5546875" style="22" bestFit="1" customWidth="1"/>
    <col min="3596" max="3838" width="9.109375" style="22"/>
    <col min="3839" max="3839" width="13.5546875" style="22" customWidth="1"/>
    <col min="3840" max="3840" width="12.44140625" style="22" customWidth="1"/>
    <col min="3841" max="3841" width="14.44140625" style="22" customWidth="1"/>
    <col min="3842" max="3842" width="41.44140625" style="22" customWidth="1"/>
    <col min="3843" max="3843" width="51.109375" style="22" customWidth="1"/>
    <col min="3844" max="3844" width="17" style="22" customWidth="1"/>
    <col min="3845" max="3845" width="17.109375" style="22" customWidth="1"/>
    <col min="3846" max="3846" width="19.33203125" style="22" customWidth="1"/>
    <col min="3847" max="3847" width="18" style="22" customWidth="1"/>
    <col min="3848" max="3848" width="18.44140625" style="22" customWidth="1"/>
    <col min="3849" max="3849" width="15.33203125" style="22" bestFit="1" customWidth="1"/>
    <col min="3850" max="3850" width="16.5546875" style="22" customWidth="1"/>
    <col min="3851" max="3851" width="12.5546875" style="22" bestFit="1" customWidth="1"/>
    <col min="3852" max="4094" width="9.109375" style="22"/>
    <col min="4095" max="4095" width="13.5546875" style="22" customWidth="1"/>
    <col min="4096" max="4096" width="12.44140625" style="22" customWidth="1"/>
    <col min="4097" max="4097" width="14.44140625" style="22" customWidth="1"/>
    <col min="4098" max="4098" width="41.44140625" style="22" customWidth="1"/>
    <col min="4099" max="4099" width="51.109375" style="22" customWidth="1"/>
    <col min="4100" max="4100" width="17" style="22" customWidth="1"/>
    <col min="4101" max="4101" width="17.109375" style="22" customWidth="1"/>
    <col min="4102" max="4102" width="19.33203125" style="22" customWidth="1"/>
    <col min="4103" max="4103" width="18" style="22" customWidth="1"/>
    <col min="4104" max="4104" width="18.44140625" style="22" customWidth="1"/>
    <col min="4105" max="4105" width="15.33203125" style="22" bestFit="1" customWidth="1"/>
    <col min="4106" max="4106" width="16.5546875" style="22" customWidth="1"/>
    <col min="4107" max="4107" width="12.5546875" style="22" bestFit="1" customWidth="1"/>
    <col min="4108" max="4350" width="9.109375" style="22"/>
    <col min="4351" max="4351" width="13.5546875" style="22" customWidth="1"/>
    <col min="4352" max="4352" width="12.44140625" style="22" customWidth="1"/>
    <col min="4353" max="4353" width="14.44140625" style="22" customWidth="1"/>
    <col min="4354" max="4354" width="41.44140625" style="22" customWidth="1"/>
    <col min="4355" max="4355" width="51.109375" style="22" customWidth="1"/>
    <col min="4356" max="4356" width="17" style="22" customWidth="1"/>
    <col min="4357" max="4357" width="17.109375" style="22" customWidth="1"/>
    <col min="4358" max="4358" width="19.33203125" style="22" customWidth="1"/>
    <col min="4359" max="4359" width="18" style="22" customWidth="1"/>
    <col min="4360" max="4360" width="18.44140625" style="22" customWidth="1"/>
    <col min="4361" max="4361" width="15.33203125" style="22" bestFit="1" customWidth="1"/>
    <col min="4362" max="4362" width="16.5546875" style="22" customWidth="1"/>
    <col min="4363" max="4363" width="12.5546875" style="22" bestFit="1" customWidth="1"/>
    <col min="4364" max="4606" width="9.109375" style="22"/>
    <col min="4607" max="4607" width="13.5546875" style="22" customWidth="1"/>
    <col min="4608" max="4608" width="12.44140625" style="22" customWidth="1"/>
    <col min="4609" max="4609" width="14.44140625" style="22" customWidth="1"/>
    <col min="4610" max="4610" width="41.44140625" style="22" customWidth="1"/>
    <col min="4611" max="4611" width="51.109375" style="22" customWidth="1"/>
    <col min="4612" max="4612" width="17" style="22" customWidth="1"/>
    <col min="4613" max="4613" width="17.109375" style="22" customWidth="1"/>
    <col min="4614" max="4614" width="19.33203125" style="22" customWidth="1"/>
    <col min="4615" max="4615" width="18" style="22" customWidth="1"/>
    <col min="4616" max="4616" width="18.44140625" style="22" customWidth="1"/>
    <col min="4617" max="4617" width="15.33203125" style="22" bestFit="1" customWidth="1"/>
    <col min="4618" max="4618" width="16.5546875" style="22" customWidth="1"/>
    <col min="4619" max="4619" width="12.5546875" style="22" bestFit="1" customWidth="1"/>
    <col min="4620" max="4862" width="9.109375" style="22"/>
    <col min="4863" max="4863" width="13.5546875" style="22" customWidth="1"/>
    <col min="4864" max="4864" width="12.44140625" style="22" customWidth="1"/>
    <col min="4865" max="4865" width="14.44140625" style="22" customWidth="1"/>
    <col min="4866" max="4866" width="41.44140625" style="22" customWidth="1"/>
    <col min="4867" max="4867" width="51.109375" style="22" customWidth="1"/>
    <col min="4868" max="4868" width="17" style="22" customWidth="1"/>
    <col min="4869" max="4869" width="17.109375" style="22" customWidth="1"/>
    <col min="4870" max="4870" width="19.33203125" style="22" customWidth="1"/>
    <col min="4871" max="4871" width="18" style="22" customWidth="1"/>
    <col min="4872" max="4872" width="18.44140625" style="22" customWidth="1"/>
    <col min="4873" max="4873" width="15.33203125" style="22" bestFit="1" customWidth="1"/>
    <col min="4874" max="4874" width="16.5546875" style="22" customWidth="1"/>
    <col min="4875" max="4875" width="12.5546875" style="22" bestFit="1" customWidth="1"/>
    <col min="4876" max="5118" width="9.109375" style="22"/>
    <col min="5119" max="5119" width="13.5546875" style="22" customWidth="1"/>
    <col min="5120" max="5120" width="12.44140625" style="22" customWidth="1"/>
    <col min="5121" max="5121" width="14.44140625" style="22" customWidth="1"/>
    <col min="5122" max="5122" width="41.44140625" style="22" customWidth="1"/>
    <col min="5123" max="5123" width="51.109375" style="22" customWidth="1"/>
    <col min="5124" max="5124" width="17" style="22" customWidth="1"/>
    <col min="5125" max="5125" width="17.109375" style="22" customWidth="1"/>
    <col min="5126" max="5126" width="19.33203125" style="22" customWidth="1"/>
    <col min="5127" max="5127" width="18" style="22" customWidth="1"/>
    <col min="5128" max="5128" width="18.44140625" style="22" customWidth="1"/>
    <col min="5129" max="5129" width="15.33203125" style="22" bestFit="1" customWidth="1"/>
    <col min="5130" max="5130" width="16.5546875" style="22" customWidth="1"/>
    <col min="5131" max="5131" width="12.5546875" style="22" bestFit="1" customWidth="1"/>
    <col min="5132" max="5374" width="9.109375" style="22"/>
    <col min="5375" max="5375" width="13.5546875" style="22" customWidth="1"/>
    <col min="5376" max="5376" width="12.44140625" style="22" customWidth="1"/>
    <col min="5377" max="5377" width="14.44140625" style="22" customWidth="1"/>
    <col min="5378" max="5378" width="41.44140625" style="22" customWidth="1"/>
    <col min="5379" max="5379" width="51.109375" style="22" customWidth="1"/>
    <col min="5380" max="5380" width="17" style="22" customWidth="1"/>
    <col min="5381" max="5381" width="17.109375" style="22" customWidth="1"/>
    <col min="5382" max="5382" width="19.33203125" style="22" customWidth="1"/>
    <col min="5383" max="5383" width="18" style="22" customWidth="1"/>
    <col min="5384" max="5384" width="18.44140625" style="22" customWidth="1"/>
    <col min="5385" max="5385" width="15.33203125" style="22" bestFit="1" customWidth="1"/>
    <col min="5386" max="5386" width="16.5546875" style="22" customWidth="1"/>
    <col min="5387" max="5387" width="12.5546875" style="22" bestFit="1" customWidth="1"/>
    <col min="5388" max="5630" width="9.109375" style="22"/>
    <col min="5631" max="5631" width="13.5546875" style="22" customWidth="1"/>
    <col min="5632" max="5632" width="12.44140625" style="22" customWidth="1"/>
    <col min="5633" max="5633" width="14.44140625" style="22" customWidth="1"/>
    <col min="5634" max="5634" width="41.44140625" style="22" customWidth="1"/>
    <col min="5635" max="5635" width="51.109375" style="22" customWidth="1"/>
    <col min="5636" max="5636" width="17" style="22" customWidth="1"/>
    <col min="5637" max="5637" width="17.109375" style="22" customWidth="1"/>
    <col min="5638" max="5638" width="19.33203125" style="22" customWidth="1"/>
    <col min="5639" max="5639" width="18" style="22" customWidth="1"/>
    <col min="5640" max="5640" width="18.44140625" style="22" customWidth="1"/>
    <col min="5641" max="5641" width="15.33203125" style="22" bestFit="1" customWidth="1"/>
    <col min="5642" max="5642" width="16.5546875" style="22" customWidth="1"/>
    <col min="5643" max="5643" width="12.5546875" style="22" bestFit="1" customWidth="1"/>
    <col min="5644" max="5886" width="9.109375" style="22"/>
    <col min="5887" max="5887" width="13.5546875" style="22" customWidth="1"/>
    <col min="5888" max="5888" width="12.44140625" style="22" customWidth="1"/>
    <col min="5889" max="5889" width="14.44140625" style="22" customWidth="1"/>
    <col min="5890" max="5890" width="41.44140625" style="22" customWidth="1"/>
    <col min="5891" max="5891" width="51.109375" style="22" customWidth="1"/>
    <col min="5892" max="5892" width="17" style="22" customWidth="1"/>
    <col min="5893" max="5893" width="17.109375" style="22" customWidth="1"/>
    <col min="5894" max="5894" width="19.33203125" style="22" customWidth="1"/>
    <col min="5895" max="5895" width="18" style="22" customWidth="1"/>
    <col min="5896" max="5896" width="18.44140625" style="22" customWidth="1"/>
    <col min="5897" max="5897" width="15.33203125" style="22" bestFit="1" customWidth="1"/>
    <col min="5898" max="5898" width="16.5546875" style="22" customWidth="1"/>
    <col min="5899" max="5899" width="12.5546875" style="22" bestFit="1" customWidth="1"/>
    <col min="5900" max="6142" width="9.109375" style="22"/>
    <col min="6143" max="6143" width="13.5546875" style="22" customWidth="1"/>
    <col min="6144" max="6144" width="12.44140625" style="22" customWidth="1"/>
    <col min="6145" max="6145" width="14.44140625" style="22" customWidth="1"/>
    <col min="6146" max="6146" width="41.44140625" style="22" customWidth="1"/>
    <col min="6147" max="6147" width="51.109375" style="22" customWidth="1"/>
    <col min="6148" max="6148" width="17" style="22" customWidth="1"/>
    <col min="6149" max="6149" width="17.109375" style="22" customWidth="1"/>
    <col min="6150" max="6150" width="19.33203125" style="22" customWidth="1"/>
    <col min="6151" max="6151" width="18" style="22" customWidth="1"/>
    <col min="6152" max="6152" width="18.44140625" style="22" customWidth="1"/>
    <col min="6153" max="6153" width="15.33203125" style="22" bestFit="1" customWidth="1"/>
    <col min="6154" max="6154" width="16.5546875" style="22" customWidth="1"/>
    <col min="6155" max="6155" width="12.5546875" style="22" bestFit="1" customWidth="1"/>
    <col min="6156" max="6398" width="9.109375" style="22"/>
    <col min="6399" max="6399" width="13.5546875" style="22" customWidth="1"/>
    <col min="6400" max="6400" width="12.44140625" style="22" customWidth="1"/>
    <col min="6401" max="6401" width="14.44140625" style="22" customWidth="1"/>
    <col min="6402" max="6402" width="41.44140625" style="22" customWidth="1"/>
    <col min="6403" max="6403" width="51.109375" style="22" customWidth="1"/>
    <col min="6404" max="6404" width="17" style="22" customWidth="1"/>
    <col min="6405" max="6405" width="17.109375" style="22" customWidth="1"/>
    <col min="6406" max="6406" width="19.33203125" style="22" customWidth="1"/>
    <col min="6407" max="6407" width="18" style="22" customWidth="1"/>
    <col min="6408" max="6408" width="18.44140625" style="22" customWidth="1"/>
    <col min="6409" max="6409" width="15.33203125" style="22" bestFit="1" customWidth="1"/>
    <col min="6410" max="6410" width="16.5546875" style="22" customWidth="1"/>
    <col min="6411" max="6411" width="12.5546875" style="22" bestFit="1" customWidth="1"/>
    <col min="6412" max="6654" width="9.109375" style="22"/>
    <col min="6655" max="6655" width="13.5546875" style="22" customWidth="1"/>
    <col min="6656" max="6656" width="12.44140625" style="22" customWidth="1"/>
    <col min="6657" max="6657" width="14.44140625" style="22" customWidth="1"/>
    <col min="6658" max="6658" width="41.44140625" style="22" customWidth="1"/>
    <col min="6659" max="6659" width="51.109375" style="22" customWidth="1"/>
    <col min="6660" max="6660" width="17" style="22" customWidth="1"/>
    <col min="6661" max="6661" width="17.109375" style="22" customWidth="1"/>
    <col min="6662" max="6662" width="19.33203125" style="22" customWidth="1"/>
    <col min="6663" max="6663" width="18" style="22" customWidth="1"/>
    <col min="6664" max="6664" width="18.44140625" style="22" customWidth="1"/>
    <col min="6665" max="6665" width="15.33203125" style="22" bestFit="1" customWidth="1"/>
    <col min="6666" max="6666" width="16.5546875" style="22" customWidth="1"/>
    <col min="6667" max="6667" width="12.5546875" style="22" bestFit="1" customWidth="1"/>
    <col min="6668" max="6910" width="9.109375" style="22"/>
    <col min="6911" max="6911" width="13.5546875" style="22" customWidth="1"/>
    <col min="6912" max="6912" width="12.44140625" style="22" customWidth="1"/>
    <col min="6913" max="6913" width="14.44140625" style="22" customWidth="1"/>
    <col min="6914" max="6914" width="41.44140625" style="22" customWidth="1"/>
    <col min="6915" max="6915" width="51.109375" style="22" customWidth="1"/>
    <col min="6916" max="6916" width="17" style="22" customWidth="1"/>
    <col min="6917" max="6917" width="17.109375" style="22" customWidth="1"/>
    <col min="6918" max="6918" width="19.33203125" style="22" customWidth="1"/>
    <col min="6919" max="6919" width="18" style="22" customWidth="1"/>
    <col min="6920" max="6920" width="18.44140625" style="22" customWidth="1"/>
    <col min="6921" max="6921" width="15.33203125" style="22" bestFit="1" customWidth="1"/>
    <col min="6922" max="6922" width="16.5546875" style="22" customWidth="1"/>
    <col min="6923" max="6923" width="12.5546875" style="22" bestFit="1" customWidth="1"/>
    <col min="6924" max="7166" width="9.109375" style="22"/>
    <col min="7167" max="7167" width="13.5546875" style="22" customWidth="1"/>
    <col min="7168" max="7168" width="12.44140625" style="22" customWidth="1"/>
    <col min="7169" max="7169" width="14.44140625" style="22" customWidth="1"/>
    <col min="7170" max="7170" width="41.44140625" style="22" customWidth="1"/>
    <col min="7171" max="7171" width="51.109375" style="22" customWidth="1"/>
    <col min="7172" max="7172" width="17" style="22" customWidth="1"/>
    <col min="7173" max="7173" width="17.109375" style="22" customWidth="1"/>
    <col min="7174" max="7174" width="19.33203125" style="22" customWidth="1"/>
    <col min="7175" max="7175" width="18" style="22" customWidth="1"/>
    <col min="7176" max="7176" width="18.44140625" style="22" customWidth="1"/>
    <col min="7177" max="7177" width="15.33203125" style="22" bestFit="1" customWidth="1"/>
    <col min="7178" max="7178" width="16.5546875" style="22" customWidth="1"/>
    <col min="7179" max="7179" width="12.5546875" style="22" bestFit="1" customWidth="1"/>
    <col min="7180" max="7422" width="9.109375" style="22"/>
    <col min="7423" max="7423" width="13.5546875" style="22" customWidth="1"/>
    <col min="7424" max="7424" width="12.44140625" style="22" customWidth="1"/>
    <col min="7425" max="7425" width="14.44140625" style="22" customWidth="1"/>
    <col min="7426" max="7426" width="41.44140625" style="22" customWidth="1"/>
    <col min="7427" max="7427" width="51.109375" style="22" customWidth="1"/>
    <col min="7428" max="7428" width="17" style="22" customWidth="1"/>
    <col min="7429" max="7429" width="17.109375" style="22" customWidth="1"/>
    <col min="7430" max="7430" width="19.33203125" style="22" customWidth="1"/>
    <col min="7431" max="7431" width="18" style="22" customWidth="1"/>
    <col min="7432" max="7432" width="18.44140625" style="22" customWidth="1"/>
    <col min="7433" max="7433" width="15.33203125" style="22" bestFit="1" customWidth="1"/>
    <col min="7434" max="7434" width="16.5546875" style="22" customWidth="1"/>
    <col min="7435" max="7435" width="12.5546875" style="22" bestFit="1" customWidth="1"/>
    <col min="7436" max="7678" width="9.109375" style="22"/>
    <col min="7679" max="7679" width="13.5546875" style="22" customWidth="1"/>
    <col min="7680" max="7680" width="12.44140625" style="22" customWidth="1"/>
    <col min="7681" max="7681" width="14.44140625" style="22" customWidth="1"/>
    <col min="7682" max="7682" width="41.44140625" style="22" customWidth="1"/>
    <col min="7683" max="7683" width="51.109375" style="22" customWidth="1"/>
    <col min="7684" max="7684" width="17" style="22" customWidth="1"/>
    <col min="7685" max="7685" width="17.109375" style="22" customWidth="1"/>
    <col min="7686" max="7686" width="19.33203125" style="22" customWidth="1"/>
    <col min="7687" max="7687" width="18" style="22" customWidth="1"/>
    <col min="7688" max="7688" width="18.44140625" style="22" customWidth="1"/>
    <col min="7689" max="7689" width="15.33203125" style="22" bestFit="1" customWidth="1"/>
    <col min="7690" max="7690" width="16.5546875" style="22" customWidth="1"/>
    <col min="7691" max="7691" width="12.5546875" style="22" bestFit="1" customWidth="1"/>
    <col min="7692" max="7934" width="9.109375" style="22"/>
    <col min="7935" max="7935" width="13.5546875" style="22" customWidth="1"/>
    <col min="7936" max="7936" width="12.44140625" style="22" customWidth="1"/>
    <col min="7937" max="7937" width="14.44140625" style="22" customWidth="1"/>
    <col min="7938" max="7938" width="41.44140625" style="22" customWidth="1"/>
    <col min="7939" max="7939" width="51.109375" style="22" customWidth="1"/>
    <col min="7940" max="7940" width="17" style="22" customWidth="1"/>
    <col min="7941" max="7941" width="17.109375" style="22" customWidth="1"/>
    <col min="7942" max="7942" width="19.33203125" style="22" customWidth="1"/>
    <col min="7943" max="7943" width="18" style="22" customWidth="1"/>
    <col min="7944" max="7944" width="18.44140625" style="22" customWidth="1"/>
    <col min="7945" max="7945" width="15.33203125" style="22" bestFit="1" customWidth="1"/>
    <col min="7946" max="7946" width="16.5546875" style="22" customWidth="1"/>
    <col min="7947" max="7947" width="12.5546875" style="22" bestFit="1" customWidth="1"/>
    <col min="7948" max="8190" width="9.109375" style="22"/>
    <col min="8191" max="8191" width="13.5546875" style="22" customWidth="1"/>
    <col min="8192" max="8192" width="12.44140625" style="22" customWidth="1"/>
    <col min="8193" max="8193" width="14.44140625" style="22" customWidth="1"/>
    <col min="8194" max="8194" width="41.44140625" style="22" customWidth="1"/>
    <col min="8195" max="8195" width="51.109375" style="22" customWidth="1"/>
    <col min="8196" max="8196" width="17" style="22" customWidth="1"/>
    <col min="8197" max="8197" width="17.109375" style="22" customWidth="1"/>
    <col min="8198" max="8198" width="19.33203125" style="22" customWidth="1"/>
    <col min="8199" max="8199" width="18" style="22" customWidth="1"/>
    <col min="8200" max="8200" width="18.44140625" style="22" customWidth="1"/>
    <col min="8201" max="8201" width="15.33203125" style="22" bestFit="1" customWidth="1"/>
    <col min="8202" max="8202" width="16.5546875" style="22" customWidth="1"/>
    <col min="8203" max="8203" width="12.5546875" style="22" bestFit="1" customWidth="1"/>
    <col min="8204" max="8446" width="9.109375" style="22"/>
    <col min="8447" max="8447" width="13.5546875" style="22" customWidth="1"/>
    <col min="8448" max="8448" width="12.44140625" style="22" customWidth="1"/>
    <col min="8449" max="8449" width="14.44140625" style="22" customWidth="1"/>
    <col min="8450" max="8450" width="41.44140625" style="22" customWidth="1"/>
    <col min="8451" max="8451" width="51.109375" style="22" customWidth="1"/>
    <col min="8452" max="8452" width="17" style="22" customWidth="1"/>
    <col min="8453" max="8453" width="17.109375" style="22" customWidth="1"/>
    <col min="8454" max="8454" width="19.33203125" style="22" customWidth="1"/>
    <col min="8455" max="8455" width="18" style="22" customWidth="1"/>
    <col min="8456" max="8456" width="18.44140625" style="22" customWidth="1"/>
    <col min="8457" max="8457" width="15.33203125" style="22" bestFit="1" customWidth="1"/>
    <col min="8458" max="8458" width="16.5546875" style="22" customWidth="1"/>
    <col min="8459" max="8459" width="12.5546875" style="22" bestFit="1" customWidth="1"/>
    <col min="8460" max="8702" width="9.109375" style="22"/>
    <col min="8703" max="8703" width="13.5546875" style="22" customWidth="1"/>
    <col min="8704" max="8704" width="12.44140625" style="22" customWidth="1"/>
    <col min="8705" max="8705" width="14.44140625" style="22" customWidth="1"/>
    <col min="8706" max="8706" width="41.44140625" style="22" customWidth="1"/>
    <col min="8707" max="8707" width="51.109375" style="22" customWidth="1"/>
    <col min="8708" max="8708" width="17" style="22" customWidth="1"/>
    <col min="8709" max="8709" width="17.109375" style="22" customWidth="1"/>
    <col min="8710" max="8710" width="19.33203125" style="22" customWidth="1"/>
    <col min="8711" max="8711" width="18" style="22" customWidth="1"/>
    <col min="8712" max="8712" width="18.44140625" style="22" customWidth="1"/>
    <col min="8713" max="8713" width="15.33203125" style="22" bestFit="1" customWidth="1"/>
    <col min="8714" max="8714" width="16.5546875" style="22" customWidth="1"/>
    <col min="8715" max="8715" width="12.5546875" style="22" bestFit="1" customWidth="1"/>
    <col min="8716" max="8958" width="9.109375" style="22"/>
    <col min="8959" max="8959" width="13.5546875" style="22" customWidth="1"/>
    <col min="8960" max="8960" width="12.44140625" style="22" customWidth="1"/>
    <col min="8961" max="8961" width="14.44140625" style="22" customWidth="1"/>
    <col min="8962" max="8962" width="41.44140625" style="22" customWidth="1"/>
    <col min="8963" max="8963" width="51.109375" style="22" customWidth="1"/>
    <col min="8964" max="8964" width="17" style="22" customWidth="1"/>
    <col min="8965" max="8965" width="17.109375" style="22" customWidth="1"/>
    <col min="8966" max="8966" width="19.33203125" style="22" customWidth="1"/>
    <col min="8967" max="8967" width="18" style="22" customWidth="1"/>
    <col min="8968" max="8968" width="18.44140625" style="22" customWidth="1"/>
    <col min="8969" max="8969" width="15.33203125" style="22" bestFit="1" customWidth="1"/>
    <col min="8970" max="8970" width="16.5546875" style="22" customWidth="1"/>
    <col min="8971" max="8971" width="12.5546875" style="22" bestFit="1" customWidth="1"/>
    <col min="8972" max="9214" width="9.109375" style="22"/>
    <col min="9215" max="9215" width="13.5546875" style="22" customWidth="1"/>
    <col min="9216" max="9216" width="12.44140625" style="22" customWidth="1"/>
    <col min="9217" max="9217" width="14.44140625" style="22" customWidth="1"/>
    <col min="9218" max="9218" width="41.44140625" style="22" customWidth="1"/>
    <col min="9219" max="9219" width="51.109375" style="22" customWidth="1"/>
    <col min="9220" max="9220" width="17" style="22" customWidth="1"/>
    <col min="9221" max="9221" width="17.109375" style="22" customWidth="1"/>
    <col min="9222" max="9222" width="19.33203125" style="22" customWidth="1"/>
    <col min="9223" max="9223" width="18" style="22" customWidth="1"/>
    <col min="9224" max="9224" width="18.44140625" style="22" customWidth="1"/>
    <col min="9225" max="9225" width="15.33203125" style="22" bestFit="1" customWidth="1"/>
    <col min="9226" max="9226" width="16.5546875" style="22" customWidth="1"/>
    <col min="9227" max="9227" width="12.5546875" style="22" bestFit="1" customWidth="1"/>
    <col min="9228" max="9470" width="9.109375" style="22"/>
    <col min="9471" max="9471" width="13.5546875" style="22" customWidth="1"/>
    <col min="9472" max="9472" width="12.44140625" style="22" customWidth="1"/>
    <col min="9473" max="9473" width="14.44140625" style="22" customWidth="1"/>
    <col min="9474" max="9474" width="41.44140625" style="22" customWidth="1"/>
    <col min="9475" max="9475" width="51.109375" style="22" customWidth="1"/>
    <col min="9476" max="9476" width="17" style="22" customWidth="1"/>
    <col min="9477" max="9477" width="17.109375" style="22" customWidth="1"/>
    <col min="9478" max="9478" width="19.33203125" style="22" customWidth="1"/>
    <col min="9479" max="9479" width="18" style="22" customWidth="1"/>
    <col min="9480" max="9480" width="18.44140625" style="22" customWidth="1"/>
    <col min="9481" max="9481" width="15.33203125" style="22" bestFit="1" customWidth="1"/>
    <col min="9482" max="9482" width="16.5546875" style="22" customWidth="1"/>
    <col min="9483" max="9483" width="12.5546875" style="22" bestFit="1" customWidth="1"/>
    <col min="9484" max="9726" width="9.109375" style="22"/>
    <col min="9727" max="9727" width="13.5546875" style="22" customWidth="1"/>
    <col min="9728" max="9728" width="12.44140625" style="22" customWidth="1"/>
    <col min="9729" max="9729" width="14.44140625" style="22" customWidth="1"/>
    <col min="9730" max="9730" width="41.44140625" style="22" customWidth="1"/>
    <col min="9731" max="9731" width="51.109375" style="22" customWidth="1"/>
    <col min="9732" max="9732" width="17" style="22" customWidth="1"/>
    <col min="9733" max="9733" width="17.109375" style="22" customWidth="1"/>
    <col min="9734" max="9734" width="19.33203125" style="22" customWidth="1"/>
    <col min="9735" max="9735" width="18" style="22" customWidth="1"/>
    <col min="9736" max="9736" width="18.44140625" style="22" customWidth="1"/>
    <col min="9737" max="9737" width="15.33203125" style="22" bestFit="1" customWidth="1"/>
    <col min="9738" max="9738" width="16.5546875" style="22" customWidth="1"/>
    <col min="9739" max="9739" width="12.5546875" style="22" bestFit="1" customWidth="1"/>
    <col min="9740" max="9982" width="9.109375" style="22"/>
    <col min="9983" max="9983" width="13.5546875" style="22" customWidth="1"/>
    <col min="9984" max="9984" width="12.44140625" style="22" customWidth="1"/>
    <col min="9985" max="9985" width="14.44140625" style="22" customWidth="1"/>
    <col min="9986" max="9986" width="41.44140625" style="22" customWidth="1"/>
    <col min="9987" max="9987" width="51.109375" style="22" customWidth="1"/>
    <col min="9988" max="9988" width="17" style="22" customWidth="1"/>
    <col min="9989" max="9989" width="17.109375" style="22" customWidth="1"/>
    <col min="9990" max="9990" width="19.33203125" style="22" customWidth="1"/>
    <col min="9991" max="9991" width="18" style="22" customWidth="1"/>
    <col min="9992" max="9992" width="18.44140625" style="22" customWidth="1"/>
    <col min="9993" max="9993" width="15.33203125" style="22" bestFit="1" customWidth="1"/>
    <col min="9994" max="9994" width="16.5546875" style="22" customWidth="1"/>
    <col min="9995" max="9995" width="12.5546875" style="22" bestFit="1" customWidth="1"/>
    <col min="9996" max="10238" width="9.109375" style="22"/>
    <col min="10239" max="10239" width="13.5546875" style="22" customWidth="1"/>
    <col min="10240" max="10240" width="12.44140625" style="22" customWidth="1"/>
    <col min="10241" max="10241" width="14.44140625" style="22" customWidth="1"/>
    <col min="10242" max="10242" width="41.44140625" style="22" customWidth="1"/>
    <col min="10243" max="10243" width="51.109375" style="22" customWidth="1"/>
    <col min="10244" max="10244" width="17" style="22" customWidth="1"/>
    <col min="10245" max="10245" width="17.109375" style="22" customWidth="1"/>
    <col min="10246" max="10246" width="19.33203125" style="22" customWidth="1"/>
    <col min="10247" max="10247" width="18" style="22" customWidth="1"/>
    <col min="10248" max="10248" width="18.44140625" style="22" customWidth="1"/>
    <col min="10249" max="10249" width="15.33203125" style="22" bestFit="1" customWidth="1"/>
    <col min="10250" max="10250" width="16.5546875" style="22" customWidth="1"/>
    <col min="10251" max="10251" width="12.5546875" style="22" bestFit="1" customWidth="1"/>
    <col min="10252" max="10494" width="9.109375" style="22"/>
    <col min="10495" max="10495" width="13.5546875" style="22" customWidth="1"/>
    <col min="10496" max="10496" width="12.44140625" style="22" customWidth="1"/>
    <col min="10497" max="10497" width="14.44140625" style="22" customWidth="1"/>
    <col min="10498" max="10498" width="41.44140625" style="22" customWidth="1"/>
    <col min="10499" max="10499" width="51.109375" style="22" customWidth="1"/>
    <col min="10500" max="10500" width="17" style="22" customWidth="1"/>
    <col min="10501" max="10501" width="17.109375" style="22" customWidth="1"/>
    <col min="10502" max="10502" width="19.33203125" style="22" customWidth="1"/>
    <col min="10503" max="10503" width="18" style="22" customWidth="1"/>
    <col min="10504" max="10504" width="18.44140625" style="22" customWidth="1"/>
    <col min="10505" max="10505" width="15.33203125" style="22" bestFit="1" customWidth="1"/>
    <col min="10506" max="10506" width="16.5546875" style="22" customWidth="1"/>
    <col min="10507" max="10507" width="12.5546875" style="22" bestFit="1" customWidth="1"/>
    <col min="10508" max="10750" width="9.109375" style="22"/>
    <col min="10751" max="10751" width="13.5546875" style="22" customWidth="1"/>
    <col min="10752" max="10752" width="12.44140625" style="22" customWidth="1"/>
    <col min="10753" max="10753" width="14.44140625" style="22" customWidth="1"/>
    <col min="10754" max="10754" width="41.44140625" style="22" customWidth="1"/>
    <col min="10755" max="10755" width="51.109375" style="22" customWidth="1"/>
    <col min="10756" max="10756" width="17" style="22" customWidth="1"/>
    <col min="10757" max="10757" width="17.109375" style="22" customWidth="1"/>
    <col min="10758" max="10758" width="19.33203125" style="22" customWidth="1"/>
    <col min="10759" max="10759" width="18" style="22" customWidth="1"/>
    <col min="10760" max="10760" width="18.44140625" style="22" customWidth="1"/>
    <col min="10761" max="10761" width="15.33203125" style="22" bestFit="1" customWidth="1"/>
    <col min="10762" max="10762" width="16.5546875" style="22" customWidth="1"/>
    <col min="10763" max="10763" width="12.5546875" style="22" bestFit="1" customWidth="1"/>
    <col min="10764" max="11006" width="9.109375" style="22"/>
    <col min="11007" max="11007" width="13.5546875" style="22" customWidth="1"/>
    <col min="11008" max="11008" width="12.44140625" style="22" customWidth="1"/>
    <col min="11009" max="11009" width="14.44140625" style="22" customWidth="1"/>
    <col min="11010" max="11010" width="41.44140625" style="22" customWidth="1"/>
    <col min="11011" max="11011" width="51.109375" style="22" customWidth="1"/>
    <col min="11012" max="11012" width="17" style="22" customWidth="1"/>
    <col min="11013" max="11013" width="17.109375" style="22" customWidth="1"/>
    <col min="11014" max="11014" width="19.33203125" style="22" customWidth="1"/>
    <col min="11015" max="11015" width="18" style="22" customWidth="1"/>
    <col min="11016" max="11016" width="18.44140625" style="22" customWidth="1"/>
    <col min="11017" max="11017" width="15.33203125" style="22" bestFit="1" customWidth="1"/>
    <col min="11018" max="11018" width="16.5546875" style="22" customWidth="1"/>
    <col min="11019" max="11019" width="12.5546875" style="22" bestFit="1" customWidth="1"/>
    <col min="11020" max="11262" width="9.109375" style="22"/>
    <col min="11263" max="11263" width="13.5546875" style="22" customWidth="1"/>
    <col min="11264" max="11264" width="12.44140625" style="22" customWidth="1"/>
    <col min="11265" max="11265" width="14.44140625" style="22" customWidth="1"/>
    <col min="11266" max="11266" width="41.44140625" style="22" customWidth="1"/>
    <col min="11267" max="11267" width="51.109375" style="22" customWidth="1"/>
    <col min="11268" max="11268" width="17" style="22" customWidth="1"/>
    <col min="11269" max="11269" width="17.109375" style="22" customWidth="1"/>
    <col min="11270" max="11270" width="19.33203125" style="22" customWidth="1"/>
    <col min="11271" max="11271" width="18" style="22" customWidth="1"/>
    <col min="11272" max="11272" width="18.44140625" style="22" customWidth="1"/>
    <col min="11273" max="11273" width="15.33203125" style="22" bestFit="1" customWidth="1"/>
    <col min="11274" max="11274" width="16.5546875" style="22" customWidth="1"/>
    <col min="11275" max="11275" width="12.5546875" style="22" bestFit="1" customWidth="1"/>
    <col min="11276" max="11518" width="9.109375" style="22"/>
    <col min="11519" max="11519" width="13.5546875" style="22" customWidth="1"/>
    <col min="11520" max="11520" width="12.44140625" style="22" customWidth="1"/>
    <col min="11521" max="11521" width="14.44140625" style="22" customWidth="1"/>
    <col min="11522" max="11522" width="41.44140625" style="22" customWidth="1"/>
    <col min="11523" max="11523" width="51.109375" style="22" customWidth="1"/>
    <col min="11524" max="11524" width="17" style="22" customWidth="1"/>
    <col min="11525" max="11525" width="17.109375" style="22" customWidth="1"/>
    <col min="11526" max="11526" width="19.33203125" style="22" customWidth="1"/>
    <col min="11527" max="11527" width="18" style="22" customWidth="1"/>
    <col min="11528" max="11528" width="18.44140625" style="22" customWidth="1"/>
    <col min="11529" max="11529" width="15.33203125" style="22" bestFit="1" customWidth="1"/>
    <col min="11530" max="11530" width="16.5546875" style="22" customWidth="1"/>
    <col min="11531" max="11531" width="12.5546875" style="22" bestFit="1" customWidth="1"/>
    <col min="11532" max="11774" width="9.109375" style="22"/>
    <col min="11775" max="11775" width="13.5546875" style="22" customWidth="1"/>
    <col min="11776" max="11776" width="12.44140625" style="22" customWidth="1"/>
    <col min="11777" max="11777" width="14.44140625" style="22" customWidth="1"/>
    <col min="11778" max="11778" width="41.44140625" style="22" customWidth="1"/>
    <col min="11779" max="11779" width="51.109375" style="22" customWidth="1"/>
    <col min="11780" max="11780" width="17" style="22" customWidth="1"/>
    <col min="11781" max="11781" width="17.109375" style="22" customWidth="1"/>
    <col min="11782" max="11782" width="19.33203125" style="22" customWidth="1"/>
    <col min="11783" max="11783" width="18" style="22" customWidth="1"/>
    <col min="11784" max="11784" width="18.44140625" style="22" customWidth="1"/>
    <col min="11785" max="11785" width="15.33203125" style="22" bestFit="1" customWidth="1"/>
    <col min="11786" max="11786" width="16.5546875" style="22" customWidth="1"/>
    <col min="11787" max="11787" width="12.5546875" style="22" bestFit="1" customWidth="1"/>
    <col min="11788" max="12030" width="9.109375" style="22"/>
    <col min="12031" max="12031" width="13.5546875" style="22" customWidth="1"/>
    <col min="12032" max="12032" width="12.44140625" style="22" customWidth="1"/>
    <col min="12033" max="12033" width="14.44140625" style="22" customWidth="1"/>
    <col min="12034" max="12034" width="41.44140625" style="22" customWidth="1"/>
    <col min="12035" max="12035" width="51.109375" style="22" customWidth="1"/>
    <col min="12036" max="12036" width="17" style="22" customWidth="1"/>
    <col min="12037" max="12037" width="17.109375" style="22" customWidth="1"/>
    <col min="12038" max="12038" width="19.33203125" style="22" customWidth="1"/>
    <col min="12039" max="12039" width="18" style="22" customWidth="1"/>
    <col min="12040" max="12040" width="18.44140625" style="22" customWidth="1"/>
    <col min="12041" max="12041" width="15.33203125" style="22" bestFit="1" customWidth="1"/>
    <col min="12042" max="12042" width="16.5546875" style="22" customWidth="1"/>
    <col min="12043" max="12043" width="12.5546875" style="22" bestFit="1" customWidth="1"/>
    <col min="12044" max="12286" width="9.109375" style="22"/>
    <col min="12287" max="12287" width="13.5546875" style="22" customWidth="1"/>
    <col min="12288" max="12288" width="12.44140625" style="22" customWidth="1"/>
    <col min="12289" max="12289" width="14.44140625" style="22" customWidth="1"/>
    <col min="12290" max="12290" width="41.44140625" style="22" customWidth="1"/>
    <col min="12291" max="12291" width="51.109375" style="22" customWidth="1"/>
    <col min="12292" max="12292" width="17" style="22" customWidth="1"/>
    <col min="12293" max="12293" width="17.109375" style="22" customWidth="1"/>
    <col min="12294" max="12294" width="19.33203125" style="22" customWidth="1"/>
    <col min="12295" max="12295" width="18" style="22" customWidth="1"/>
    <col min="12296" max="12296" width="18.44140625" style="22" customWidth="1"/>
    <col min="12297" max="12297" width="15.33203125" style="22" bestFit="1" customWidth="1"/>
    <col min="12298" max="12298" width="16.5546875" style="22" customWidth="1"/>
    <col min="12299" max="12299" width="12.5546875" style="22" bestFit="1" customWidth="1"/>
    <col min="12300" max="12542" width="9.109375" style="22"/>
    <col min="12543" max="12543" width="13.5546875" style="22" customWidth="1"/>
    <col min="12544" max="12544" width="12.44140625" style="22" customWidth="1"/>
    <col min="12545" max="12545" width="14.44140625" style="22" customWidth="1"/>
    <col min="12546" max="12546" width="41.44140625" style="22" customWidth="1"/>
    <col min="12547" max="12547" width="51.109375" style="22" customWidth="1"/>
    <col min="12548" max="12548" width="17" style="22" customWidth="1"/>
    <col min="12549" max="12549" width="17.109375" style="22" customWidth="1"/>
    <col min="12550" max="12550" width="19.33203125" style="22" customWidth="1"/>
    <col min="12551" max="12551" width="18" style="22" customWidth="1"/>
    <col min="12552" max="12552" width="18.44140625" style="22" customWidth="1"/>
    <col min="12553" max="12553" width="15.33203125" style="22" bestFit="1" customWidth="1"/>
    <col min="12554" max="12554" width="16.5546875" style="22" customWidth="1"/>
    <col min="12555" max="12555" width="12.5546875" style="22" bestFit="1" customWidth="1"/>
    <col min="12556" max="12798" width="9.109375" style="22"/>
    <col min="12799" max="12799" width="13.5546875" style="22" customWidth="1"/>
    <col min="12800" max="12800" width="12.44140625" style="22" customWidth="1"/>
    <col min="12801" max="12801" width="14.44140625" style="22" customWidth="1"/>
    <col min="12802" max="12802" width="41.44140625" style="22" customWidth="1"/>
    <col min="12803" max="12803" width="51.109375" style="22" customWidth="1"/>
    <col min="12804" max="12804" width="17" style="22" customWidth="1"/>
    <col min="12805" max="12805" width="17.109375" style="22" customWidth="1"/>
    <col min="12806" max="12806" width="19.33203125" style="22" customWidth="1"/>
    <col min="12807" max="12807" width="18" style="22" customWidth="1"/>
    <col min="12808" max="12808" width="18.44140625" style="22" customWidth="1"/>
    <col min="12809" max="12809" width="15.33203125" style="22" bestFit="1" customWidth="1"/>
    <col min="12810" max="12810" width="16.5546875" style="22" customWidth="1"/>
    <col min="12811" max="12811" width="12.5546875" style="22" bestFit="1" customWidth="1"/>
    <col min="12812" max="13054" width="9.109375" style="22"/>
    <col min="13055" max="13055" width="13.5546875" style="22" customWidth="1"/>
    <col min="13056" max="13056" width="12.44140625" style="22" customWidth="1"/>
    <col min="13057" max="13057" width="14.44140625" style="22" customWidth="1"/>
    <col min="13058" max="13058" width="41.44140625" style="22" customWidth="1"/>
    <col min="13059" max="13059" width="51.109375" style="22" customWidth="1"/>
    <col min="13060" max="13060" width="17" style="22" customWidth="1"/>
    <col min="13061" max="13061" width="17.109375" style="22" customWidth="1"/>
    <col min="13062" max="13062" width="19.33203125" style="22" customWidth="1"/>
    <col min="13063" max="13063" width="18" style="22" customWidth="1"/>
    <col min="13064" max="13064" width="18.44140625" style="22" customWidth="1"/>
    <col min="13065" max="13065" width="15.33203125" style="22" bestFit="1" customWidth="1"/>
    <col min="13066" max="13066" width="16.5546875" style="22" customWidth="1"/>
    <col min="13067" max="13067" width="12.5546875" style="22" bestFit="1" customWidth="1"/>
    <col min="13068" max="13310" width="9.109375" style="22"/>
    <col min="13311" max="13311" width="13.5546875" style="22" customWidth="1"/>
    <col min="13312" max="13312" width="12.44140625" style="22" customWidth="1"/>
    <col min="13313" max="13313" width="14.44140625" style="22" customWidth="1"/>
    <col min="13314" max="13314" width="41.44140625" style="22" customWidth="1"/>
    <col min="13315" max="13315" width="51.109375" style="22" customWidth="1"/>
    <col min="13316" max="13316" width="17" style="22" customWidth="1"/>
    <col min="13317" max="13317" width="17.109375" style="22" customWidth="1"/>
    <col min="13318" max="13318" width="19.33203125" style="22" customWidth="1"/>
    <col min="13319" max="13319" width="18" style="22" customWidth="1"/>
    <col min="13320" max="13320" width="18.44140625" style="22" customWidth="1"/>
    <col min="13321" max="13321" width="15.33203125" style="22" bestFit="1" customWidth="1"/>
    <col min="13322" max="13322" width="16.5546875" style="22" customWidth="1"/>
    <col min="13323" max="13323" width="12.5546875" style="22" bestFit="1" customWidth="1"/>
    <col min="13324" max="13566" width="9.109375" style="22"/>
    <col min="13567" max="13567" width="13.5546875" style="22" customWidth="1"/>
    <col min="13568" max="13568" width="12.44140625" style="22" customWidth="1"/>
    <col min="13569" max="13569" width="14.44140625" style="22" customWidth="1"/>
    <col min="13570" max="13570" width="41.44140625" style="22" customWidth="1"/>
    <col min="13571" max="13571" width="51.109375" style="22" customWidth="1"/>
    <col min="13572" max="13572" width="17" style="22" customWidth="1"/>
    <col min="13573" max="13573" width="17.109375" style="22" customWidth="1"/>
    <col min="13574" max="13574" width="19.33203125" style="22" customWidth="1"/>
    <col min="13575" max="13575" width="18" style="22" customWidth="1"/>
    <col min="13576" max="13576" width="18.44140625" style="22" customWidth="1"/>
    <col min="13577" max="13577" width="15.33203125" style="22" bestFit="1" customWidth="1"/>
    <col min="13578" max="13578" width="16.5546875" style="22" customWidth="1"/>
    <col min="13579" max="13579" width="12.5546875" style="22" bestFit="1" customWidth="1"/>
    <col min="13580" max="13822" width="9.109375" style="22"/>
    <col min="13823" max="13823" width="13.5546875" style="22" customWidth="1"/>
    <col min="13824" max="13824" width="12.44140625" style="22" customWidth="1"/>
    <col min="13825" max="13825" width="14.44140625" style="22" customWidth="1"/>
    <col min="13826" max="13826" width="41.44140625" style="22" customWidth="1"/>
    <col min="13827" max="13827" width="51.109375" style="22" customWidth="1"/>
    <col min="13828" max="13828" width="17" style="22" customWidth="1"/>
    <col min="13829" max="13829" width="17.109375" style="22" customWidth="1"/>
    <col min="13830" max="13830" width="19.33203125" style="22" customWidth="1"/>
    <col min="13831" max="13831" width="18" style="22" customWidth="1"/>
    <col min="13832" max="13832" width="18.44140625" style="22" customWidth="1"/>
    <col min="13833" max="13833" width="15.33203125" style="22" bestFit="1" customWidth="1"/>
    <col min="13834" max="13834" width="16.5546875" style="22" customWidth="1"/>
    <col min="13835" max="13835" width="12.5546875" style="22" bestFit="1" customWidth="1"/>
    <col min="13836" max="14078" width="9.109375" style="22"/>
    <col min="14079" max="14079" width="13.5546875" style="22" customWidth="1"/>
    <col min="14080" max="14080" width="12.44140625" style="22" customWidth="1"/>
    <col min="14081" max="14081" width="14.44140625" style="22" customWidth="1"/>
    <col min="14082" max="14082" width="41.44140625" style="22" customWidth="1"/>
    <col min="14083" max="14083" width="51.109375" style="22" customWidth="1"/>
    <col min="14084" max="14084" width="17" style="22" customWidth="1"/>
    <col min="14085" max="14085" width="17.109375" style="22" customWidth="1"/>
    <col min="14086" max="14086" width="19.33203125" style="22" customWidth="1"/>
    <col min="14087" max="14087" width="18" style="22" customWidth="1"/>
    <col min="14088" max="14088" width="18.44140625" style="22" customWidth="1"/>
    <col min="14089" max="14089" width="15.33203125" style="22" bestFit="1" customWidth="1"/>
    <col min="14090" max="14090" width="16.5546875" style="22" customWidth="1"/>
    <col min="14091" max="14091" width="12.5546875" style="22" bestFit="1" customWidth="1"/>
    <col min="14092" max="14334" width="9.109375" style="22"/>
    <col min="14335" max="14335" width="13.5546875" style="22" customWidth="1"/>
    <col min="14336" max="14336" width="12.44140625" style="22" customWidth="1"/>
    <col min="14337" max="14337" width="14.44140625" style="22" customWidth="1"/>
    <col min="14338" max="14338" width="41.44140625" style="22" customWidth="1"/>
    <col min="14339" max="14339" width="51.109375" style="22" customWidth="1"/>
    <col min="14340" max="14340" width="17" style="22" customWidth="1"/>
    <col min="14341" max="14341" width="17.109375" style="22" customWidth="1"/>
    <col min="14342" max="14342" width="19.33203125" style="22" customWidth="1"/>
    <col min="14343" max="14343" width="18" style="22" customWidth="1"/>
    <col min="14344" max="14344" width="18.44140625" style="22" customWidth="1"/>
    <col min="14345" max="14345" width="15.33203125" style="22" bestFit="1" customWidth="1"/>
    <col min="14346" max="14346" width="16.5546875" style="22" customWidth="1"/>
    <col min="14347" max="14347" width="12.5546875" style="22" bestFit="1" customWidth="1"/>
    <col min="14348" max="14590" width="9.109375" style="22"/>
    <col min="14591" max="14591" width="13.5546875" style="22" customWidth="1"/>
    <col min="14592" max="14592" width="12.44140625" style="22" customWidth="1"/>
    <col min="14593" max="14593" width="14.44140625" style="22" customWidth="1"/>
    <col min="14594" max="14594" width="41.44140625" style="22" customWidth="1"/>
    <col min="14595" max="14595" width="51.109375" style="22" customWidth="1"/>
    <col min="14596" max="14596" width="17" style="22" customWidth="1"/>
    <col min="14597" max="14597" width="17.109375" style="22" customWidth="1"/>
    <col min="14598" max="14598" width="19.33203125" style="22" customWidth="1"/>
    <col min="14599" max="14599" width="18" style="22" customWidth="1"/>
    <col min="14600" max="14600" width="18.44140625" style="22" customWidth="1"/>
    <col min="14601" max="14601" width="15.33203125" style="22" bestFit="1" customWidth="1"/>
    <col min="14602" max="14602" width="16.5546875" style="22" customWidth="1"/>
    <col min="14603" max="14603" width="12.5546875" style="22" bestFit="1" customWidth="1"/>
    <col min="14604" max="14846" width="9.109375" style="22"/>
    <col min="14847" max="14847" width="13.5546875" style="22" customWidth="1"/>
    <col min="14848" max="14848" width="12.44140625" style="22" customWidth="1"/>
    <col min="14849" max="14849" width="14.44140625" style="22" customWidth="1"/>
    <col min="14850" max="14850" width="41.44140625" style="22" customWidth="1"/>
    <col min="14851" max="14851" width="51.109375" style="22" customWidth="1"/>
    <col min="14852" max="14852" width="17" style="22" customWidth="1"/>
    <col min="14853" max="14853" width="17.109375" style="22" customWidth="1"/>
    <col min="14854" max="14854" width="19.33203125" style="22" customWidth="1"/>
    <col min="14855" max="14855" width="18" style="22" customWidth="1"/>
    <col min="14856" max="14856" width="18.44140625" style="22" customWidth="1"/>
    <col min="14857" max="14857" width="15.33203125" style="22" bestFit="1" customWidth="1"/>
    <col min="14858" max="14858" width="16.5546875" style="22" customWidth="1"/>
    <col min="14859" max="14859" width="12.5546875" style="22" bestFit="1" customWidth="1"/>
    <col min="14860" max="15102" width="9.109375" style="22"/>
    <col min="15103" max="15103" width="13.5546875" style="22" customWidth="1"/>
    <col min="15104" max="15104" width="12.44140625" style="22" customWidth="1"/>
    <col min="15105" max="15105" width="14.44140625" style="22" customWidth="1"/>
    <col min="15106" max="15106" width="41.44140625" style="22" customWidth="1"/>
    <col min="15107" max="15107" width="51.109375" style="22" customWidth="1"/>
    <col min="15108" max="15108" width="17" style="22" customWidth="1"/>
    <col min="15109" max="15109" width="17.109375" style="22" customWidth="1"/>
    <col min="15110" max="15110" width="19.33203125" style="22" customWidth="1"/>
    <col min="15111" max="15111" width="18" style="22" customWidth="1"/>
    <col min="15112" max="15112" width="18.44140625" style="22" customWidth="1"/>
    <col min="15113" max="15113" width="15.33203125" style="22" bestFit="1" customWidth="1"/>
    <col min="15114" max="15114" width="16.5546875" style="22" customWidth="1"/>
    <col min="15115" max="15115" width="12.5546875" style="22" bestFit="1" customWidth="1"/>
    <col min="15116" max="15358" width="9.109375" style="22"/>
    <col min="15359" max="15359" width="13.5546875" style="22" customWidth="1"/>
    <col min="15360" max="15360" width="12.44140625" style="22" customWidth="1"/>
    <col min="15361" max="15361" width="14.44140625" style="22" customWidth="1"/>
    <col min="15362" max="15362" width="41.44140625" style="22" customWidth="1"/>
    <col min="15363" max="15363" width="51.109375" style="22" customWidth="1"/>
    <col min="15364" max="15364" width="17" style="22" customWidth="1"/>
    <col min="15365" max="15365" width="17.109375" style="22" customWidth="1"/>
    <col min="15366" max="15366" width="19.33203125" style="22" customWidth="1"/>
    <col min="15367" max="15367" width="18" style="22" customWidth="1"/>
    <col min="15368" max="15368" width="18.44140625" style="22" customWidth="1"/>
    <col min="15369" max="15369" width="15.33203125" style="22" bestFit="1" customWidth="1"/>
    <col min="15370" max="15370" width="16.5546875" style="22" customWidth="1"/>
    <col min="15371" max="15371" width="12.5546875" style="22" bestFit="1" customWidth="1"/>
    <col min="15372" max="15614" width="9.109375" style="22"/>
    <col min="15615" max="15615" width="13.5546875" style="22" customWidth="1"/>
    <col min="15616" max="15616" width="12.44140625" style="22" customWidth="1"/>
    <col min="15617" max="15617" width="14.44140625" style="22" customWidth="1"/>
    <col min="15618" max="15618" width="41.44140625" style="22" customWidth="1"/>
    <col min="15619" max="15619" width="51.109375" style="22" customWidth="1"/>
    <col min="15620" max="15620" width="17" style="22" customWidth="1"/>
    <col min="15621" max="15621" width="17.109375" style="22" customWidth="1"/>
    <col min="15622" max="15622" width="19.33203125" style="22" customWidth="1"/>
    <col min="15623" max="15623" width="18" style="22" customWidth="1"/>
    <col min="15624" max="15624" width="18.44140625" style="22" customWidth="1"/>
    <col min="15625" max="15625" width="15.33203125" style="22" bestFit="1" customWidth="1"/>
    <col min="15626" max="15626" width="16.5546875" style="22" customWidth="1"/>
    <col min="15627" max="15627" width="12.5546875" style="22" bestFit="1" customWidth="1"/>
    <col min="15628" max="15870" width="9.109375" style="22"/>
    <col min="15871" max="15871" width="13.5546875" style="22" customWidth="1"/>
    <col min="15872" max="15872" width="12.44140625" style="22" customWidth="1"/>
    <col min="15873" max="15873" width="14.44140625" style="22" customWidth="1"/>
    <col min="15874" max="15874" width="41.44140625" style="22" customWidth="1"/>
    <col min="15875" max="15875" width="51.109375" style="22" customWidth="1"/>
    <col min="15876" max="15876" width="17" style="22" customWidth="1"/>
    <col min="15877" max="15877" width="17.109375" style="22" customWidth="1"/>
    <col min="15878" max="15878" width="19.33203125" style="22" customWidth="1"/>
    <col min="15879" max="15879" width="18" style="22" customWidth="1"/>
    <col min="15880" max="15880" width="18.44140625" style="22" customWidth="1"/>
    <col min="15881" max="15881" width="15.33203125" style="22" bestFit="1" customWidth="1"/>
    <col min="15882" max="15882" width="16.5546875" style="22" customWidth="1"/>
    <col min="15883" max="15883" width="12.5546875" style="22" bestFit="1" customWidth="1"/>
    <col min="15884" max="16126" width="9.109375" style="22"/>
    <col min="16127" max="16127" width="13.5546875" style="22" customWidth="1"/>
    <col min="16128" max="16128" width="12.44140625" style="22" customWidth="1"/>
    <col min="16129" max="16129" width="14.44140625" style="22" customWidth="1"/>
    <col min="16130" max="16130" width="41.44140625" style="22" customWidth="1"/>
    <col min="16131" max="16131" width="51.109375" style="22" customWidth="1"/>
    <col min="16132" max="16132" width="17" style="22" customWidth="1"/>
    <col min="16133" max="16133" width="17.109375" style="22" customWidth="1"/>
    <col min="16134" max="16134" width="19.33203125" style="22" customWidth="1"/>
    <col min="16135" max="16135" width="18" style="22" customWidth="1"/>
    <col min="16136" max="16136" width="18.44140625" style="22" customWidth="1"/>
    <col min="16137" max="16137" width="15.33203125" style="22" bestFit="1" customWidth="1"/>
    <col min="16138" max="16138" width="16.5546875" style="22" customWidth="1"/>
    <col min="16139" max="16139" width="12.5546875" style="22" bestFit="1" customWidth="1"/>
    <col min="16140" max="16384" width="9.109375" style="22"/>
  </cols>
  <sheetData>
    <row r="1" spans="1:16" ht="15.6" x14ac:dyDescent="0.3">
      <c r="A1" s="17"/>
      <c r="H1" s="77"/>
      <c r="I1" s="77"/>
      <c r="J1" s="77"/>
      <c r="N1" s="82" t="s">
        <v>293</v>
      </c>
      <c r="O1" s="82"/>
      <c r="P1" s="56"/>
    </row>
    <row r="2" spans="1:16" ht="15.6" x14ac:dyDescent="0.3">
      <c r="A2" s="23"/>
      <c r="H2" s="77"/>
      <c r="I2" s="77"/>
      <c r="J2" s="77"/>
      <c r="N2" s="82" t="s">
        <v>317</v>
      </c>
      <c r="O2" s="82"/>
      <c r="P2" s="56"/>
    </row>
    <row r="3" spans="1:16" ht="15.6" x14ac:dyDescent="0.3">
      <c r="A3" s="23"/>
      <c r="H3" s="77"/>
      <c r="I3" s="77"/>
      <c r="J3" s="77"/>
      <c r="N3" s="82" t="s">
        <v>0</v>
      </c>
      <c r="O3" s="82"/>
      <c r="P3" s="56"/>
    </row>
    <row r="4" spans="1:16" ht="15.6" x14ac:dyDescent="0.3">
      <c r="A4" s="24"/>
      <c r="B4" s="24"/>
      <c r="C4" s="24"/>
      <c r="D4" s="25"/>
      <c r="E4" s="1"/>
      <c r="F4" s="2"/>
      <c r="G4" s="3"/>
      <c r="H4" s="78"/>
      <c r="I4" s="78"/>
      <c r="J4" s="78"/>
      <c r="N4" s="87" t="s">
        <v>321</v>
      </c>
      <c r="O4" s="87"/>
      <c r="P4" s="57"/>
    </row>
    <row r="5" spans="1:16" ht="15.6" x14ac:dyDescent="0.3">
      <c r="A5" s="4"/>
      <c r="B5" s="4"/>
      <c r="C5" s="4"/>
      <c r="D5" s="5"/>
      <c r="E5" s="1"/>
      <c r="F5" s="2"/>
      <c r="G5" s="3"/>
      <c r="H5" s="79"/>
      <c r="I5" s="79"/>
      <c r="J5" s="79"/>
    </row>
    <row r="6" spans="1:16" ht="17.399999999999999" x14ac:dyDescent="0.3">
      <c r="A6" s="80" t="s">
        <v>318</v>
      </c>
      <c r="B6" s="80"/>
      <c r="C6" s="80"/>
      <c r="D6" s="80"/>
      <c r="E6" s="80"/>
      <c r="F6" s="80"/>
      <c r="G6" s="80"/>
      <c r="H6" s="80"/>
      <c r="I6" s="80"/>
      <c r="J6" s="80"/>
      <c r="K6" s="80"/>
      <c r="L6" s="80"/>
      <c r="M6" s="80"/>
      <c r="N6" s="80"/>
      <c r="O6" s="80"/>
      <c r="P6" s="80"/>
    </row>
    <row r="7" spans="1:16" ht="18" x14ac:dyDescent="0.35">
      <c r="A7" s="75">
        <v>15589000000</v>
      </c>
      <c r="B7" s="75"/>
      <c r="C7" s="6"/>
      <c r="D7" s="7"/>
      <c r="E7" s="8"/>
      <c r="F7" s="9"/>
      <c r="G7" s="9"/>
      <c r="H7" s="9"/>
      <c r="I7" s="9"/>
      <c r="J7" s="9"/>
    </row>
    <row r="8" spans="1:16" x14ac:dyDescent="0.3">
      <c r="A8" s="10" t="s">
        <v>1</v>
      </c>
      <c r="B8" s="10"/>
      <c r="C8" s="10"/>
      <c r="D8" s="11"/>
      <c r="E8" s="12"/>
      <c r="F8" s="13"/>
      <c r="G8" s="13"/>
      <c r="H8" s="13"/>
      <c r="I8" s="13"/>
      <c r="J8" s="13"/>
    </row>
    <row r="9" spans="1:16" x14ac:dyDescent="0.3">
      <c r="A9" s="14"/>
      <c r="B9" s="15"/>
      <c r="C9" s="15"/>
      <c r="D9" s="16"/>
      <c r="E9" s="1"/>
      <c r="F9" s="2"/>
      <c r="G9" s="3"/>
      <c r="H9" s="3"/>
      <c r="I9" s="3"/>
      <c r="J9" s="3"/>
    </row>
    <row r="10" spans="1:16" x14ac:dyDescent="0.3">
      <c r="A10" s="14"/>
      <c r="B10" s="15"/>
      <c r="C10" s="15"/>
      <c r="D10" s="16"/>
      <c r="E10" s="1"/>
      <c r="F10" s="2"/>
      <c r="G10" s="3"/>
      <c r="H10" s="3"/>
      <c r="I10" s="3"/>
      <c r="J10" s="3"/>
    </row>
    <row r="11" spans="1:16" ht="22.95" customHeight="1" x14ac:dyDescent="0.3">
      <c r="A11" s="83" t="s">
        <v>2</v>
      </c>
      <c r="B11" s="83" t="s">
        <v>3</v>
      </c>
      <c r="C11" s="83" t="s">
        <v>4</v>
      </c>
      <c r="D11" s="83" t="s">
        <v>5</v>
      </c>
      <c r="E11" s="83" t="s">
        <v>6</v>
      </c>
      <c r="F11" s="83" t="s">
        <v>7</v>
      </c>
      <c r="G11" s="84" t="s">
        <v>319</v>
      </c>
      <c r="H11" s="84"/>
      <c r="I11" s="84"/>
      <c r="J11" s="84"/>
      <c r="K11" s="84" t="s">
        <v>320</v>
      </c>
      <c r="L11" s="84"/>
      <c r="M11" s="84"/>
      <c r="N11" s="84"/>
      <c r="O11" s="84" t="s">
        <v>174</v>
      </c>
      <c r="P11" s="84"/>
    </row>
    <row r="12" spans="1:16" ht="18" customHeight="1" x14ac:dyDescent="0.3">
      <c r="A12" s="83"/>
      <c r="B12" s="83"/>
      <c r="C12" s="83"/>
      <c r="D12" s="83"/>
      <c r="E12" s="83"/>
      <c r="F12" s="83"/>
      <c r="G12" s="76" t="s">
        <v>8</v>
      </c>
      <c r="H12" s="76" t="s">
        <v>9</v>
      </c>
      <c r="I12" s="76" t="s">
        <v>10</v>
      </c>
      <c r="J12" s="76"/>
      <c r="K12" s="81" t="s">
        <v>8</v>
      </c>
      <c r="L12" s="76" t="s">
        <v>9</v>
      </c>
      <c r="M12" s="76" t="s">
        <v>10</v>
      </c>
      <c r="N12" s="76"/>
      <c r="O12" s="76" t="s">
        <v>174</v>
      </c>
      <c r="P12" s="76" t="s">
        <v>179</v>
      </c>
    </row>
    <row r="13" spans="1:16" ht="46.95" customHeight="1" x14ac:dyDescent="0.3">
      <c r="A13" s="83"/>
      <c r="B13" s="83"/>
      <c r="C13" s="83"/>
      <c r="D13" s="83"/>
      <c r="E13" s="83"/>
      <c r="F13" s="83"/>
      <c r="G13" s="76"/>
      <c r="H13" s="76"/>
      <c r="I13" s="26" t="s">
        <v>11</v>
      </c>
      <c r="J13" s="26" t="s">
        <v>12</v>
      </c>
      <c r="K13" s="81"/>
      <c r="L13" s="76"/>
      <c r="M13" s="26" t="s">
        <v>11</v>
      </c>
      <c r="N13" s="26" t="s">
        <v>12</v>
      </c>
      <c r="O13" s="76"/>
      <c r="P13" s="76"/>
    </row>
    <row r="14" spans="1:16" s="21" customFormat="1" ht="18" x14ac:dyDescent="0.35">
      <c r="A14" s="39">
        <v>1</v>
      </c>
      <c r="B14" s="39">
        <v>2</v>
      </c>
      <c r="C14" s="39">
        <v>3</v>
      </c>
      <c r="D14" s="40">
        <v>4</v>
      </c>
      <c r="E14" s="40">
        <v>5</v>
      </c>
      <c r="F14" s="40">
        <v>6</v>
      </c>
      <c r="G14" s="41">
        <v>7</v>
      </c>
      <c r="H14" s="41">
        <v>8</v>
      </c>
      <c r="I14" s="41">
        <v>9</v>
      </c>
      <c r="J14" s="41">
        <v>10</v>
      </c>
      <c r="K14" s="41">
        <v>11</v>
      </c>
      <c r="L14" s="41">
        <v>12</v>
      </c>
      <c r="M14" s="41">
        <v>13</v>
      </c>
      <c r="N14" s="41">
        <v>14</v>
      </c>
      <c r="O14" s="41" t="s">
        <v>177</v>
      </c>
      <c r="P14" s="41" t="s">
        <v>178</v>
      </c>
    </row>
    <row r="15" spans="1:16" s="27" customFormat="1" ht="35.4" customHeight="1" x14ac:dyDescent="0.3">
      <c r="A15" s="58" t="s">
        <v>13</v>
      </c>
      <c r="B15" s="59"/>
      <c r="C15" s="59"/>
      <c r="D15" s="85" t="s">
        <v>14</v>
      </c>
      <c r="E15" s="86"/>
      <c r="F15" s="30"/>
      <c r="G15" s="32">
        <f t="shared" ref="G15:N15" si="0">G16</f>
        <v>47885610</v>
      </c>
      <c r="H15" s="32">
        <f t="shared" si="0"/>
        <v>46739610</v>
      </c>
      <c r="I15" s="32">
        <f t="shared" si="0"/>
        <v>1146000</v>
      </c>
      <c r="J15" s="32">
        <f t="shared" si="0"/>
        <v>950000</v>
      </c>
      <c r="K15" s="32">
        <f t="shared" si="0"/>
        <v>8616851.7400000002</v>
      </c>
      <c r="L15" s="32">
        <f t="shared" si="0"/>
        <v>8616851.7400000002</v>
      </c>
      <c r="M15" s="32">
        <f t="shared" si="0"/>
        <v>0</v>
      </c>
      <c r="N15" s="32">
        <f t="shared" si="0"/>
        <v>0</v>
      </c>
      <c r="O15" s="33">
        <f>K15/G15</f>
        <v>0.17994657977626263</v>
      </c>
      <c r="P15" s="32">
        <f>K15-G15</f>
        <v>-39268758.259999998</v>
      </c>
    </row>
    <row r="16" spans="1:16" s="27" customFormat="1" ht="35.4" customHeight="1" x14ac:dyDescent="0.3">
      <c r="A16" s="58" t="s">
        <v>15</v>
      </c>
      <c r="B16" s="58"/>
      <c r="C16" s="58"/>
      <c r="D16" s="85" t="s">
        <v>14</v>
      </c>
      <c r="E16" s="86"/>
      <c r="F16" s="30"/>
      <c r="G16" s="32">
        <f t="shared" ref="G16:N16" si="1">SUM(G17:G28)</f>
        <v>47885610</v>
      </c>
      <c r="H16" s="32">
        <f t="shared" si="1"/>
        <v>46739610</v>
      </c>
      <c r="I16" s="32">
        <f t="shared" si="1"/>
        <v>1146000</v>
      </c>
      <c r="J16" s="32">
        <f t="shared" si="1"/>
        <v>950000</v>
      </c>
      <c r="K16" s="32">
        <f t="shared" si="1"/>
        <v>8616851.7400000002</v>
      </c>
      <c r="L16" s="32">
        <f t="shared" si="1"/>
        <v>8616851.7400000002</v>
      </c>
      <c r="M16" s="32">
        <f t="shared" si="1"/>
        <v>0</v>
      </c>
      <c r="N16" s="32">
        <f t="shared" si="1"/>
        <v>0</v>
      </c>
      <c r="O16" s="33">
        <f t="shared" ref="O16:O87" si="2">K16/G16</f>
        <v>0.17994657977626263</v>
      </c>
      <c r="P16" s="32">
        <f t="shared" ref="P16:P89" si="3">K16-G16</f>
        <v>-39268758.259999998</v>
      </c>
    </row>
    <row r="17" spans="1:16" s="28" customFormat="1" ht="74.25" customHeight="1" x14ac:dyDescent="0.3">
      <c r="A17" s="51" t="s">
        <v>16</v>
      </c>
      <c r="B17" s="51" t="s">
        <v>17</v>
      </c>
      <c r="C17" s="51" t="s">
        <v>18</v>
      </c>
      <c r="D17" s="50" t="s">
        <v>19</v>
      </c>
      <c r="E17" s="50" t="s">
        <v>20</v>
      </c>
      <c r="F17" s="43" t="s">
        <v>272</v>
      </c>
      <c r="G17" s="60">
        <f>H17+I17</f>
        <v>27314610</v>
      </c>
      <c r="H17" s="60">
        <v>26364610</v>
      </c>
      <c r="I17" s="60">
        <v>950000</v>
      </c>
      <c r="J17" s="60">
        <v>950000</v>
      </c>
      <c r="K17" s="60">
        <f t="shared" ref="K17:K28" si="4">L17+M17</f>
        <v>4920431.8600000003</v>
      </c>
      <c r="L17" s="60">
        <v>4920431.8600000003</v>
      </c>
      <c r="M17" s="60"/>
      <c r="N17" s="60"/>
      <c r="O17" s="61">
        <f t="shared" si="2"/>
        <v>0.18013919510474433</v>
      </c>
      <c r="P17" s="60">
        <f t="shared" si="3"/>
        <v>-22394178.140000001</v>
      </c>
    </row>
    <row r="18" spans="1:16" s="28" customFormat="1" ht="54" x14ac:dyDescent="0.3">
      <c r="A18" s="51" t="s">
        <v>21</v>
      </c>
      <c r="B18" s="51" t="s">
        <v>22</v>
      </c>
      <c r="C18" s="51" t="s">
        <v>23</v>
      </c>
      <c r="D18" s="50" t="s">
        <v>24</v>
      </c>
      <c r="E18" s="50" t="s">
        <v>20</v>
      </c>
      <c r="F18" s="43" t="s">
        <v>272</v>
      </c>
      <c r="G18" s="60">
        <f t="shared" ref="G18:G28" si="5">H18+I18</f>
        <v>6775700</v>
      </c>
      <c r="H18" s="60">
        <v>6775700</v>
      </c>
      <c r="I18" s="60"/>
      <c r="J18" s="60"/>
      <c r="K18" s="60">
        <f t="shared" si="4"/>
        <v>1285905.97</v>
      </c>
      <c r="L18" s="60">
        <v>1285905.97</v>
      </c>
      <c r="M18" s="60"/>
      <c r="N18" s="60"/>
      <c r="O18" s="61">
        <f t="shared" si="2"/>
        <v>0.18978201071476009</v>
      </c>
      <c r="P18" s="60">
        <f t="shared" si="3"/>
        <v>-5489794.0300000003</v>
      </c>
    </row>
    <row r="19" spans="1:16" s="28" customFormat="1" ht="72" x14ac:dyDescent="0.3">
      <c r="A19" s="51" t="s">
        <v>185</v>
      </c>
      <c r="B19" s="51" t="s">
        <v>186</v>
      </c>
      <c r="C19" s="51" t="s">
        <v>187</v>
      </c>
      <c r="D19" s="50" t="s">
        <v>188</v>
      </c>
      <c r="E19" s="50" t="s">
        <v>20</v>
      </c>
      <c r="F19" s="43" t="s">
        <v>272</v>
      </c>
      <c r="G19" s="60">
        <f t="shared" si="5"/>
        <v>174800</v>
      </c>
      <c r="H19" s="60">
        <v>174800</v>
      </c>
      <c r="I19" s="60"/>
      <c r="J19" s="60"/>
      <c r="K19" s="60">
        <f t="shared" si="4"/>
        <v>27061.82</v>
      </c>
      <c r="L19" s="60">
        <v>27061.82</v>
      </c>
      <c r="M19" s="60"/>
      <c r="N19" s="60"/>
      <c r="O19" s="61">
        <f t="shared" si="2"/>
        <v>0.15481590389016017</v>
      </c>
      <c r="P19" s="60">
        <f t="shared" si="3"/>
        <v>-147738.18</v>
      </c>
    </row>
    <row r="20" spans="1:16" s="28" customFormat="1" ht="72.75" customHeight="1" x14ac:dyDescent="0.3">
      <c r="A20" s="51" t="s">
        <v>26</v>
      </c>
      <c r="B20" s="51" t="s">
        <v>27</v>
      </c>
      <c r="C20" s="51" t="s">
        <v>25</v>
      </c>
      <c r="D20" s="62" t="s">
        <v>28</v>
      </c>
      <c r="E20" s="50" t="s">
        <v>20</v>
      </c>
      <c r="F20" s="43" t="s">
        <v>272</v>
      </c>
      <c r="G20" s="60">
        <f t="shared" si="5"/>
        <v>2038900</v>
      </c>
      <c r="H20" s="60">
        <v>2038900</v>
      </c>
      <c r="I20" s="60"/>
      <c r="J20" s="60"/>
      <c r="K20" s="60">
        <f t="shared" si="4"/>
        <v>474574.08999999997</v>
      </c>
      <c r="L20" s="60">
        <f>240336.99+234237.1</f>
        <v>474574.08999999997</v>
      </c>
      <c r="M20" s="60"/>
      <c r="N20" s="60"/>
      <c r="O20" s="61">
        <f t="shared" si="2"/>
        <v>0.23275986561381135</v>
      </c>
      <c r="P20" s="60">
        <f t="shared" si="3"/>
        <v>-1564325.9100000001</v>
      </c>
    </row>
    <row r="21" spans="1:16" s="28" customFormat="1" ht="72" x14ac:dyDescent="0.3">
      <c r="A21" s="63" t="s">
        <v>206</v>
      </c>
      <c r="B21" s="51" t="s">
        <v>29</v>
      </c>
      <c r="C21" s="51" t="s">
        <v>30</v>
      </c>
      <c r="D21" s="50" t="s">
        <v>31</v>
      </c>
      <c r="E21" s="50" t="s">
        <v>32</v>
      </c>
      <c r="F21" s="43" t="s">
        <v>295</v>
      </c>
      <c r="G21" s="60">
        <f t="shared" si="5"/>
        <v>137900</v>
      </c>
      <c r="H21" s="60">
        <v>137900</v>
      </c>
      <c r="I21" s="60"/>
      <c r="J21" s="60"/>
      <c r="K21" s="60">
        <f t="shared" si="4"/>
        <v>0</v>
      </c>
      <c r="L21" s="60"/>
      <c r="M21" s="60"/>
      <c r="N21" s="60"/>
      <c r="O21" s="61">
        <f t="shared" si="2"/>
        <v>0</v>
      </c>
      <c r="P21" s="60">
        <f t="shared" si="3"/>
        <v>-137900</v>
      </c>
    </row>
    <row r="22" spans="1:16" s="28" customFormat="1" ht="72" x14ac:dyDescent="0.3">
      <c r="A22" s="64" t="s">
        <v>33</v>
      </c>
      <c r="B22" s="51" t="s">
        <v>34</v>
      </c>
      <c r="C22" s="51" t="s">
        <v>35</v>
      </c>
      <c r="D22" s="52" t="s">
        <v>36</v>
      </c>
      <c r="E22" s="50" t="s">
        <v>32</v>
      </c>
      <c r="F22" s="43" t="s">
        <v>242</v>
      </c>
      <c r="G22" s="60">
        <f t="shared" si="5"/>
        <v>4000000</v>
      </c>
      <c r="H22" s="60">
        <v>4000000</v>
      </c>
      <c r="I22" s="60"/>
      <c r="J22" s="60"/>
      <c r="K22" s="60">
        <f t="shared" si="4"/>
        <v>859000</v>
      </c>
      <c r="L22" s="60">
        <v>859000</v>
      </c>
      <c r="M22" s="60"/>
      <c r="N22" s="60"/>
      <c r="O22" s="61">
        <f t="shared" si="2"/>
        <v>0.21475</v>
      </c>
      <c r="P22" s="60">
        <f t="shared" si="3"/>
        <v>-3141000</v>
      </c>
    </row>
    <row r="23" spans="1:16" s="28" customFormat="1" ht="96" customHeight="1" x14ac:dyDescent="0.3">
      <c r="A23" s="44" t="s">
        <v>189</v>
      </c>
      <c r="B23" s="36">
        <v>8110</v>
      </c>
      <c r="C23" s="44" t="s">
        <v>190</v>
      </c>
      <c r="D23" s="45" t="s">
        <v>191</v>
      </c>
      <c r="E23" s="47" t="s">
        <v>192</v>
      </c>
      <c r="F23" s="36" t="s">
        <v>265</v>
      </c>
      <c r="G23" s="60">
        <f t="shared" si="5"/>
        <v>1323000</v>
      </c>
      <c r="H23" s="60">
        <v>1323000</v>
      </c>
      <c r="I23" s="60"/>
      <c r="J23" s="60"/>
      <c r="K23" s="60">
        <f t="shared" si="4"/>
        <v>7500</v>
      </c>
      <c r="L23" s="60">
        <v>7500</v>
      </c>
      <c r="M23" s="60"/>
      <c r="N23" s="60"/>
      <c r="O23" s="61">
        <f t="shared" si="2"/>
        <v>5.6689342403628117E-3</v>
      </c>
      <c r="P23" s="60">
        <f t="shared" si="3"/>
        <v>-1315500</v>
      </c>
    </row>
    <row r="24" spans="1:16" s="28" customFormat="1" ht="270.75" customHeight="1" x14ac:dyDescent="0.3">
      <c r="A24" s="36" t="s">
        <v>193</v>
      </c>
      <c r="B24" s="36">
        <v>8220</v>
      </c>
      <c r="C24" s="36" t="s">
        <v>42</v>
      </c>
      <c r="D24" s="45" t="s">
        <v>194</v>
      </c>
      <c r="E24" s="48" t="s">
        <v>296</v>
      </c>
      <c r="F24" s="36" t="s">
        <v>297</v>
      </c>
      <c r="G24" s="60">
        <f t="shared" si="5"/>
        <v>1385000</v>
      </c>
      <c r="H24" s="60">
        <v>1385000</v>
      </c>
      <c r="I24" s="60"/>
      <c r="J24" s="60"/>
      <c r="K24" s="60">
        <f t="shared" si="4"/>
        <v>9450</v>
      </c>
      <c r="L24" s="60">
        <v>9450</v>
      </c>
      <c r="M24" s="60"/>
      <c r="N24" s="60"/>
      <c r="O24" s="61">
        <f t="shared" si="2"/>
        <v>6.8231046931407939E-3</v>
      </c>
      <c r="P24" s="60">
        <f t="shared" si="3"/>
        <v>-1375550</v>
      </c>
    </row>
    <row r="25" spans="1:16" s="28" customFormat="1" ht="110.25" customHeight="1" x14ac:dyDescent="0.3">
      <c r="A25" s="51" t="s">
        <v>40</v>
      </c>
      <c r="B25" s="51" t="s">
        <v>41</v>
      </c>
      <c r="C25" s="51" t="s">
        <v>42</v>
      </c>
      <c r="D25" s="52" t="s">
        <v>43</v>
      </c>
      <c r="E25" s="48" t="s">
        <v>237</v>
      </c>
      <c r="F25" s="36" t="s">
        <v>238</v>
      </c>
      <c r="G25" s="60">
        <f t="shared" si="5"/>
        <v>1780000</v>
      </c>
      <c r="H25" s="60">
        <v>1780000</v>
      </c>
      <c r="I25" s="60"/>
      <c r="J25" s="60"/>
      <c r="K25" s="60">
        <f t="shared" si="4"/>
        <v>426928</v>
      </c>
      <c r="L25" s="60">
        <v>426928</v>
      </c>
      <c r="M25" s="60"/>
      <c r="N25" s="60"/>
      <c r="O25" s="61">
        <f t="shared" si="2"/>
        <v>0.23984719101123594</v>
      </c>
      <c r="P25" s="60">
        <f t="shared" si="3"/>
        <v>-1353072</v>
      </c>
    </row>
    <row r="26" spans="1:16" s="28" customFormat="1" ht="111.75" customHeight="1" x14ac:dyDescent="0.3">
      <c r="A26" s="51" t="s">
        <v>40</v>
      </c>
      <c r="B26" s="51" t="s">
        <v>41</v>
      </c>
      <c r="C26" s="51" t="s">
        <v>42</v>
      </c>
      <c r="D26" s="52" t="s">
        <v>43</v>
      </c>
      <c r="E26" s="48" t="s">
        <v>268</v>
      </c>
      <c r="F26" s="36" t="s">
        <v>269</v>
      </c>
      <c r="G26" s="60">
        <f>H26+I26</f>
        <v>1859700</v>
      </c>
      <c r="H26" s="60">
        <v>1859700</v>
      </c>
      <c r="I26" s="60"/>
      <c r="J26" s="60">
        <f>I26</f>
        <v>0</v>
      </c>
      <c r="K26" s="60">
        <f t="shared" si="4"/>
        <v>606000</v>
      </c>
      <c r="L26" s="60">
        <v>606000</v>
      </c>
      <c r="M26" s="60"/>
      <c r="N26" s="60"/>
      <c r="O26" s="61">
        <f>K26/G26</f>
        <v>0.32585900951766417</v>
      </c>
      <c r="P26" s="60">
        <f>K26-G26</f>
        <v>-1253700</v>
      </c>
    </row>
    <row r="27" spans="1:16" s="28" customFormat="1" ht="110.25" customHeight="1" x14ac:dyDescent="0.3">
      <c r="A27" s="51" t="s">
        <v>195</v>
      </c>
      <c r="B27" s="51" t="s">
        <v>196</v>
      </c>
      <c r="C27" s="51" t="s">
        <v>42</v>
      </c>
      <c r="D27" s="52" t="s">
        <v>197</v>
      </c>
      <c r="E27" s="48" t="s">
        <v>268</v>
      </c>
      <c r="F27" s="36" t="s">
        <v>269</v>
      </c>
      <c r="G27" s="60">
        <f>H27+I27</f>
        <v>900000</v>
      </c>
      <c r="H27" s="60">
        <v>900000</v>
      </c>
      <c r="I27" s="60"/>
      <c r="J27" s="60">
        <f>I27</f>
        <v>0</v>
      </c>
      <c r="K27" s="60">
        <f t="shared" si="4"/>
        <v>0</v>
      </c>
      <c r="L27" s="60">
        <v>0</v>
      </c>
      <c r="M27" s="60"/>
      <c r="N27" s="60"/>
      <c r="O27" s="61">
        <f>K27/G27</f>
        <v>0</v>
      </c>
      <c r="P27" s="60">
        <f>K27-G27</f>
        <v>-900000</v>
      </c>
    </row>
    <row r="28" spans="1:16" s="28" customFormat="1" ht="149.25" customHeight="1" x14ac:dyDescent="0.3">
      <c r="A28" s="51" t="s">
        <v>44</v>
      </c>
      <c r="B28" s="51" t="s">
        <v>45</v>
      </c>
      <c r="C28" s="51" t="s">
        <v>46</v>
      </c>
      <c r="D28" s="52" t="s">
        <v>47</v>
      </c>
      <c r="E28" s="65" t="s">
        <v>298</v>
      </c>
      <c r="F28" s="66" t="s">
        <v>299</v>
      </c>
      <c r="G28" s="60">
        <f t="shared" si="5"/>
        <v>196000</v>
      </c>
      <c r="H28" s="60"/>
      <c r="I28" s="60">
        <v>196000</v>
      </c>
      <c r="J28" s="60"/>
      <c r="K28" s="60">
        <f t="shared" si="4"/>
        <v>0</v>
      </c>
      <c r="L28" s="60"/>
      <c r="M28" s="60"/>
      <c r="N28" s="60"/>
      <c r="O28" s="61">
        <f t="shared" si="2"/>
        <v>0</v>
      </c>
      <c r="P28" s="60">
        <f t="shared" si="3"/>
        <v>-196000</v>
      </c>
    </row>
    <row r="29" spans="1:16" s="27" customFormat="1" ht="37.950000000000003" customHeight="1" x14ac:dyDescent="0.3">
      <c r="A29" s="37" t="s">
        <v>49</v>
      </c>
      <c r="B29" s="37"/>
      <c r="C29" s="37"/>
      <c r="D29" s="72" t="s">
        <v>294</v>
      </c>
      <c r="E29" s="73"/>
      <c r="F29" s="30"/>
      <c r="G29" s="32">
        <f t="shared" ref="G29:N29" si="6">G30</f>
        <v>19019806</v>
      </c>
      <c r="H29" s="32">
        <f t="shared" si="6"/>
        <v>17533210</v>
      </c>
      <c r="I29" s="32">
        <f t="shared" si="6"/>
        <v>1486596</v>
      </c>
      <c r="J29" s="32">
        <f t="shared" si="6"/>
        <v>1486596</v>
      </c>
      <c r="K29" s="32">
        <f t="shared" si="6"/>
        <v>5133795.78</v>
      </c>
      <c r="L29" s="32">
        <f t="shared" si="6"/>
        <v>4574434.3599999994</v>
      </c>
      <c r="M29" s="32">
        <f t="shared" si="6"/>
        <v>559361.42000000004</v>
      </c>
      <c r="N29" s="32">
        <f t="shared" si="6"/>
        <v>559361.42000000004</v>
      </c>
      <c r="O29" s="33">
        <f t="shared" si="2"/>
        <v>0.26991840926242888</v>
      </c>
      <c r="P29" s="32">
        <f t="shared" si="3"/>
        <v>-13886010.219999999</v>
      </c>
    </row>
    <row r="30" spans="1:16" s="27" customFormat="1" ht="37.950000000000003" customHeight="1" x14ac:dyDescent="0.3">
      <c r="A30" s="37" t="s">
        <v>50</v>
      </c>
      <c r="B30" s="37"/>
      <c r="C30" s="37"/>
      <c r="D30" s="72" t="s">
        <v>294</v>
      </c>
      <c r="E30" s="73"/>
      <c r="F30" s="30"/>
      <c r="G30" s="32">
        <f t="shared" ref="G30:N30" si="7">SUM(G31:G41)</f>
        <v>19019806</v>
      </c>
      <c r="H30" s="32">
        <f t="shared" si="7"/>
        <v>17533210</v>
      </c>
      <c r="I30" s="32">
        <f t="shared" si="7"/>
        <v>1486596</v>
      </c>
      <c r="J30" s="32">
        <f t="shared" si="7"/>
        <v>1486596</v>
      </c>
      <c r="K30" s="32">
        <f t="shared" si="7"/>
        <v>5133795.78</v>
      </c>
      <c r="L30" s="32">
        <f t="shared" si="7"/>
        <v>4574434.3599999994</v>
      </c>
      <c r="M30" s="32">
        <f t="shared" si="7"/>
        <v>559361.42000000004</v>
      </c>
      <c r="N30" s="32">
        <f t="shared" si="7"/>
        <v>559361.42000000004</v>
      </c>
      <c r="O30" s="33">
        <f t="shared" si="2"/>
        <v>0.26991840926242888</v>
      </c>
      <c r="P30" s="32">
        <f t="shared" si="3"/>
        <v>-13886010.219999999</v>
      </c>
    </row>
    <row r="31" spans="1:16" s="28" customFormat="1" ht="136.5" customHeight="1" x14ac:dyDescent="0.3">
      <c r="A31" s="51" t="s">
        <v>51</v>
      </c>
      <c r="B31" s="51" t="s">
        <v>52</v>
      </c>
      <c r="C31" s="51" t="s">
        <v>53</v>
      </c>
      <c r="D31" s="50" t="s">
        <v>54</v>
      </c>
      <c r="E31" s="67" t="s">
        <v>56</v>
      </c>
      <c r="F31" s="68" t="s">
        <v>300</v>
      </c>
      <c r="G31" s="60">
        <f t="shared" ref="G31:G35" si="8">H31+I31</f>
        <v>455000</v>
      </c>
      <c r="H31" s="60">
        <v>455000</v>
      </c>
      <c r="I31" s="60"/>
      <c r="J31" s="60"/>
      <c r="K31" s="60">
        <f t="shared" ref="K31" si="9">L31+M31</f>
        <v>36747.06</v>
      </c>
      <c r="L31" s="60">
        <v>36747.06</v>
      </c>
      <c r="M31" s="60"/>
      <c r="N31" s="60"/>
      <c r="O31" s="61">
        <f t="shared" si="2"/>
        <v>8.0762769230769221E-2</v>
      </c>
      <c r="P31" s="60">
        <f t="shared" si="3"/>
        <v>-418252.94</v>
      </c>
    </row>
    <row r="32" spans="1:16" s="28" customFormat="1" ht="72" x14ac:dyDescent="0.3">
      <c r="A32" s="51" t="s">
        <v>57</v>
      </c>
      <c r="B32" s="51" t="s">
        <v>58</v>
      </c>
      <c r="C32" s="51" t="s">
        <v>59</v>
      </c>
      <c r="D32" s="52" t="s">
        <v>291</v>
      </c>
      <c r="E32" s="47" t="s">
        <v>55</v>
      </c>
      <c r="F32" s="36" t="s">
        <v>301</v>
      </c>
      <c r="G32" s="60">
        <f t="shared" ref="G32" si="10">H32+I32</f>
        <v>2486596</v>
      </c>
      <c r="H32" s="60">
        <v>1000000</v>
      </c>
      <c r="I32" s="60">
        <v>1486596</v>
      </c>
      <c r="J32" s="60">
        <f>I32</f>
        <v>1486596</v>
      </c>
      <c r="K32" s="60">
        <f t="shared" ref="K32:K35" si="11">L32+M32</f>
        <v>559361.42000000004</v>
      </c>
      <c r="L32" s="60"/>
      <c r="M32" s="60">
        <v>559361.42000000004</v>
      </c>
      <c r="N32" s="60">
        <v>559361.42000000004</v>
      </c>
      <c r="O32" s="61">
        <f t="shared" ref="O32" si="12">K32/G32</f>
        <v>0.22495066347729992</v>
      </c>
      <c r="P32" s="60">
        <f>K32-G32</f>
        <v>-1927234.58</v>
      </c>
    </row>
    <row r="33" spans="1:16" s="28" customFormat="1" ht="72" x14ac:dyDescent="0.3">
      <c r="A33" s="51" t="s">
        <v>57</v>
      </c>
      <c r="B33" s="51" t="s">
        <v>58</v>
      </c>
      <c r="C33" s="51" t="s">
        <v>59</v>
      </c>
      <c r="D33" s="52" t="s">
        <v>291</v>
      </c>
      <c r="E33" s="47" t="s">
        <v>198</v>
      </c>
      <c r="F33" s="36" t="s">
        <v>199</v>
      </c>
      <c r="G33" s="60">
        <f t="shared" si="8"/>
        <v>203000</v>
      </c>
      <c r="H33" s="60">
        <v>203000</v>
      </c>
      <c r="I33" s="60"/>
      <c r="J33" s="60"/>
      <c r="K33" s="60">
        <f t="shared" si="11"/>
        <v>0</v>
      </c>
      <c r="L33" s="60"/>
      <c r="M33" s="60"/>
      <c r="N33" s="60"/>
      <c r="O33" s="61">
        <f t="shared" si="2"/>
        <v>0</v>
      </c>
      <c r="P33" s="60">
        <f t="shared" si="3"/>
        <v>-203000</v>
      </c>
    </row>
    <row r="34" spans="1:16" s="28" customFormat="1" ht="113.25" customHeight="1" x14ac:dyDescent="0.3">
      <c r="A34" s="51" t="s">
        <v>57</v>
      </c>
      <c r="B34" s="51" t="s">
        <v>58</v>
      </c>
      <c r="C34" s="51" t="s">
        <v>59</v>
      </c>
      <c r="D34" s="52" t="s">
        <v>291</v>
      </c>
      <c r="E34" s="47" t="s">
        <v>283</v>
      </c>
      <c r="F34" s="36" t="s">
        <v>316</v>
      </c>
      <c r="G34" s="60">
        <f t="shared" si="8"/>
        <v>15000</v>
      </c>
      <c r="H34" s="60">
        <v>15000</v>
      </c>
      <c r="I34" s="60"/>
      <c r="J34" s="60"/>
      <c r="K34" s="60"/>
      <c r="L34" s="60"/>
      <c r="M34" s="60"/>
      <c r="N34" s="60"/>
      <c r="O34" s="61">
        <f t="shared" si="2"/>
        <v>0</v>
      </c>
      <c r="P34" s="60">
        <f t="shared" si="3"/>
        <v>-15000</v>
      </c>
    </row>
    <row r="35" spans="1:16" s="28" customFormat="1" ht="126" x14ac:dyDescent="0.3">
      <c r="A35" s="51" t="s">
        <v>60</v>
      </c>
      <c r="B35" s="51" t="s">
        <v>61</v>
      </c>
      <c r="C35" s="51" t="s">
        <v>62</v>
      </c>
      <c r="D35" s="52" t="s">
        <v>292</v>
      </c>
      <c r="E35" s="50" t="s">
        <v>55</v>
      </c>
      <c r="F35" s="43" t="s">
        <v>302</v>
      </c>
      <c r="G35" s="60">
        <f t="shared" si="8"/>
        <v>650000</v>
      </c>
      <c r="H35" s="60">
        <v>650000</v>
      </c>
      <c r="I35" s="60"/>
      <c r="J35" s="60"/>
      <c r="K35" s="60">
        <f t="shared" si="11"/>
        <v>53149.17</v>
      </c>
      <c r="L35" s="60">
        <v>53149.17</v>
      </c>
      <c r="M35" s="60"/>
      <c r="N35" s="60"/>
      <c r="O35" s="61">
        <f t="shared" si="2"/>
        <v>8.1767953846153846E-2</v>
      </c>
      <c r="P35" s="60">
        <f t="shared" si="3"/>
        <v>-596850.82999999996</v>
      </c>
    </row>
    <row r="36" spans="1:16" s="28" customFormat="1" ht="108" x14ac:dyDescent="0.3">
      <c r="A36" s="51" t="s">
        <v>65</v>
      </c>
      <c r="B36" s="51" t="s">
        <v>66</v>
      </c>
      <c r="C36" s="51" t="s">
        <v>30</v>
      </c>
      <c r="D36" s="50" t="s">
        <v>67</v>
      </c>
      <c r="E36" s="47" t="s">
        <v>200</v>
      </c>
      <c r="F36" s="36" t="s">
        <v>201</v>
      </c>
      <c r="G36" s="60">
        <f>H36+I36</f>
        <v>2283800</v>
      </c>
      <c r="H36" s="60">
        <v>2283800</v>
      </c>
      <c r="I36" s="60"/>
      <c r="J36" s="60"/>
      <c r="K36" s="60">
        <f>L36+M36</f>
        <v>0</v>
      </c>
      <c r="L36" s="60"/>
      <c r="M36" s="60"/>
      <c r="N36" s="60"/>
      <c r="O36" s="61">
        <f t="shared" si="2"/>
        <v>0</v>
      </c>
      <c r="P36" s="60">
        <f t="shared" si="3"/>
        <v>-2283800</v>
      </c>
    </row>
    <row r="37" spans="1:16" s="28" customFormat="1" ht="54" x14ac:dyDescent="0.3">
      <c r="A37" s="44" t="s">
        <v>68</v>
      </c>
      <c r="B37" s="36">
        <v>3242</v>
      </c>
      <c r="C37" s="36">
        <v>1090</v>
      </c>
      <c r="D37" s="47" t="s">
        <v>69</v>
      </c>
      <c r="E37" s="47" t="s">
        <v>70</v>
      </c>
      <c r="F37" s="36" t="s">
        <v>284</v>
      </c>
      <c r="G37" s="60">
        <f>H37</f>
        <v>353000</v>
      </c>
      <c r="H37" s="60">
        <v>353000</v>
      </c>
      <c r="I37" s="60"/>
      <c r="J37" s="60"/>
      <c r="K37" s="60">
        <f>L37</f>
        <v>81233.67</v>
      </c>
      <c r="L37" s="60">
        <v>81233.67</v>
      </c>
      <c r="M37" s="60"/>
      <c r="N37" s="60"/>
      <c r="O37" s="61">
        <f t="shared" si="2"/>
        <v>0.23012371104815862</v>
      </c>
      <c r="P37" s="60">
        <f t="shared" si="3"/>
        <v>-271766.33</v>
      </c>
    </row>
    <row r="38" spans="1:16" s="28" customFormat="1" ht="54" x14ac:dyDescent="0.3">
      <c r="A38" s="44" t="s">
        <v>68</v>
      </c>
      <c r="B38" s="36">
        <v>3242</v>
      </c>
      <c r="C38" s="36">
        <v>1090</v>
      </c>
      <c r="D38" s="47" t="s">
        <v>69</v>
      </c>
      <c r="E38" s="47" t="s">
        <v>55</v>
      </c>
      <c r="F38" s="36" t="s">
        <v>285</v>
      </c>
      <c r="G38" s="60">
        <f>H38</f>
        <v>1400000</v>
      </c>
      <c r="H38" s="60">
        <v>1400000</v>
      </c>
      <c r="I38" s="60"/>
      <c r="J38" s="60"/>
      <c r="K38" s="60">
        <f>L38</f>
        <v>0</v>
      </c>
      <c r="L38" s="60"/>
      <c r="M38" s="60"/>
      <c r="N38" s="60"/>
      <c r="O38" s="61">
        <f t="shared" si="2"/>
        <v>0</v>
      </c>
      <c r="P38" s="60">
        <f t="shared" si="3"/>
        <v>-1400000</v>
      </c>
    </row>
    <row r="39" spans="1:16" s="29" customFormat="1" ht="72" x14ac:dyDescent="0.3">
      <c r="A39" s="44" t="s">
        <v>68</v>
      </c>
      <c r="B39" s="36">
        <v>3242</v>
      </c>
      <c r="C39" s="36">
        <v>1090</v>
      </c>
      <c r="D39" s="47" t="s">
        <v>69</v>
      </c>
      <c r="E39" s="47" t="s">
        <v>32</v>
      </c>
      <c r="F39" s="36" t="s">
        <v>242</v>
      </c>
      <c r="G39" s="60">
        <f>H39+I39</f>
        <v>7547200</v>
      </c>
      <c r="H39" s="60">
        <v>7547200</v>
      </c>
      <c r="I39" s="60"/>
      <c r="J39" s="60"/>
      <c r="K39" s="60">
        <f>L39+M39</f>
        <v>3471906.5</v>
      </c>
      <c r="L39" s="60">
        <v>3471906.5</v>
      </c>
      <c r="M39" s="60"/>
      <c r="N39" s="60"/>
      <c r="O39" s="61">
        <f t="shared" si="2"/>
        <v>0.4600257711469154</v>
      </c>
      <c r="P39" s="60">
        <f t="shared" si="3"/>
        <v>-4075293.5</v>
      </c>
    </row>
    <row r="40" spans="1:16" s="29" customFormat="1" ht="94.5" customHeight="1" x14ac:dyDescent="0.3">
      <c r="A40" s="44" t="s">
        <v>286</v>
      </c>
      <c r="B40" s="36">
        <v>8110</v>
      </c>
      <c r="C40" s="44" t="s">
        <v>190</v>
      </c>
      <c r="D40" s="53" t="s">
        <v>191</v>
      </c>
      <c r="E40" s="47" t="s">
        <v>287</v>
      </c>
      <c r="F40" s="36" t="s">
        <v>265</v>
      </c>
      <c r="G40" s="60">
        <f>H40+I40</f>
        <v>3529210</v>
      </c>
      <c r="H40" s="60">
        <v>3529210</v>
      </c>
      <c r="I40" s="60"/>
      <c r="J40" s="60"/>
      <c r="K40" s="60">
        <f>L40+M40</f>
        <v>931397.96</v>
      </c>
      <c r="L40" s="60">
        <v>931397.96</v>
      </c>
      <c r="M40" s="60"/>
      <c r="N40" s="60"/>
      <c r="O40" s="61">
        <f t="shared" si="2"/>
        <v>0.26391117558887117</v>
      </c>
      <c r="P40" s="60">
        <f t="shared" si="3"/>
        <v>-2597812.04</v>
      </c>
    </row>
    <row r="41" spans="1:16" s="29" customFormat="1" ht="113.25" customHeight="1" x14ac:dyDescent="0.3">
      <c r="A41" s="51" t="s">
        <v>288</v>
      </c>
      <c r="B41" s="51" t="s">
        <v>196</v>
      </c>
      <c r="C41" s="51" t="s">
        <v>42</v>
      </c>
      <c r="D41" s="52" t="s">
        <v>197</v>
      </c>
      <c r="E41" s="48" t="s">
        <v>268</v>
      </c>
      <c r="F41" s="36" t="s">
        <v>269</v>
      </c>
      <c r="G41" s="60">
        <f>H41+I41</f>
        <v>97000</v>
      </c>
      <c r="H41" s="60">
        <v>97000</v>
      </c>
      <c r="I41" s="60"/>
      <c r="J41" s="60"/>
      <c r="K41" s="60">
        <f>L41+M41</f>
        <v>0</v>
      </c>
      <c r="L41" s="60"/>
      <c r="M41" s="60"/>
      <c r="N41" s="60"/>
      <c r="O41" s="61">
        <f t="shared" si="2"/>
        <v>0</v>
      </c>
      <c r="P41" s="60">
        <f t="shared" si="3"/>
        <v>-97000</v>
      </c>
    </row>
    <row r="42" spans="1:16" s="27" customFormat="1" ht="39" customHeight="1" x14ac:dyDescent="0.3">
      <c r="A42" s="37" t="s">
        <v>72</v>
      </c>
      <c r="B42" s="37"/>
      <c r="C42" s="37"/>
      <c r="D42" s="72" t="s">
        <v>73</v>
      </c>
      <c r="E42" s="73"/>
      <c r="F42" s="30"/>
      <c r="G42" s="32">
        <f t="shared" ref="G42:N42" si="13">G43</f>
        <v>43659420</v>
      </c>
      <c r="H42" s="32">
        <f t="shared" si="13"/>
        <v>42659420</v>
      </c>
      <c r="I42" s="32">
        <f t="shared" si="13"/>
        <v>1000000</v>
      </c>
      <c r="J42" s="32">
        <f t="shared" si="13"/>
        <v>1000000</v>
      </c>
      <c r="K42" s="32">
        <f t="shared" si="13"/>
        <v>7615231.1500000004</v>
      </c>
      <c r="L42" s="32">
        <f t="shared" si="13"/>
        <v>7615231.1500000004</v>
      </c>
      <c r="M42" s="32">
        <f t="shared" si="13"/>
        <v>0</v>
      </c>
      <c r="N42" s="32">
        <f t="shared" si="13"/>
        <v>0</v>
      </c>
      <c r="O42" s="33">
        <f t="shared" si="2"/>
        <v>0.17442355280945099</v>
      </c>
      <c r="P42" s="32">
        <f t="shared" si="3"/>
        <v>-36044188.850000001</v>
      </c>
    </row>
    <row r="43" spans="1:16" s="27" customFormat="1" ht="39" customHeight="1" x14ac:dyDescent="0.3">
      <c r="A43" s="37" t="s">
        <v>74</v>
      </c>
      <c r="B43" s="37"/>
      <c r="C43" s="37"/>
      <c r="D43" s="72" t="s">
        <v>73</v>
      </c>
      <c r="E43" s="73"/>
      <c r="F43" s="30"/>
      <c r="G43" s="32">
        <f t="shared" ref="G43:N43" si="14">SUM(G44:G58)</f>
        <v>43659420</v>
      </c>
      <c r="H43" s="32">
        <f t="shared" si="14"/>
        <v>42659420</v>
      </c>
      <c r="I43" s="32">
        <f t="shared" si="14"/>
        <v>1000000</v>
      </c>
      <c r="J43" s="32">
        <f t="shared" si="14"/>
        <v>1000000</v>
      </c>
      <c r="K43" s="32">
        <f t="shared" si="14"/>
        <v>7615231.1500000004</v>
      </c>
      <c r="L43" s="32">
        <f t="shared" si="14"/>
        <v>7615231.1500000004</v>
      </c>
      <c r="M43" s="32">
        <f t="shared" si="14"/>
        <v>0</v>
      </c>
      <c r="N43" s="32">
        <f t="shared" si="14"/>
        <v>0</v>
      </c>
      <c r="O43" s="33">
        <f t="shared" si="2"/>
        <v>0.17442355280945099</v>
      </c>
      <c r="P43" s="32">
        <f t="shared" si="3"/>
        <v>-36044188.850000001</v>
      </c>
    </row>
    <row r="44" spans="1:16" s="28" customFormat="1" ht="72" x14ac:dyDescent="0.3">
      <c r="A44" s="51" t="s">
        <v>75</v>
      </c>
      <c r="B44" s="51" t="s">
        <v>76</v>
      </c>
      <c r="C44" s="51" t="s">
        <v>77</v>
      </c>
      <c r="D44" s="50" t="s">
        <v>78</v>
      </c>
      <c r="E44" s="50" t="s">
        <v>32</v>
      </c>
      <c r="F44" s="43" t="s">
        <v>242</v>
      </c>
      <c r="G44" s="60">
        <f>H44+I44</f>
        <v>161000</v>
      </c>
      <c r="H44" s="60">
        <v>161000</v>
      </c>
      <c r="I44" s="60"/>
      <c r="J44" s="60"/>
      <c r="K44" s="60">
        <f>L44+M44</f>
        <v>24293.68</v>
      </c>
      <c r="L44" s="60">
        <v>24293.68</v>
      </c>
      <c r="M44" s="60"/>
      <c r="N44" s="60"/>
      <c r="O44" s="61">
        <f t="shared" si="2"/>
        <v>0.15089242236024844</v>
      </c>
      <c r="P44" s="60">
        <f t="shared" si="3"/>
        <v>-136706.32</v>
      </c>
    </row>
    <row r="45" spans="1:16" s="28" customFormat="1" ht="108" x14ac:dyDescent="0.3">
      <c r="A45" s="51" t="s">
        <v>75</v>
      </c>
      <c r="B45" s="51" t="s">
        <v>76</v>
      </c>
      <c r="C45" s="51" t="s">
        <v>77</v>
      </c>
      <c r="D45" s="50" t="s">
        <v>78</v>
      </c>
      <c r="E45" s="67" t="s">
        <v>56</v>
      </c>
      <c r="F45" s="68" t="s">
        <v>79</v>
      </c>
      <c r="G45" s="60">
        <f t="shared" ref="G45:G58" si="15">H45+I45</f>
        <v>425000</v>
      </c>
      <c r="H45" s="60">
        <v>425000</v>
      </c>
      <c r="I45" s="60"/>
      <c r="J45" s="60"/>
      <c r="K45" s="60">
        <f t="shared" ref="K45:K58" si="16">L45+M45</f>
        <v>0</v>
      </c>
      <c r="L45" s="60"/>
      <c r="M45" s="60"/>
      <c r="N45" s="60"/>
      <c r="O45" s="61">
        <f t="shared" si="2"/>
        <v>0</v>
      </c>
      <c r="P45" s="60">
        <f t="shared" si="3"/>
        <v>-425000</v>
      </c>
    </row>
    <row r="46" spans="1:16" s="28" customFormat="1" ht="72" x14ac:dyDescent="0.3">
      <c r="A46" s="51" t="s">
        <v>80</v>
      </c>
      <c r="B46" s="51" t="s">
        <v>81</v>
      </c>
      <c r="C46" s="51" t="s">
        <v>77</v>
      </c>
      <c r="D46" s="50" t="s">
        <v>82</v>
      </c>
      <c r="E46" s="50" t="s">
        <v>32</v>
      </c>
      <c r="F46" s="43" t="s">
        <v>242</v>
      </c>
      <c r="G46" s="60">
        <f t="shared" si="15"/>
        <v>20000</v>
      </c>
      <c r="H46" s="60">
        <v>20000</v>
      </c>
      <c r="I46" s="60"/>
      <c r="J46" s="60"/>
      <c r="K46" s="60">
        <f t="shared" si="16"/>
        <v>1257.75</v>
      </c>
      <c r="L46" s="60">
        <v>1257.75</v>
      </c>
      <c r="M46" s="60"/>
      <c r="N46" s="60"/>
      <c r="O46" s="61">
        <f t="shared" si="2"/>
        <v>6.2887499999999999E-2</v>
      </c>
      <c r="P46" s="60">
        <f t="shared" si="3"/>
        <v>-18742.25</v>
      </c>
    </row>
    <row r="47" spans="1:16" s="28" customFormat="1" ht="36" x14ac:dyDescent="0.3">
      <c r="A47" s="51" t="s">
        <v>83</v>
      </c>
      <c r="B47" s="51" t="s">
        <v>84</v>
      </c>
      <c r="C47" s="51" t="s">
        <v>30</v>
      </c>
      <c r="D47" s="50" t="s">
        <v>85</v>
      </c>
      <c r="E47" s="47" t="s">
        <v>202</v>
      </c>
      <c r="F47" s="36" t="s">
        <v>203</v>
      </c>
      <c r="G47" s="60">
        <f t="shared" si="15"/>
        <v>200300</v>
      </c>
      <c r="H47" s="60">
        <v>200300</v>
      </c>
      <c r="I47" s="60"/>
      <c r="J47" s="60"/>
      <c r="K47" s="60">
        <f t="shared" si="16"/>
        <v>18272.79</v>
      </c>
      <c r="L47" s="60">
        <v>18272.79</v>
      </c>
      <c r="M47" s="60"/>
      <c r="N47" s="60"/>
      <c r="O47" s="61">
        <f t="shared" si="2"/>
        <v>9.1227109335996009E-2</v>
      </c>
      <c r="P47" s="60">
        <f t="shared" si="3"/>
        <v>-182027.21</v>
      </c>
    </row>
    <row r="48" spans="1:16" s="28" customFormat="1" ht="72" x14ac:dyDescent="0.3">
      <c r="A48" s="51" t="s">
        <v>83</v>
      </c>
      <c r="B48" s="51" t="s">
        <v>84</v>
      </c>
      <c r="C48" s="51" t="s">
        <v>30</v>
      </c>
      <c r="D48" s="50" t="s">
        <v>85</v>
      </c>
      <c r="E48" s="50" t="s">
        <v>32</v>
      </c>
      <c r="F48" s="43" t="s">
        <v>303</v>
      </c>
      <c r="G48" s="60">
        <f t="shared" si="15"/>
        <v>227500</v>
      </c>
      <c r="H48" s="60">
        <v>227500</v>
      </c>
      <c r="I48" s="60"/>
      <c r="J48" s="60"/>
      <c r="K48" s="60">
        <f t="shared" si="16"/>
        <v>3750</v>
      </c>
      <c r="L48" s="60">
        <v>3750</v>
      </c>
      <c r="M48" s="60"/>
      <c r="N48" s="60"/>
      <c r="O48" s="61">
        <f t="shared" si="2"/>
        <v>1.6483516483516484E-2</v>
      </c>
      <c r="P48" s="60">
        <f t="shared" si="3"/>
        <v>-223750</v>
      </c>
    </row>
    <row r="49" spans="1:16" s="28" customFormat="1" ht="72" x14ac:dyDescent="0.3">
      <c r="A49" s="51" t="s">
        <v>204</v>
      </c>
      <c r="B49" s="51" t="s">
        <v>101</v>
      </c>
      <c r="C49" s="51" t="s">
        <v>30</v>
      </c>
      <c r="D49" s="52" t="s">
        <v>102</v>
      </c>
      <c r="E49" s="47" t="s">
        <v>32</v>
      </c>
      <c r="F49" s="36" t="s">
        <v>103</v>
      </c>
      <c r="G49" s="60">
        <f t="shared" si="15"/>
        <v>700000</v>
      </c>
      <c r="H49" s="60">
        <v>700000</v>
      </c>
      <c r="I49" s="60"/>
      <c r="J49" s="60"/>
      <c r="K49" s="60">
        <f t="shared" si="16"/>
        <v>0</v>
      </c>
      <c r="L49" s="60"/>
      <c r="M49" s="60"/>
      <c r="N49" s="60"/>
      <c r="O49" s="61">
        <f t="shared" si="2"/>
        <v>0</v>
      </c>
      <c r="P49" s="60">
        <f t="shared" si="3"/>
        <v>-700000</v>
      </c>
    </row>
    <row r="50" spans="1:16" s="28" customFormat="1" ht="108" x14ac:dyDescent="0.3">
      <c r="A50" s="51" t="s">
        <v>205</v>
      </c>
      <c r="B50" s="51" t="s">
        <v>66</v>
      </c>
      <c r="C50" s="51" t="s">
        <v>30</v>
      </c>
      <c r="D50" s="50" t="s">
        <v>67</v>
      </c>
      <c r="E50" s="47" t="s">
        <v>200</v>
      </c>
      <c r="F50" s="36" t="s">
        <v>201</v>
      </c>
      <c r="G50" s="60">
        <f t="shared" si="15"/>
        <v>1200000</v>
      </c>
      <c r="H50" s="60">
        <v>1200000</v>
      </c>
      <c r="I50" s="60"/>
      <c r="J50" s="60"/>
      <c r="K50" s="60">
        <f t="shared" si="16"/>
        <v>0</v>
      </c>
      <c r="L50" s="60"/>
      <c r="M50" s="60"/>
      <c r="N50" s="60"/>
      <c r="O50" s="61">
        <f t="shared" si="2"/>
        <v>0</v>
      </c>
      <c r="P50" s="60">
        <f t="shared" si="3"/>
        <v>-1200000</v>
      </c>
    </row>
    <row r="51" spans="1:16" s="28" customFormat="1" ht="144" x14ac:dyDescent="0.3">
      <c r="A51" s="51" t="s">
        <v>86</v>
      </c>
      <c r="B51" s="51" t="s">
        <v>87</v>
      </c>
      <c r="C51" s="51" t="s">
        <v>52</v>
      </c>
      <c r="D51" s="50" t="s">
        <v>88</v>
      </c>
      <c r="E51" s="50" t="s">
        <v>32</v>
      </c>
      <c r="F51" s="43" t="s">
        <v>242</v>
      </c>
      <c r="G51" s="60">
        <f t="shared" si="15"/>
        <v>2200000</v>
      </c>
      <c r="H51" s="60">
        <v>2200000</v>
      </c>
      <c r="I51" s="60"/>
      <c r="J51" s="60"/>
      <c r="K51" s="60">
        <f t="shared" si="16"/>
        <v>551688.91</v>
      </c>
      <c r="L51" s="60">
        <v>551688.91</v>
      </c>
      <c r="M51" s="60"/>
      <c r="N51" s="60"/>
      <c r="O51" s="61">
        <f t="shared" si="2"/>
        <v>0.25076768636363639</v>
      </c>
      <c r="P51" s="60">
        <f t="shared" si="3"/>
        <v>-1648311.0899999999</v>
      </c>
    </row>
    <row r="52" spans="1:16" s="28" customFormat="1" ht="126" x14ac:dyDescent="0.3">
      <c r="A52" s="51" t="s">
        <v>89</v>
      </c>
      <c r="B52" s="51" t="s">
        <v>90</v>
      </c>
      <c r="C52" s="51" t="s">
        <v>91</v>
      </c>
      <c r="D52" s="50" t="s">
        <v>92</v>
      </c>
      <c r="E52" s="50" t="s">
        <v>32</v>
      </c>
      <c r="F52" s="43" t="s">
        <v>242</v>
      </c>
      <c r="G52" s="60">
        <f t="shared" si="15"/>
        <v>1500000</v>
      </c>
      <c r="H52" s="60">
        <v>1500000</v>
      </c>
      <c r="I52" s="60"/>
      <c r="J52" s="60"/>
      <c r="K52" s="60">
        <f t="shared" si="16"/>
        <v>297583.71000000002</v>
      </c>
      <c r="L52" s="60">
        <v>297583.71000000002</v>
      </c>
      <c r="M52" s="60"/>
      <c r="N52" s="60"/>
      <c r="O52" s="61">
        <f t="shared" si="2"/>
        <v>0.19838914000000002</v>
      </c>
      <c r="P52" s="60">
        <f t="shared" si="3"/>
        <v>-1202416.29</v>
      </c>
    </row>
    <row r="53" spans="1:16" s="28" customFormat="1" ht="72" x14ac:dyDescent="0.3">
      <c r="A53" s="51" t="s">
        <v>93</v>
      </c>
      <c r="B53" s="51" t="s">
        <v>94</v>
      </c>
      <c r="C53" s="51" t="s">
        <v>77</v>
      </c>
      <c r="D53" s="50" t="s">
        <v>95</v>
      </c>
      <c r="E53" s="50" t="s">
        <v>32</v>
      </c>
      <c r="F53" s="43" t="s">
        <v>242</v>
      </c>
      <c r="G53" s="60">
        <f t="shared" si="15"/>
        <v>100000</v>
      </c>
      <c r="H53" s="60">
        <v>100000</v>
      </c>
      <c r="I53" s="60"/>
      <c r="J53" s="60"/>
      <c r="K53" s="60">
        <f t="shared" si="16"/>
        <v>11360.2</v>
      </c>
      <c r="L53" s="60">
        <v>11360.2</v>
      </c>
      <c r="M53" s="60"/>
      <c r="N53" s="60"/>
      <c r="O53" s="61">
        <f t="shared" si="2"/>
        <v>0.11360200000000001</v>
      </c>
      <c r="P53" s="60">
        <f t="shared" si="3"/>
        <v>-88639.8</v>
      </c>
    </row>
    <row r="54" spans="1:16" s="28" customFormat="1" ht="90" x14ac:dyDescent="0.3">
      <c r="A54" s="51" t="s">
        <v>239</v>
      </c>
      <c r="B54" s="51" t="s">
        <v>240</v>
      </c>
      <c r="C54" s="51" t="s">
        <v>63</v>
      </c>
      <c r="D54" s="53" t="s">
        <v>241</v>
      </c>
      <c r="E54" s="47" t="s">
        <v>32</v>
      </c>
      <c r="F54" s="36" t="s">
        <v>242</v>
      </c>
      <c r="G54" s="60">
        <f t="shared" si="15"/>
        <v>662800</v>
      </c>
      <c r="H54" s="60">
        <v>662800</v>
      </c>
      <c r="I54" s="60"/>
      <c r="J54" s="60"/>
      <c r="K54" s="60">
        <f t="shared" si="16"/>
        <v>71832.22</v>
      </c>
      <c r="L54" s="60">
        <v>71832.22</v>
      </c>
      <c r="M54" s="60"/>
      <c r="N54" s="60"/>
      <c r="O54" s="61">
        <f t="shared" si="2"/>
        <v>0.10837691611345805</v>
      </c>
      <c r="P54" s="60">
        <f t="shared" si="3"/>
        <v>-590967.78</v>
      </c>
    </row>
    <row r="55" spans="1:16" s="6" customFormat="1" ht="72" x14ac:dyDescent="0.3">
      <c r="A55" s="51" t="s">
        <v>96</v>
      </c>
      <c r="B55" s="51" t="s">
        <v>34</v>
      </c>
      <c r="C55" s="51" t="s">
        <v>35</v>
      </c>
      <c r="D55" s="50" t="s">
        <v>36</v>
      </c>
      <c r="E55" s="50" t="s">
        <v>32</v>
      </c>
      <c r="F55" s="43" t="s">
        <v>242</v>
      </c>
      <c r="G55" s="60">
        <f t="shared" si="15"/>
        <v>28560520</v>
      </c>
      <c r="H55" s="60">
        <v>28560520</v>
      </c>
      <c r="I55" s="60"/>
      <c r="J55" s="60"/>
      <c r="K55" s="60">
        <f t="shared" si="16"/>
        <v>5533789.9900000002</v>
      </c>
      <c r="L55" s="60">
        <v>5533789.9900000002</v>
      </c>
      <c r="M55" s="60"/>
      <c r="N55" s="60"/>
      <c r="O55" s="61">
        <f t="shared" si="2"/>
        <v>0.19375662592977999</v>
      </c>
      <c r="P55" s="60">
        <f t="shared" si="3"/>
        <v>-23026730.009999998</v>
      </c>
    </row>
    <row r="56" spans="1:16" s="28" customFormat="1" ht="126" customHeight="1" x14ac:dyDescent="0.3">
      <c r="A56" s="51" t="s">
        <v>96</v>
      </c>
      <c r="B56" s="51" t="s">
        <v>34</v>
      </c>
      <c r="C56" s="51" t="s">
        <v>35</v>
      </c>
      <c r="D56" s="50" t="s">
        <v>36</v>
      </c>
      <c r="E56" s="67" t="s">
        <v>56</v>
      </c>
      <c r="F56" s="68" t="s">
        <v>97</v>
      </c>
      <c r="G56" s="60">
        <f t="shared" si="15"/>
        <v>6582300</v>
      </c>
      <c r="H56" s="60">
        <v>6582300</v>
      </c>
      <c r="I56" s="60"/>
      <c r="J56" s="60"/>
      <c r="K56" s="60">
        <f t="shared" si="16"/>
        <v>1101401.8999999999</v>
      </c>
      <c r="L56" s="60">
        <v>1101401.8999999999</v>
      </c>
      <c r="M56" s="60"/>
      <c r="N56" s="60"/>
      <c r="O56" s="61">
        <f t="shared" si="2"/>
        <v>0.16732781854367013</v>
      </c>
      <c r="P56" s="60">
        <f t="shared" si="3"/>
        <v>-5480898.0999999996</v>
      </c>
    </row>
    <row r="57" spans="1:16" s="28" customFormat="1" ht="144" x14ac:dyDescent="0.3">
      <c r="A57" s="44" t="s">
        <v>243</v>
      </c>
      <c r="B57" s="44">
        <v>6083</v>
      </c>
      <c r="C57" s="44" t="s">
        <v>98</v>
      </c>
      <c r="D57" s="45" t="s">
        <v>244</v>
      </c>
      <c r="E57" s="54" t="s">
        <v>245</v>
      </c>
      <c r="F57" s="36" t="s">
        <v>246</v>
      </c>
      <c r="G57" s="60">
        <f t="shared" si="15"/>
        <v>1000000</v>
      </c>
      <c r="H57" s="60"/>
      <c r="I57" s="60">
        <v>1000000</v>
      </c>
      <c r="J57" s="60">
        <v>1000000</v>
      </c>
      <c r="K57" s="60">
        <f t="shared" si="16"/>
        <v>0</v>
      </c>
      <c r="L57" s="60"/>
      <c r="M57" s="60"/>
      <c r="N57" s="60"/>
      <c r="O57" s="61">
        <f t="shared" si="2"/>
        <v>0</v>
      </c>
      <c r="P57" s="60">
        <f t="shared" si="3"/>
        <v>-1000000</v>
      </c>
    </row>
    <row r="58" spans="1:16" s="28" customFormat="1" ht="91.5" customHeight="1" x14ac:dyDescent="0.3">
      <c r="A58" s="44" t="s">
        <v>289</v>
      </c>
      <c r="B58" s="36">
        <v>8110</v>
      </c>
      <c r="C58" s="44" t="s">
        <v>190</v>
      </c>
      <c r="D58" s="53" t="s">
        <v>191</v>
      </c>
      <c r="E58" s="47" t="s">
        <v>287</v>
      </c>
      <c r="F58" s="36" t="s">
        <v>265</v>
      </c>
      <c r="G58" s="60">
        <f t="shared" si="15"/>
        <v>120000</v>
      </c>
      <c r="H58" s="60">
        <v>120000</v>
      </c>
      <c r="I58" s="60"/>
      <c r="J58" s="60"/>
      <c r="K58" s="60">
        <f t="shared" si="16"/>
        <v>0</v>
      </c>
      <c r="L58" s="60"/>
      <c r="M58" s="60"/>
      <c r="N58" s="60"/>
      <c r="O58" s="61">
        <f t="shared" si="2"/>
        <v>0</v>
      </c>
      <c r="P58" s="60">
        <f t="shared" si="3"/>
        <v>-120000</v>
      </c>
    </row>
    <row r="59" spans="1:16" s="28" customFormat="1" ht="39" customHeight="1" x14ac:dyDescent="0.3">
      <c r="A59" s="37" t="s">
        <v>207</v>
      </c>
      <c r="B59" s="37"/>
      <c r="C59" s="37"/>
      <c r="D59" s="72" t="s">
        <v>208</v>
      </c>
      <c r="E59" s="73"/>
      <c r="F59" s="38"/>
      <c r="G59" s="32">
        <f t="shared" ref="G59:N59" si="17">G60</f>
        <v>2231900</v>
      </c>
      <c r="H59" s="32">
        <f t="shared" si="17"/>
        <v>1760900</v>
      </c>
      <c r="I59" s="32">
        <f t="shared" si="17"/>
        <v>471000</v>
      </c>
      <c r="J59" s="32">
        <f t="shared" si="17"/>
        <v>94000</v>
      </c>
      <c r="K59" s="32">
        <f t="shared" si="17"/>
        <v>80183</v>
      </c>
      <c r="L59" s="32">
        <f t="shared" si="17"/>
        <v>30703</v>
      </c>
      <c r="M59" s="32">
        <f t="shared" si="17"/>
        <v>49480</v>
      </c>
      <c r="N59" s="32">
        <f t="shared" si="17"/>
        <v>49480</v>
      </c>
      <c r="O59" s="33">
        <f t="shared" si="2"/>
        <v>3.5925892737129803E-2</v>
      </c>
      <c r="P59" s="32">
        <f t="shared" si="3"/>
        <v>-2151717</v>
      </c>
    </row>
    <row r="60" spans="1:16" s="28" customFormat="1" ht="39" customHeight="1" x14ac:dyDescent="0.3">
      <c r="A60" s="37" t="s">
        <v>209</v>
      </c>
      <c r="B60" s="37"/>
      <c r="C60" s="37"/>
      <c r="D60" s="72" t="s">
        <v>208</v>
      </c>
      <c r="E60" s="73"/>
      <c r="F60" s="38"/>
      <c r="G60" s="32">
        <f t="shared" ref="G60:N60" si="18">SUM(G61:G66)</f>
        <v>2231900</v>
      </c>
      <c r="H60" s="32">
        <f t="shared" si="18"/>
        <v>1760900</v>
      </c>
      <c r="I60" s="32">
        <f t="shared" si="18"/>
        <v>471000</v>
      </c>
      <c r="J60" s="32">
        <f t="shared" si="18"/>
        <v>94000</v>
      </c>
      <c r="K60" s="32">
        <f t="shared" si="18"/>
        <v>80183</v>
      </c>
      <c r="L60" s="32">
        <f t="shared" si="18"/>
        <v>30703</v>
      </c>
      <c r="M60" s="32">
        <f t="shared" si="18"/>
        <v>49480</v>
      </c>
      <c r="N60" s="32">
        <f t="shared" si="18"/>
        <v>49480</v>
      </c>
      <c r="O60" s="33">
        <f t="shared" si="2"/>
        <v>3.5925892737129803E-2</v>
      </c>
      <c r="P60" s="32">
        <f t="shared" si="3"/>
        <v>-2151717</v>
      </c>
    </row>
    <row r="61" spans="1:16" s="28" customFormat="1" ht="54" x14ac:dyDescent="0.3">
      <c r="A61" s="51" t="s">
        <v>210</v>
      </c>
      <c r="B61" s="51" t="s">
        <v>167</v>
      </c>
      <c r="C61" s="51" t="s">
        <v>211</v>
      </c>
      <c r="D61" s="50" t="s">
        <v>212</v>
      </c>
      <c r="E61" s="54" t="s">
        <v>213</v>
      </c>
      <c r="F61" s="55" t="s">
        <v>304</v>
      </c>
      <c r="G61" s="60">
        <f t="shared" ref="G61:G66" si="19">H61+I61</f>
        <v>350000</v>
      </c>
      <c r="H61" s="60">
        <v>350000</v>
      </c>
      <c r="I61" s="60"/>
      <c r="J61" s="60"/>
      <c r="K61" s="60">
        <f t="shared" ref="K61:K66" si="20">L61+M61</f>
        <v>0</v>
      </c>
      <c r="L61" s="60"/>
      <c r="M61" s="60"/>
      <c r="N61" s="60"/>
      <c r="O61" s="61">
        <f t="shared" si="2"/>
        <v>0</v>
      </c>
      <c r="P61" s="60">
        <f t="shared" si="3"/>
        <v>-350000</v>
      </c>
    </row>
    <row r="62" spans="1:16" s="28" customFormat="1" ht="54" x14ac:dyDescent="0.3">
      <c r="A62" s="51" t="s">
        <v>214</v>
      </c>
      <c r="B62" s="51" t="s">
        <v>215</v>
      </c>
      <c r="C62" s="51" t="s">
        <v>64</v>
      </c>
      <c r="D62" s="50" t="s">
        <v>216</v>
      </c>
      <c r="E62" s="54" t="s">
        <v>213</v>
      </c>
      <c r="F62" s="55" t="s">
        <v>304</v>
      </c>
      <c r="G62" s="60">
        <f t="shared" si="19"/>
        <v>350000</v>
      </c>
      <c r="H62" s="60"/>
      <c r="I62" s="60">
        <v>350000</v>
      </c>
      <c r="J62" s="60"/>
      <c r="K62" s="60">
        <f t="shared" si="20"/>
        <v>0</v>
      </c>
      <c r="L62" s="60"/>
      <c r="M62" s="60"/>
      <c r="N62" s="60"/>
      <c r="O62" s="61">
        <f t="shared" si="2"/>
        <v>0</v>
      </c>
      <c r="P62" s="60">
        <f t="shared" si="3"/>
        <v>-350000</v>
      </c>
    </row>
    <row r="63" spans="1:16" s="28" customFormat="1" ht="94.5" customHeight="1" x14ac:dyDescent="0.3">
      <c r="A63" s="51" t="s">
        <v>217</v>
      </c>
      <c r="B63" s="51" t="s">
        <v>218</v>
      </c>
      <c r="C63" s="51" t="s">
        <v>219</v>
      </c>
      <c r="D63" s="50" t="s">
        <v>220</v>
      </c>
      <c r="E63" s="47" t="s">
        <v>213</v>
      </c>
      <c r="F63" s="55" t="s">
        <v>304</v>
      </c>
      <c r="G63" s="60">
        <f t="shared" si="19"/>
        <v>134000</v>
      </c>
      <c r="H63" s="60">
        <v>60000</v>
      </c>
      <c r="I63" s="60">
        <v>74000</v>
      </c>
      <c r="J63" s="60">
        <v>74000</v>
      </c>
      <c r="K63" s="60">
        <f t="shared" si="20"/>
        <v>49480</v>
      </c>
      <c r="L63" s="60"/>
      <c r="M63" s="60">
        <v>49480</v>
      </c>
      <c r="N63" s="60">
        <v>49480</v>
      </c>
      <c r="O63" s="61">
        <f t="shared" si="2"/>
        <v>0.3692537313432836</v>
      </c>
      <c r="P63" s="60">
        <f t="shared" si="3"/>
        <v>-84520</v>
      </c>
    </row>
    <row r="64" spans="1:16" s="28" customFormat="1" ht="93" customHeight="1" x14ac:dyDescent="0.3">
      <c r="A64" s="51" t="s">
        <v>221</v>
      </c>
      <c r="B64" s="51" t="s">
        <v>222</v>
      </c>
      <c r="C64" s="51" t="s">
        <v>219</v>
      </c>
      <c r="D64" s="50" t="s">
        <v>223</v>
      </c>
      <c r="E64" s="54" t="s">
        <v>213</v>
      </c>
      <c r="F64" s="55" t="s">
        <v>304</v>
      </c>
      <c r="G64" s="60">
        <f t="shared" si="19"/>
        <v>30900</v>
      </c>
      <c r="H64" s="60">
        <v>30900</v>
      </c>
      <c r="I64" s="60"/>
      <c r="J64" s="60"/>
      <c r="K64" s="60">
        <f t="shared" si="20"/>
        <v>0</v>
      </c>
      <c r="L64" s="60"/>
      <c r="M64" s="60"/>
      <c r="N64" s="60"/>
      <c r="O64" s="61">
        <f t="shared" si="2"/>
        <v>0</v>
      </c>
      <c r="P64" s="60">
        <f t="shared" si="3"/>
        <v>-30900</v>
      </c>
    </row>
    <row r="65" spans="1:16" s="28" customFormat="1" ht="91.5" customHeight="1" x14ac:dyDescent="0.3">
      <c r="A65" s="51" t="s">
        <v>224</v>
      </c>
      <c r="B65" s="51" t="s">
        <v>225</v>
      </c>
      <c r="C65" s="51" t="s">
        <v>226</v>
      </c>
      <c r="D65" s="50" t="s">
        <v>227</v>
      </c>
      <c r="E65" s="54" t="s">
        <v>213</v>
      </c>
      <c r="F65" s="55" t="s">
        <v>304</v>
      </c>
      <c r="G65" s="60">
        <f t="shared" si="19"/>
        <v>507000</v>
      </c>
      <c r="H65" s="60">
        <v>460000</v>
      </c>
      <c r="I65" s="60">
        <v>47000</v>
      </c>
      <c r="J65" s="60">
        <v>20000</v>
      </c>
      <c r="K65" s="60">
        <f t="shared" si="20"/>
        <v>12900</v>
      </c>
      <c r="L65" s="60">
        <v>12900</v>
      </c>
      <c r="M65" s="60"/>
      <c r="N65" s="60"/>
      <c r="O65" s="61">
        <f t="shared" si="2"/>
        <v>2.5443786982248522E-2</v>
      </c>
      <c r="P65" s="60">
        <f t="shared" si="3"/>
        <v>-494100</v>
      </c>
    </row>
    <row r="66" spans="1:16" s="28" customFormat="1" ht="102" customHeight="1" x14ac:dyDescent="0.3">
      <c r="A66" s="51" t="s">
        <v>228</v>
      </c>
      <c r="B66" s="51" t="s">
        <v>229</v>
      </c>
      <c r="C66" s="51" t="s">
        <v>230</v>
      </c>
      <c r="D66" s="50" t="s">
        <v>231</v>
      </c>
      <c r="E66" s="54" t="s">
        <v>213</v>
      </c>
      <c r="F66" s="55" t="s">
        <v>304</v>
      </c>
      <c r="G66" s="60">
        <f t="shared" si="19"/>
        <v>860000</v>
      </c>
      <c r="H66" s="60">
        <v>860000</v>
      </c>
      <c r="I66" s="60"/>
      <c r="J66" s="60"/>
      <c r="K66" s="60">
        <f t="shared" si="20"/>
        <v>17803</v>
      </c>
      <c r="L66" s="60">
        <v>17803</v>
      </c>
      <c r="M66" s="60"/>
      <c r="N66" s="60"/>
      <c r="O66" s="61">
        <f t="shared" si="2"/>
        <v>2.0701162790697676E-2</v>
      </c>
      <c r="P66" s="60">
        <f t="shared" si="3"/>
        <v>-842197</v>
      </c>
    </row>
    <row r="67" spans="1:16" s="27" customFormat="1" ht="40.200000000000003" customHeight="1" x14ac:dyDescent="0.3">
      <c r="A67" s="37" t="s">
        <v>99</v>
      </c>
      <c r="B67" s="37"/>
      <c r="C67" s="37"/>
      <c r="D67" s="72" t="s">
        <v>236</v>
      </c>
      <c r="E67" s="73"/>
      <c r="F67" s="30"/>
      <c r="G67" s="32">
        <f t="shared" ref="G67:N67" si="21">G68</f>
        <v>4522600</v>
      </c>
      <c r="H67" s="32">
        <f t="shared" si="21"/>
        <v>4522600</v>
      </c>
      <c r="I67" s="32">
        <f t="shared" si="21"/>
        <v>0</v>
      </c>
      <c r="J67" s="32">
        <f t="shared" si="21"/>
        <v>0</v>
      </c>
      <c r="K67" s="32">
        <f t="shared" si="21"/>
        <v>412151.76</v>
      </c>
      <c r="L67" s="32">
        <f t="shared" si="21"/>
        <v>412151.76</v>
      </c>
      <c r="M67" s="32">
        <f t="shared" si="21"/>
        <v>0</v>
      </c>
      <c r="N67" s="32">
        <f t="shared" si="21"/>
        <v>0</v>
      </c>
      <c r="O67" s="33">
        <f t="shared" si="2"/>
        <v>9.1131596869057627E-2</v>
      </c>
      <c r="P67" s="32">
        <f t="shared" si="3"/>
        <v>-4110448.24</v>
      </c>
    </row>
    <row r="68" spans="1:16" s="27" customFormat="1" ht="40.200000000000003" customHeight="1" x14ac:dyDescent="0.3">
      <c r="A68" s="37" t="s">
        <v>100</v>
      </c>
      <c r="B68" s="37"/>
      <c r="C68" s="37"/>
      <c r="D68" s="72" t="s">
        <v>236</v>
      </c>
      <c r="E68" s="73"/>
      <c r="F68" s="30"/>
      <c r="G68" s="32">
        <f>SUM(G69:G74)</f>
        <v>4522600</v>
      </c>
      <c r="H68" s="32">
        <f>SUM(H69:H74)</f>
        <v>4522600</v>
      </c>
      <c r="I68" s="32">
        <f t="shared" ref="I68:J68" si="22">SUM(I69:I74)</f>
        <v>0</v>
      </c>
      <c r="J68" s="32">
        <f t="shared" si="22"/>
        <v>0</v>
      </c>
      <c r="K68" s="32">
        <f>SUM(K69:K74)</f>
        <v>412151.76</v>
      </c>
      <c r="L68" s="32">
        <f>SUM(L69:L74)</f>
        <v>412151.76</v>
      </c>
      <c r="M68" s="32">
        <f>SUM(M69:M74)</f>
        <v>0</v>
      </c>
      <c r="N68" s="32">
        <f>SUM(N69:N74)</f>
        <v>0</v>
      </c>
      <c r="O68" s="33">
        <f t="shared" si="2"/>
        <v>9.1131596869057627E-2</v>
      </c>
      <c r="P68" s="32">
        <f t="shared" si="3"/>
        <v>-4110448.24</v>
      </c>
    </row>
    <row r="69" spans="1:16" s="27" customFormat="1" ht="54" x14ac:dyDescent="0.3">
      <c r="A69" s="51" t="s">
        <v>247</v>
      </c>
      <c r="B69" s="51" t="s">
        <v>167</v>
      </c>
      <c r="C69" s="51" t="s">
        <v>211</v>
      </c>
      <c r="D69" s="50" t="s">
        <v>212</v>
      </c>
      <c r="E69" s="47" t="s">
        <v>248</v>
      </c>
      <c r="F69" s="36" t="s">
        <v>249</v>
      </c>
      <c r="G69" s="60">
        <f t="shared" ref="G69:G74" si="23">H69+I69</f>
        <v>50000</v>
      </c>
      <c r="H69" s="60">
        <v>50000</v>
      </c>
      <c r="I69" s="32"/>
      <c r="J69" s="32"/>
      <c r="K69" s="60">
        <f t="shared" ref="K69:K74" si="24">L69+M69</f>
        <v>0</v>
      </c>
      <c r="L69" s="32"/>
      <c r="M69" s="32"/>
      <c r="N69" s="32"/>
      <c r="O69" s="61">
        <f t="shared" ref="O69" si="25">K69/G69</f>
        <v>0</v>
      </c>
      <c r="P69" s="60">
        <f t="shared" ref="P69" si="26">K69-G69</f>
        <v>-50000</v>
      </c>
    </row>
    <row r="70" spans="1:16" s="27" customFormat="1" ht="99" customHeight="1" x14ac:dyDescent="0.3">
      <c r="A70" s="51" t="s">
        <v>247</v>
      </c>
      <c r="B70" s="51" t="s">
        <v>167</v>
      </c>
      <c r="C70" s="51" t="s">
        <v>211</v>
      </c>
      <c r="D70" s="50" t="s">
        <v>212</v>
      </c>
      <c r="E70" s="47" t="s">
        <v>233</v>
      </c>
      <c r="F70" s="36" t="s">
        <v>250</v>
      </c>
      <c r="G70" s="60">
        <f t="shared" si="23"/>
        <v>300000</v>
      </c>
      <c r="H70" s="60">
        <v>300000</v>
      </c>
      <c r="I70" s="32"/>
      <c r="J70" s="32"/>
      <c r="K70" s="60">
        <f t="shared" si="24"/>
        <v>0</v>
      </c>
      <c r="L70" s="32"/>
      <c r="M70" s="32"/>
      <c r="N70" s="32"/>
      <c r="O70" s="61">
        <f t="shared" ref="O70" si="27">K70/G70</f>
        <v>0</v>
      </c>
      <c r="P70" s="60">
        <f t="shared" ref="P70" si="28">K70-G70</f>
        <v>-300000</v>
      </c>
    </row>
    <row r="71" spans="1:16" s="28" customFormat="1" ht="54" x14ac:dyDescent="0.3">
      <c r="A71" s="51" t="s">
        <v>104</v>
      </c>
      <c r="B71" s="51" t="s">
        <v>105</v>
      </c>
      <c r="C71" s="51" t="s">
        <v>30</v>
      </c>
      <c r="D71" s="50" t="s">
        <v>106</v>
      </c>
      <c r="E71" s="47" t="s">
        <v>232</v>
      </c>
      <c r="F71" s="36" t="s">
        <v>249</v>
      </c>
      <c r="G71" s="60">
        <f t="shared" si="23"/>
        <v>1838600</v>
      </c>
      <c r="H71" s="60">
        <v>1838600</v>
      </c>
      <c r="I71" s="60"/>
      <c r="J71" s="60"/>
      <c r="K71" s="60">
        <f t="shared" si="24"/>
        <v>44540</v>
      </c>
      <c r="L71" s="60">
        <v>44540</v>
      </c>
      <c r="M71" s="60"/>
      <c r="N71" s="60"/>
      <c r="O71" s="61">
        <f t="shared" si="2"/>
        <v>2.4224953769172195E-2</v>
      </c>
      <c r="P71" s="60">
        <f t="shared" si="3"/>
        <v>-1794060</v>
      </c>
    </row>
    <row r="72" spans="1:16" s="28" customFormat="1" ht="91.5" customHeight="1" x14ac:dyDescent="0.3">
      <c r="A72" s="51" t="s">
        <v>107</v>
      </c>
      <c r="B72" s="51" t="s">
        <v>108</v>
      </c>
      <c r="C72" s="51" t="s">
        <v>109</v>
      </c>
      <c r="D72" s="50" t="s">
        <v>110</v>
      </c>
      <c r="E72" s="47" t="s">
        <v>233</v>
      </c>
      <c r="F72" s="36" t="s">
        <v>305</v>
      </c>
      <c r="G72" s="60">
        <f t="shared" si="23"/>
        <v>620000</v>
      </c>
      <c r="H72" s="60">
        <v>620000</v>
      </c>
      <c r="I72" s="60"/>
      <c r="J72" s="60"/>
      <c r="K72" s="60">
        <f t="shared" si="24"/>
        <v>62870.96</v>
      </c>
      <c r="L72" s="60">
        <v>62870.96</v>
      </c>
      <c r="M72" s="60"/>
      <c r="N72" s="60"/>
      <c r="O72" s="61">
        <f t="shared" si="2"/>
        <v>0.10140477419354839</v>
      </c>
      <c r="P72" s="60">
        <f t="shared" si="3"/>
        <v>-557129.04</v>
      </c>
    </row>
    <row r="73" spans="1:16" s="28" customFormat="1" ht="99" customHeight="1" x14ac:dyDescent="0.3">
      <c r="A73" s="51" t="s">
        <v>111</v>
      </c>
      <c r="B73" s="51" t="s">
        <v>112</v>
      </c>
      <c r="C73" s="51" t="s">
        <v>109</v>
      </c>
      <c r="D73" s="50" t="s">
        <v>113</v>
      </c>
      <c r="E73" s="47" t="s">
        <v>233</v>
      </c>
      <c r="F73" s="36" t="s">
        <v>305</v>
      </c>
      <c r="G73" s="60">
        <f t="shared" si="23"/>
        <v>300000</v>
      </c>
      <c r="H73" s="60">
        <v>300000</v>
      </c>
      <c r="I73" s="60"/>
      <c r="J73" s="60"/>
      <c r="K73" s="60">
        <f t="shared" si="24"/>
        <v>28002.799999999999</v>
      </c>
      <c r="L73" s="60">
        <v>28002.799999999999</v>
      </c>
      <c r="M73" s="60"/>
      <c r="N73" s="60"/>
      <c r="O73" s="61">
        <f t="shared" si="2"/>
        <v>9.3342666666666671E-2</v>
      </c>
      <c r="P73" s="60">
        <f t="shared" si="3"/>
        <v>-271997.2</v>
      </c>
    </row>
    <row r="74" spans="1:16" s="28" customFormat="1" ht="90" x14ac:dyDescent="0.3">
      <c r="A74" s="51" t="s">
        <v>114</v>
      </c>
      <c r="B74" s="51" t="s">
        <v>115</v>
      </c>
      <c r="C74" s="51" t="s">
        <v>109</v>
      </c>
      <c r="D74" s="52" t="s">
        <v>116</v>
      </c>
      <c r="E74" s="47" t="s">
        <v>233</v>
      </c>
      <c r="F74" s="36" t="s">
        <v>305</v>
      </c>
      <c r="G74" s="60">
        <f t="shared" si="23"/>
        <v>1414000</v>
      </c>
      <c r="H74" s="60">
        <v>1414000</v>
      </c>
      <c r="I74" s="60"/>
      <c r="J74" s="60"/>
      <c r="K74" s="60">
        <f t="shared" si="24"/>
        <v>276738</v>
      </c>
      <c r="L74" s="60">
        <v>276738</v>
      </c>
      <c r="M74" s="60"/>
      <c r="N74" s="60"/>
      <c r="O74" s="61">
        <f t="shared" si="2"/>
        <v>0.19571287128712872</v>
      </c>
      <c r="P74" s="60">
        <f t="shared" si="3"/>
        <v>-1137262</v>
      </c>
    </row>
    <row r="75" spans="1:16" s="27" customFormat="1" ht="40.200000000000003" customHeight="1" x14ac:dyDescent="0.3">
      <c r="A75" s="37" t="s">
        <v>117</v>
      </c>
      <c r="B75" s="37"/>
      <c r="C75" s="37"/>
      <c r="D75" s="72" t="s">
        <v>181</v>
      </c>
      <c r="E75" s="73"/>
      <c r="F75" s="30"/>
      <c r="G75" s="32">
        <f t="shared" ref="G75:N75" si="29">G76</f>
        <v>174156325.97</v>
      </c>
      <c r="H75" s="32">
        <f t="shared" si="29"/>
        <v>154351898.68000001</v>
      </c>
      <c r="I75" s="32">
        <f t="shared" si="29"/>
        <v>19804427.289999999</v>
      </c>
      <c r="J75" s="32">
        <f t="shared" si="29"/>
        <v>18373720.68</v>
      </c>
      <c r="K75" s="32">
        <f t="shared" si="29"/>
        <v>49894114.189999998</v>
      </c>
      <c r="L75" s="32">
        <f t="shared" si="29"/>
        <v>48388101.859999999</v>
      </c>
      <c r="M75" s="32">
        <f t="shared" si="29"/>
        <v>1506012.33</v>
      </c>
      <c r="N75" s="32">
        <f t="shared" si="29"/>
        <v>1448114</v>
      </c>
      <c r="O75" s="33">
        <f t="shared" si="2"/>
        <v>0.28649039253730413</v>
      </c>
      <c r="P75" s="32">
        <f t="shared" si="3"/>
        <v>-124262211.78</v>
      </c>
    </row>
    <row r="76" spans="1:16" s="27" customFormat="1" ht="40.200000000000003" customHeight="1" x14ac:dyDescent="0.3">
      <c r="A76" s="37" t="s">
        <v>118</v>
      </c>
      <c r="B76" s="37"/>
      <c r="C76" s="37"/>
      <c r="D76" s="72" t="s">
        <v>182</v>
      </c>
      <c r="E76" s="73"/>
      <c r="F76" s="30"/>
      <c r="G76" s="32">
        <f t="shared" ref="G76:N76" si="30">SUM(G77:G98)</f>
        <v>174156325.97</v>
      </c>
      <c r="H76" s="32">
        <f t="shared" si="30"/>
        <v>154351898.68000001</v>
      </c>
      <c r="I76" s="32">
        <f t="shared" si="30"/>
        <v>19804427.289999999</v>
      </c>
      <c r="J76" s="32">
        <f t="shared" si="30"/>
        <v>18373720.68</v>
      </c>
      <c r="K76" s="32">
        <f t="shared" si="30"/>
        <v>49894114.189999998</v>
      </c>
      <c r="L76" s="32">
        <f t="shared" si="30"/>
        <v>48388101.859999999</v>
      </c>
      <c r="M76" s="32">
        <f t="shared" si="30"/>
        <v>1506012.33</v>
      </c>
      <c r="N76" s="32">
        <f t="shared" si="30"/>
        <v>1448114</v>
      </c>
      <c r="O76" s="33">
        <f t="shared" si="2"/>
        <v>0.28649039253730413</v>
      </c>
      <c r="P76" s="32">
        <f t="shared" si="3"/>
        <v>-124262211.78</v>
      </c>
    </row>
    <row r="77" spans="1:16" s="27" customFormat="1" ht="144.75" customHeight="1" x14ac:dyDescent="0.3">
      <c r="A77" s="36">
        <v>1216011</v>
      </c>
      <c r="B77" s="36">
        <v>6011</v>
      </c>
      <c r="C77" s="44" t="s">
        <v>98</v>
      </c>
      <c r="D77" s="45" t="s">
        <v>119</v>
      </c>
      <c r="E77" s="47" t="s">
        <v>251</v>
      </c>
      <c r="F77" s="36" t="s">
        <v>252</v>
      </c>
      <c r="G77" s="60">
        <f t="shared" ref="G77:G89" si="31">H77+I77</f>
        <v>3991510.61</v>
      </c>
      <c r="H77" s="32"/>
      <c r="I77" s="60">
        <v>3991510.61</v>
      </c>
      <c r="J77" s="60">
        <v>3991510.61</v>
      </c>
      <c r="K77" s="60">
        <f t="shared" ref="K77:K89" si="32">L77+M77</f>
        <v>0</v>
      </c>
      <c r="L77" s="32"/>
      <c r="M77" s="32"/>
      <c r="N77" s="32"/>
      <c r="O77" s="61">
        <f t="shared" si="2"/>
        <v>0</v>
      </c>
      <c r="P77" s="60">
        <f t="shared" si="3"/>
        <v>-3991510.61</v>
      </c>
    </row>
    <row r="78" spans="1:16" s="28" customFormat="1" ht="93" customHeight="1" x14ac:dyDescent="0.3">
      <c r="A78" s="36">
        <v>1216011</v>
      </c>
      <c r="B78" s="36">
        <v>6011</v>
      </c>
      <c r="C78" s="44" t="s">
        <v>98</v>
      </c>
      <c r="D78" s="45" t="s">
        <v>119</v>
      </c>
      <c r="E78" s="47" t="s">
        <v>120</v>
      </c>
      <c r="F78" s="36" t="s">
        <v>306</v>
      </c>
      <c r="G78" s="60">
        <f t="shared" si="31"/>
        <v>1021307</v>
      </c>
      <c r="H78" s="60"/>
      <c r="I78" s="60">
        <v>1021307</v>
      </c>
      <c r="J78" s="60">
        <f>I78</f>
        <v>1021307</v>
      </c>
      <c r="K78" s="60">
        <f t="shared" si="32"/>
        <v>0</v>
      </c>
      <c r="L78" s="60"/>
      <c r="M78" s="60"/>
      <c r="N78" s="60"/>
      <c r="O78" s="61">
        <f t="shared" si="2"/>
        <v>0</v>
      </c>
      <c r="P78" s="60">
        <f t="shared" si="3"/>
        <v>-1021307</v>
      </c>
    </row>
    <row r="79" spans="1:16" s="28" customFormat="1" ht="162" x14ac:dyDescent="0.3">
      <c r="A79" s="36">
        <v>1216011</v>
      </c>
      <c r="B79" s="36">
        <v>6011</v>
      </c>
      <c r="C79" s="44" t="s">
        <v>98</v>
      </c>
      <c r="D79" s="45" t="s">
        <v>119</v>
      </c>
      <c r="E79" s="47" t="s">
        <v>253</v>
      </c>
      <c r="F79" s="36" t="s">
        <v>254</v>
      </c>
      <c r="G79" s="60">
        <f t="shared" si="31"/>
        <v>598000</v>
      </c>
      <c r="H79" s="60"/>
      <c r="I79" s="60">
        <v>598000</v>
      </c>
      <c r="J79" s="60">
        <v>598000</v>
      </c>
      <c r="K79" s="60">
        <f t="shared" si="32"/>
        <v>0</v>
      </c>
      <c r="L79" s="60"/>
      <c r="M79" s="60"/>
      <c r="N79" s="60"/>
      <c r="O79" s="61">
        <f t="shared" si="2"/>
        <v>0</v>
      </c>
      <c r="P79" s="60">
        <f t="shared" si="3"/>
        <v>-598000</v>
      </c>
    </row>
    <row r="80" spans="1:16" s="28" customFormat="1" ht="72" x14ac:dyDescent="0.3">
      <c r="A80" s="51" t="s">
        <v>121</v>
      </c>
      <c r="B80" s="51" t="s">
        <v>122</v>
      </c>
      <c r="C80" s="51" t="s">
        <v>123</v>
      </c>
      <c r="D80" s="52" t="s">
        <v>124</v>
      </c>
      <c r="E80" s="50" t="s">
        <v>120</v>
      </c>
      <c r="F80" s="43" t="s">
        <v>259</v>
      </c>
      <c r="G80" s="60">
        <f t="shared" si="31"/>
        <v>20000000</v>
      </c>
      <c r="H80" s="60">
        <v>20000000</v>
      </c>
      <c r="I80" s="60"/>
      <c r="J80" s="60"/>
      <c r="K80" s="60">
        <f t="shared" si="32"/>
        <v>19999617.32</v>
      </c>
      <c r="L80" s="60">
        <v>19999617.32</v>
      </c>
      <c r="M80" s="60">
        <v>0</v>
      </c>
      <c r="N80" s="60">
        <v>0</v>
      </c>
      <c r="O80" s="61">
        <f t="shared" si="2"/>
        <v>0.99998086600000002</v>
      </c>
      <c r="P80" s="60">
        <f t="shared" si="3"/>
        <v>-382.67999999970198</v>
      </c>
    </row>
    <row r="81" spans="1:16" s="28" customFormat="1" ht="72" x14ac:dyDescent="0.3">
      <c r="A81" s="51" t="s">
        <v>125</v>
      </c>
      <c r="B81" s="51" t="s">
        <v>126</v>
      </c>
      <c r="C81" s="51" t="s">
        <v>123</v>
      </c>
      <c r="D81" s="52" t="s">
        <v>127</v>
      </c>
      <c r="E81" s="50" t="s">
        <v>120</v>
      </c>
      <c r="F81" s="43" t="s">
        <v>259</v>
      </c>
      <c r="G81" s="60">
        <f t="shared" si="31"/>
        <v>338110</v>
      </c>
      <c r="H81" s="60">
        <v>338110</v>
      </c>
      <c r="I81" s="60"/>
      <c r="J81" s="60"/>
      <c r="K81" s="60">
        <f t="shared" si="32"/>
        <v>0</v>
      </c>
      <c r="L81" s="60"/>
      <c r="M81" s="60"/>
      <c r="N81" s="60">
        <f>M81</f>
        <v>0</v>
      </c>
      <c r="O81" s="61">
        <f t="shared" si="2"/>
        <v>0</v>
      </c>
      <c r="P81" s="60">
        <f t="shared" si="3"/>
        <v>-338110</v>
      </c>
    </row>
    <row r="82" spans="1:16" s="28" customFormat="1" ht="54" x14ac:dyDescent="0.3">
      <c r="A82" s="51" t="s">
        <v>128</v>
      </c>
      <c r="B82" s="51" t="s">
        <v>129</v>
      </c>
      <c r="C82" s="51" t="s">
        <v>123</v>
      </c>
      <c r="D82" s="52" t="s">
        <v>130</v>
      </c>
      <c r="E82" s="50" t="s">
        <v>131</v>
      </c>
      <c r="F82" s="43" t="s">
        <v>307</v>
      </c>
      <c r="G82" s="60">
        <f t="shared" si="31"/>
        <v>300000</v>
      </c>
      <c r="H82" s="60">
        <v>300000</v>
      </c>
      <c r="I82" s="60"/>
      <c r="J82" s="60"/>
      <c r="K82" s="60">
        <f t="shared" si="32"/>
        <v>0</v>
      </c>
      <c r="L82" s="60"/>
      <c r="M82" s="60"/>
      <c r="N82" s="60"/>
      <c r="O82" s="61">
        <f t="shared" si="2"/>
        <v>0</v>
      </c>
      <c r="P82" s="60">
        <f t="shared" si="3"/>
        <v>-300000</v>
      </c>
    </row>
    <row r="83" spans="1:16" s="28" customFormat="1" ht="144.75" customHeight="1" x14ac:dyDescent="0.3">
      <c r="A83" s="51" t="s">
        <v>128</v>
      </c>
      <c r="B83" s="51" t="s">
        <v>129</v>
      </c>
      <c r="C83" s="51" t="s">
        <v>123</v>
      </c>
      <c r="D83" s="52" t="s">
        <v>130</v>
      </c>
      <c r="E83" s="47" t="s">
        <v>251</v>
      </c>
      <c r="F83" s="36" t="s">
        <v>252</v>
      </c>
      <c r="G83" s="60">
        <f t="shared" si="31"/>
        <v>760685.48</v>
      </c>
      <c r="H83" s="60"/>
      <c r="I83" s="60">
        <v>760685.48</v>
      </c>
      <c r="J83" s="60">
        <f>I83</f>
        <v>760685.48</v>
      </c>
      <c r="K83" s="60">
        <f t="shared" si="32"/>
        <v>0</v>
      </c>
      <c r="L83" s="60"/>
      <c r="M83" s="60"/>
      <c r="N83" s="60">
        <f>M83</f>
        <v>0</v>
      </c>
      <c r="O83" s="61">
        <f t="shared" si="2"/>
        <v>0</v>
      </c>
      <c r="P83" s="60">
        <f t="shared" si="3"/>
        <v>-760685.48</v>
      </c>
    </row>
    <row r="84" spans="1:16" s="28" customFormat="1" ht="72" x14ac:dyDescent="0.3">
      <c r="A84" s="51" t="s">
        <v>132</v>
      </c>
      <c r="B84" s="51" t="s">
        <v>133</v>
      </c>
      <c r="C84" s="51" t="s">
        <v>123</v>
      </c>
      <c r="D84" s="50" t="s">
        <v>134</v>
      </c>
      <c r="E84" s="50" t="s">
        <v>120</v>
      </c>
      <c r="F84" s="43" t="s">
        <v>259</v>
      </c>
      <c r="G84" s="60">
        <f t="shared" si="31"/>
        <v>1080600</v>
      </c>
      <c r="H84" s="60">
        <v>1080600</v>
      </c>
      <c r="I84" s="60"/>
      <c r="J84" s="60"/>
      <c r="K84" s="60">
        <f t="shared" si="32"/>
        <v>225839.1</v>
      </c>
      <c r="L84" s="60">
        <v>225839.1</v>
      </c>
      <c r="M84" s="60">
        <v>0</v>
      </c>
      <c r="N84" s="60">
        <v>0</v>
      </c>
      <c r="O84" s="61">
        <f t="shared" si="2"/>
        <v>0.20899416990560801</v>
      </c>
      <c r="P84" s="60">
        <f t="shared" si="3"/>
        <v>-854760.9</v>
      </c>
    </row>
    <row r="85" spans="1:16" s="28" customFormat="1" ht="93" customHeight="1" x14ac:dyDescent="0.3">
      <c r="A85" s="51" t="s">
        <v>135</v>
      </c>
      <c r="B85" s="51" t="s">
        <v>136</v>
      </c>
      <c r="C85" s="51" t="s">
        <v>123</v>
      </c>
      <c r="D85" s="52" t="s">
        <v>137</v>
      </c>
      <c r="E85" s="50" t="s">
        <v>120</v>
      </c>
      <c r="F85" s="43" t="s">
        <v>259</v>
      </c>
      <c r="G85" s="60">
        <f t="shared" si="31"/>
        <v>79318599.079999998</v>
      </c>
      <c r="H85" s="60">
        <v>73799100</v>
      </c>
      <c r="I85" s="60">
        <v>5519499.0800000001</v>
      </c>
      <c r="J85" s="60">
        <v>5519499.0800000001</v>
      </c>
      <c r="K85" s="60">
        <f t="shared" si="32"/>
        <v>11490174.390000001</v>
      </c>
      <c r="L85" s="60">
        <v>11490174.390000001</v>
      </c>
      <c r="M85" s="60"/>
      <c r="N85" s="60">
        <f>M85</f>
        <v>0</v>
      </c>
      <c r="O85" s="61">
        <f t="shared" si="2"/>
        <v>0.14486103541000664</v>
      </c>
      <c r="P85" s="60">
        <f t="shared" si="3"/>
        <v>-67828424.689999998</v>
      </c>
    </row>
    <row r="86" spans="1:16" s="28" customFormat="1" ht="54" x14ac:dyDescent="0.3">
      <c r="A86" s="51" t="s">
        <v>135</v>
      </c>
      <c r="B86" s="51" t="s">
        <v>136</v>
      </c>
      <c r="C86" s="51" t="s">
        <v>123</v>
      </c>
      <c r="D86" s="52" t="s">
        <v>137</v>
      </c>
      <c r="E86" s="50" t="s">
        <v>138</v>
      </c>
      <c r="F86" s="43" t="s">
        <v>139</v>
      </c>
      <c r="G86" s="60">
        <f t="shared" si="31"/>
        <v>400000</v>
      </c>
      <c r="H86" s="60">
        <v>400000</v>
      </c>
      <c r="I86" s="60"/>
      <c r="J86" s="60"/>
      <c r="K86" s="60">
        <f t="shared" si="32"/>
        <v>0</v>
      </c>
      <c r="L86" s="60"/>
      <c r="M86" s="60">
        <v>0</v>
      </c>
      <c r="N86" s="60">
        <v>0</v>
      </c>
      <c r="O86" s="61">
        <f t="shared" si="2"/>
        <v>0</v>
      </c>
      <c r="P86" s="60">
        <f t="shared" si="3"/>
        <v>-400000</v>
      </c>
    </row>
    <row r="87" spans="1:16" s="28" customFormat="1" ht="126" x14ac:dyDescent="0.3">
      <c r="A87" s="51" t="s">
        <v>135</v>
      </c>
      <c r="B87" s="51" t="s">
        <v>136</v>
      </c>
      <c r="C87" s="51" t="s">
        <v>123</v>
      </c>
      <c r="D87" s="52" t="s">
        <v>137</v>
      </c>
      <c r="E87" s="47" t="s">
        <v>251</v>
      </c>
      <c r="F87" s="36" t="s">
        <v>252</v>
      </c>
      <c r="G87" s="60">
        <f t="shared" si="31"/>
        <v>324524.31</v>
      </c>
      <c r="H87" s="60"/>
      <c r="I87" s="60">
        <v>324524.31</v>
      </c>
      <c r="J87" s="60">
        <v>324524.31</v>
      </c>
      <c r="K87" s="60">
        <f t="shared" si="32"/>
        <v>0</v>
      </c>
      <c r="L87" s="60"/>
      <c r="M87" s="60"/>
      <c r="N87" s="60"/>
      <c r="O87" s="61">
        <f t="shared" si="2"/>
        <v>0</v>
      </c>
      <c r="P87" s="60">
        <f t="shared" si="3"/>
        <v>-324524.31</v>
      </c>
    </row>
    <row r="88" spans="1:16" s="28" customFormat="1" ht="72" x14ac:dyDescent="0.3">
      <c r="A88" s="44" t="s">
        <v>255</v>
      </c>
      <c r="B88" s="44" t="s">
        <v>256</v>
      </c>
      <c r="C88" s="44" t="s">
        <v>257</v>
      </c>
      <c r="D88" s="45" t="s">
        <v>258</v>
      </c>
      <c r="E88" s="47" t="s">
        <v>120</v>
      </c>
      <c r="F88" s="36" t="s">
        <v>308</v>
      </c>
      <c r="G88" s="60">
        <f t="shared" si="31"/>
        <v>225000</v>
      </c>
      <c r="H88" s="60"/>
      <c r="I88" s="60">
        <v>225000</v>
      </c>
      <c r="J88" s="60">
        <f>I88</f>
        <v>225000</v>
      </c>
      <c r="K88" s="60">
        <f t="shared" si="32"/>
        <v>0</v>
      </c>
      <c r="L88" s="60"/>
      <c r="M88" s="60"/>
      <c r="N88" s="60">
        <f>M88</f>
        <v>0</v>
      </c>
      <c r="O88" s="61">
        <v>0</v>
      </c>
      <c r="P88" s="60">
        <f t="shared" si="3"/>
        <v>-225000</v>
      </c>
    </row>
    <row r="89" spans="1:16" s="28" customFormat="1" ht="108" x14ac:dyDescent="0.3">
      <c r="A89" s="44" t="s">
        <v>255</v>
      </c>
      <c r="B89" s="44" t="s">
        <v>256</v>
      </c>
      <c r="C89" s="44" t="s">
        <v>257</v>
      </c>
      <c r="D89" s="45" t="s">
        <v>258</v>
      </c>
      <c r="E89" s="48" t="s">
        <v>260</v>
      </c>
      <c r="F89" s="46" t="s">
        <v>175</v>
      </c>
      <c r="G89" s="60">
        <f t="shared" si="31"/>
        <v>2100000</v>
      </c>
      <c r="H89" s="60"/>
      <c r="I89" s="60">
        <v>2100000</v>
      </c>
      <c r="J89" s="60">
        <f>I89</f>
        <v>2100000</v>
      </c>
      <c r="K89" s="60">
        <f t="shared" si="32"/>
        <v>0</v>
      </c>
      <c r="L89" s="60"/>
      <c r="M89" s="60"/>
      <c r="N89" s="60"/>
      <c r="O89" s="61">
        <v>0</v>
      </c>
      <c r="P89" s="60">
        <f t="shared" si="3"/>
        <v>-2100000</v>
      </c>
    </row>
    <row r="90" spans="1:16" s="28" customFormat="1" ht="72" x14ac:dyDescent="0.3">
      <c r="A90" s="51" t="s">
        <v>140</v>
      </c>
      <c r="B90" s="51" t="s">
        <v>141</v>
      </c>
      <c r="C90" s="51" t="s">
        <v>142</v>
      </c>
      <c r="D90" s="50" t="s">
        <v>143</v>
      </c>
      <c r="E90" s="50" t="s">
        <v>120</v>
      </c>
      <c r="F90" s="43" t="s">
        <v>308</v>
      </c>
      <c r="G90" s="60">
        <f t="shared" ref="G90:G98" si="33">H90+I90</f>
        <v>24000000</v>
      </c>
      <c r="H90" s="60">
        <v>24000000</v>
      </c>
      <c r="I90" s="60"/>
      <c r="J90" s="60"/>
      <c r="K90" s="60">
        <f t="shared" ref="K90:K95" si="34">L90+M90</f>
        <v>7762927.2000000002</v>
      </c>
      <c r="L90" s="60">
        <v>7762927.2000000002</v>
      </c>
      <c r="M90" s="60">
        <v>0</v>
      </c>
      <c r="N90" s="60">
        <v>0</v>
      </c>
      <c r="O90" s="61">
        <f t="shared" ref="O90:O157" si="35">K90/G90</f>
        <v>0.3234553</v>
      </c>
      <c r="P90" s="60">
        <f t="shared" ref="P90:P151" si="36">K90-G90</f>
        <v>-16237072.800000001</v>
      </c>
    </row>
    <row r="91" spans="1:16" s="28" customFormat="1" ht="150.75" customHeight="1" x14ac:dyDescent="0.3">
      <c r="A91" s="51" t="s">
        <v>144</v>
      </c>
      <c r="B91" s="51" t="s">
        <v>37</v>
      </c>
      <c r="C91" s="51" t="s">
        <v>38</v>
      </c>
      <c r="D91" s="52" t="s">
        <v>39</v>
      </c>
      <c r="E91" s="47" t="s">
        <v>251</v>
      </c>
      <c r="F91" s="36" t="s">
        <v>252</v>
      </c>
      <c r="G91" s="60">
        <f t="shared" si="33"/>
        <v>24079.599999999999</v>
      </c>
      <c r="H91" s="60"/>
      <c r="I91" s="60">
        <v>24079.599999999999</v>
      </c>
      <c r="J91" s="60">
        <f>I91</f>
        <v>24079.599999999999</v>
      </c>
      <c r="K91" s="60">
        <f t="shared" si="34"/>
        <v>0</v>
      </c>
      <c r="L91" s="60"/>
      <c r="M91" s="60"/>
      <c r="N91" s="60">
        <f>M91</f>
        <v>0</v>
      </c>
      <c r="O91" s="61">
        <f t="shared" si="35"/>
        <v>0</v>
      </c>
      <c r="P91" s="60">
        <f>K91-G91</f>
        <v>-24079.599999999999</v>
      </c>
    </row>
    <row r="92" spans="1:16" s="28" customFormat="1" ht="216" x14ac:dyDescent="0.3">
      <c r="A92" s="36">
        <v>1217691</v>
      </c>
      <c r="B92" s="36">
        <v>7691</v>
      </c>
      <c r="C92" s="44" t="s">
        <v>71</v>
      </c>
      <c r="D92" s="45" t="s">
        <v>261</v>
      </c>
      <c r="E92" s="47" t="s">
        <v>251</v>
      </c>
      <c r="F92" s="36" t="s">
        <v>252</v>
      </c>
      <c r="G92" s="60">
        <f t="shared" si="33"/>
        <v>729312.91</v>
      </c>
      <c r="H92" s="60"/>
      <c r="I92" s="60">
        <v>729312.91</v>
      </c>
      <c r="J92" s="60"/>
      <c r="K92" s="60">
        <f t="shared" si="34"/>
        <v>0</v>
      </c>
      <c r="L92" s="60"/>
      <c r="M92" s="60"/>
      <c r="N92" s="60"/>
      <c r="O92" s="61">
        <f t="shared" si="35"/>
        <v>0</v>
      </c>
      <c r="P92" s="60">
        <f>K92-G92</f>
        <v>-729312.91</v>
      </c>
    </row>
    <row r="93" spans="1:16" s="28" customFormat="1" ht="223.5" customHeight="1" x14ac:dyDescent="0.3">
      <c r="A93" s="36">
        <v>1217693</v>
      </c>
      <c r="B93" s="36">
        <v>7693</v>
      </c>
      <c r="C93" s="44" t="s">
        <v>71</v>
      </c>
      <c r="D93" s="52" t="s">
        <v>163</v>
      </c>
      <c r="E93" s="47" t="s">
        <v>253</v>
      </c>
      <c r="F93" s="36" t="s">
        <v>254</v>
      </c>
      <c r="G93" s="60">
        <f t="shared" si="33"/>
        <v>4637300</v>
      </c>
      <c r="H93" s="60">
        <v>4637300</v>
      </c>
      <c r="I93" s="60"/>
      <c r="J93" s="60">
        <f>I93</f>
        <v>0</v>
      </c>
      <c r="K93" s="60">
        <f t="shared" si="34"/>
        <v>815018.37</v>
      </c>
      <c r="L93" s="60">
        <v>815018.37</v>
      </c>
      <c r="M93" s="60"/>
      <c r="N93" s="60">
        <f>M93</f>
        <v>0</v>
      </c>
      <c r="O93" s="61">
        <f t="shared" si="35"/>
        <v>0.17575278071291484</v>
      </c>
      <c r="P93" s="60">
        <f t="shared" si="36"/>
        <v>-3822281.63</v>
      </c>
    </row>
    <row r="94" spans="1:16" s="28" customFormat="1" ht="90" customHeight="1" x14ac:dyDescent="0.3">
      <c r="A94" s="51" t="s">
        <v>262</v>
      </c>
      <c r="B94" s="51" t="s">
        <v>162</v>
      </c>
      <c r="C94" s="51" t="s">
        <v>71</v>
      </c>
      <c r="D94" s="52" t="s">
        <v>163</v>
      </c>
      <c r="E94" s="47" t="s">
        <v>263</v>
      </c>
      <c r="F94" s="36" t="s">
        <v>264</v>
      </c>
      <c r="G94" s="60">
        <f t="shared" si="33"/>
        <v>27207660</v>
      </c>
      <c r="H94" s="60">
        <v>27207660</v>
      </c>
      <c r="I94" s="60"/>
      <c r="J94" s="60">
        <f>I94</f>
        <v>0</v>
      </c>
      <c r="K94" s="60">
        <f t="shared" si="34"/>
        <v>7228693.25</v>
      </c>
      <c r="L94" s="60">
        <v>7228693.25</v>
      </c>
      <c r="M94" s="60"/>
      <c r="N94" s="60"/>
      <c r="O94" s="61">
        <f t="shared" si="35"/>
        <v>0.26568595939525852</v>
      </c>
      <c r="P94" s="60">
        <f t="shared" si="36"/>
        <v>-19978966.75</v>
      </c>
    </row>
    <row r="95" spans="1:16" s="28" customFormat="1" ht="96" customHeight="1" x14ac:dyDescent="0.3">
      <c r="A95" s="36">
        <v>1218110</v>
      </c>
      <c r="B95" s="36">
        <v>8110</v>
      </c>
      <c r="C95" s="44" t="s">
        <v>190</v>
      </c>
      <c r="D95" s="45" t="s">
        <v>191</v>
      </c>
      <c r="E95" s="47" t="s">
        <v>192</v>
      </c>
      <c r="F95" s="36" t="s">
        <v>265</v>
      </c>
      <c r="G95" s="60">
        <f t="shared" si="33"/>
        <v>5115743.28</v>
      </c>
      <c r="H95" s="60">
        <v>2476628.6800000002</v>
      </c>
      <c r="I95" s="60">
        <v>2639114.6</v>
      </c>
      <c r="J95" s="60">
        <v>2639114.6</v>
      </c>
      <c r="K95" s="60">
        <f t="shared" si="34"/>
        <v>2313946.23</v>
      </c>
      <c r="L95" s="60">
        <v>865832.23</v>
      </c>
      <c r="M95" s="60">
        <v>1448114</v>
      </c>
      <c r="N95" s="60">
        <v>1448114</v>
      </c>
      <c r="O95" s="61">
        <f t="shared" si="35"/>
        <v>0.45231867655407443</v>
      </c>
      <c r="P95" s="60">
        <f t="shared" si="36"/>
        <v>-2801797.0500000003</v>
      </c>
    </row>
    <row r="96" spans="1:16" s="28" customFormat="1" ht="165" customHeight="1" x14ac:dyDescent="0.3">
      <c r="A96" s="36">
        <v>1218110</v>
      </c>
      <c r="B96" s="36">
        <v>8110</v>
      </c>
      <c r="C96" s="44" t="s">
        <v>190</v>
      </c>
      <c r="D96" s="45" t="s">
        <v>191</v>
      </c>
      <c r="E96" s="48" t="s">
        <v>266</v>
      </c>
      <c r="F96" s="46" t="s">
        <v>267</v>
      </c>
      <c r="G96" s="60">
        <f t="shared" si="33"/>
        <v>1170000</v>
      </c>
      <c r="H96" s="60"/>
      <c r="I96" s="60">
        <v>1170000</v>
      </c>
      <c r="J96" s="60">
        <v>1170000</v>
      </c>
      <c r="K96" s="60">
        <f t="shared" ref="K96:K97" si="37">L96+M96</f>
        <v>0</v>
      </c>
      <c r="L96" s="60"/>
      <c r="M96" s="60"/>
      <c r="N96" s="60"/>
      <c r="O96" s="61">
        <f t="shared" si="35"/>
        <v>0</v>
      </c>
      <c r="P96" s="60">
        <f t="shared" si="36"/>
        <v>-1170000</v>
      </c>
    </row>
    <row r="97" spans="1:16" s="28" customFormat="1" ht="108.75" customHeight="1" x14ac:dyDescent="0.3">
      <c r="A97" s="36">
        <v>1218240</v>
      </c>
      <c r="B97" s="36">
        <v>8240</v>
      </c>
      <c r="C97" s="44" t="s">
        <v>42</v>
      </c>
      <c r="D97" s="45" t="s">
        <v>197</v>
      </c>
      <c r="E97" s="48" t="s">
        <v>268</v>
      </c>
      <c r="F97" s="36" t="s">
        <v>269</v>
      </c>
      <c r="G97" s="60">
        <f t="shared" si="33"/>
        <v>112500</v>
      </c>
      <c r="H97" s="60">
        <v>112500</v>
      </c>
      <c r="I97" s="60"/>
      <c r="J97" s="60"/>
      <c r="K97" s="60">
        <f t="shared" si="37"/>
        <v>0</v>
      </c>
      <c r="L97" s="60"/>
      <c r="M97" s="60"/>
      <c r="N97" s="60"/>
      <c r="O97" s="61">
        <f t="shared" si="35"/>
        <v>0</v>
      </c>
      <c r="P97" s="60">
        <f t="shared" si="36"/>
        <v>-112500</v>
      </c>
    </row>
    <row r="98" spans="1:16" s="28" customFormat="1" ht="146.25" customHeight="1" x14ac:dyDescent="0.3">
      <c r="A98" s="51" t="s">
        <v>145</v>
      </c>
      <c r="B98" s="51" t="s">
        <v>45</v>
      </c>
      <c r="C98" s="51" t="s">
        <v>46</v>
      </c>
      <c r="D98" s="52" t="s">
        <v>47</v>
      </c>
      <c r="E98" s="65" t="s">
        <v>48</v>
      </c>
      <c r="F98" s="66" t="s">
        <v>175</v>
      </c>
      <c r="G98" s="60">
        <f t="shared" si="33"/>
        <v>701393.7</v>
      </c>
      <c r="H98" s="60"/>
      <c r="I98" s="60">
        <v>701393.7</v>
      </c>
      <c r="J98" s="60"/>
      <c r="K98" s="60">
        <f>L98+M98</f>
        <v>57898.33</v>
      </c>
      <c r="L98" s="60"/>
      <c r="M98" s="60">
        <v>57898.33</v>
      </c>
      <c r="N98" s="60">
        <v>0</v>
      </c>
      <c r="O98" s="61">
        <f t="shared" si="35"/>
        <v>8.2547547832265963E-2</v>
      </c>
      <c r="P98" s="60">
        <f t="shared" si="36"/>
        <v>-643495.37</v>
      </c>
    </row>
    <row r="99" spans="1:16" s="28" customFormat="1" ht="42" customHeight="1" x14ac:dyDescent="0.3">
      <c r="A99" s="37" t="s">
        <v>146</v>
      </c>
      <c r="B99" s="37"/>
      <c r="C99" s="37"/>
      <c r="D99" s="72" t="s">
        <v>147</v>
      </c>
      <c r="E99" s="73"/>
      <c r="F99" s="43"/>
      <c r="G99" s="32">
        <f t="shared" ref="G99:N99" si="38">G100</f>
        <v>75091837.299999997</v>
      </c>
      <c r="H99" s="32">
        <f t="shared" si="38"/>
        <v>2901135.13</v>
      </c>
      <c r="I99" s="32">
        <f t="shared" si="38"/>
        <v>72190702.170000002</v>
      </c>
      <c r="J99" s="32">
        <f t="shared" si="38"/>
        <v>71206290.430000007</v>
      </c>
      <c r="K99" s="32">
        <f t="shared" si="38"/>
        <v>7307229.0500000007</v>
      </c>
      <c r="L99" s="32">
        <f t="shared" si="38"/>
        <v>443309.6</v>
      </c>
      <c r="M99" s="32">
        <f t="shared" si="38"/>
        <v>6863919.4500000002</v>
      </c>
      <c r="N99" s="32">
        <f t="shared" si="38"/>
        <v>6863919.4500000002</v>
      </c>
      <c r="O99" s="33">
        <f t="shared" si="35"/>
        <v>9.7310564140371633E-2</v>
      </c>
      <c r="P99" s="32">
        <f t="shared" si="36"/>
        <v>-67784608.25</v>
      </c>
    </row>
    <row r="100" spans="1:16" s="28" customFormat="1" ht="42" customHeight="1" x14ac:dyDescent="0.3">
      <c r="A100" s="37" t="s">
        <v>148</v>
      </c>
      <c r="B100" s="51"/>
      <c r="C100" s="51"/>
      <c r="D100" s="72" t="s">
        <v>149</v>
      </c>
      <c r="E100" s="73"/>
      <c r="F100" s="43"/>
      <c r="G100" s="32">
        <f t="shared" ref="G100:N100" si="39">SUM(G101:G115)</f>
        <v>75091837.299999997</v>
      </c>
      <c r="H100" s="32">
        <f t="shared" si="39"/>
        <v>2901135.13</v>
      </c>
      <c r="I100" s="32">
        <f t="shared" si="39"/>
        <v>72190702.170000002</v>
      </c>
      <c r="J100" s="32">
        <f t="shared" si="39"/>
        <v>71206290.430000007</v>
      </c>
      <c r="K100" s="32">
        <f t="shared" si="39"/>
        <v>7307229.0500000007</v>
      </c>
      <c r="L100" s="32">
        <f t="shared" si="39"/>
        <v>443309.6</v>
      </c>
      <c r="M100" s="32">
        <f t="shared" si="39"/>
        <v>6863919.4500000002</v>
      </c>
      <c r="N100" s="32">
        <f t="shared" si="39"/>
        <v>6863919.4500000002</v>
      </c>
      <c r="O100" s="33">
        <f t="shared" si="35"/>
        <v>9.7310564140371633E-2</v>
      </c>
      <c r="P100" s="32">
        <f t="shared" si="36"/>
        <v>-67784608.25</v>
      </c>
    </row>
    <row r="101" spans="1:16" s="28" customFormat="1" ht="54" x14ac:dyDescent="0.3">
      <c r="A101" s="36">
        <v>1512010</v>
      </c>
      <c r="B101" s="36">
        <v>2010</v>
      </c>
      <c r="C101" s="44" t="s">
        <v>18</v>
      </c>
      <c r="D101" s="45" t="s">
        <v>19</v>
      </c>
      <c r="E101" s="47" t="s">
        <v>20</v>
      </c>
      <c r="F101" s="36" t="s">
        <v>272</v>
      </c>
      <c r="G101" s="60">
        <f t="shared" ref="G101:G115" si="40">H101+I101</f>
        <v>13568240.16</v>
      </c>
      <c r="H101" s="32"/>
      <c r="I101" s="60">
        <v>13568240.16</v>
      </c>
      <c r="J101" s="60">
        <f t="shared" ref="J101:J108" si="41">I101</f>
        <v>13568240.16</v>
      </c>
      <c r="K101" s="60">
        <f t="shared" ref="K101:K115" si="42">L101+M101</f>
        <v>0</v>
      </c>
      <c r="L101" s="32"/>
      <c r="M101" s="32"/>
      <c r="N101" s="32"/>
      <c r="O101" s="61">
        <f t="shared" si="35"/>
        <v>0</v>
      </c>
      <c r="P101" s="60">
        <f t="shared" si="36"/>
        <v>-13568240.16</v>
      </c>
    </row>
    <row r="102" spans="1:16" s="28" customFormat="1" ht="72" x14ac:dyDescent="0.3">
      <c r="A102" s="36">
        <v>1516011</v>
      </c>
      <c r="B102" s="36">
        <v>6011</v>
      </c>
      <c r="C102" s="44" t="s">
        <v>98</v>
      </c>
      <c r="D102" s="45" t="s">
        <v>119</v>
      </c>
      <c r="E102" s="47" t="s">
        <v>120</v>
      </c>
      <c r="F102" s="36" t="s">
        <v>259</v>
      </c>
      <c r="G102" s="60">
        <f t="shared" si="40"/>
        <v>8450377.8000000007</v>
      </c>
      <c r="H102" s="32"/>
      <c r="I102" s="60">
        <v>8450377.8000000007</v>
      </c>
      <c r="J102" s="60">
        <f t="shared" si="41"/>
        <v>8450377.8000000007</v>
      </c>
      <c r="K102" s="60">
        <f t="shared" si="42"/>
        <v>181794.92</v>
      </c>
      <c r="L102" s="60"/>
      <c r="M102" s="60">
        <v>181794.92</v>
      </c>
      <c r="N102" s="60">
        <v>181794.92</v>
      </c>
      <c r="O102" s="61">
        <f t="shared" si="35"/>
        <v>2.1513229858196398E-2</v>
      </c>
      <c r="P102" s="60">
        <f t="shared" si="36"/>
        <v>-8268582.8800000008</v>
      </c>
    </row>
    <row r="103" spans="1:16" s="28" customFormat="1" ht="93" customHeight="1" x14ac:dyDescent="0.3">
      <c r="A103" s="51" t="s">
        <v>150</v>
      </c>
      <c r="B103" s="51" t="s">
        <v>126</v>
      </c>
      <c r="C103" s="51" t="s">
        <v>123</v>
      </c>
      <c r="D103" s="52" t="s">
        <v>127</v>
      </c>
      <c r="E103" s="50" t="s">
        <v>120</v>
      </c>
      <c r="F103" s="43" t="s">
        <v>259</v>
      </c>
      <c r="G103" s="60">
        <f t="shared" si="40"/>
        <v>1700210</v>
      </c>
      <c r="H103" s="32"/>
      <c r="I103" s="60">
        <v>1700210</v>
      </c>
      <c r="J103" s="60">
        <f t="shared" si="41"/>
        <v>1700210</v>
      </c>
      <c r="K103" s="60">
        <f t="shared" si="42"/>
        <v>0</v>
      </c>
      <c r="L103" s="32"/>
      <c r="M103" s="60"/>
      <c r="N103" s="60"/>
      <c r="O103" s="61">
        <f t="shared" si="35"/>
        <v>0</v>
      </c>
      <c r="P103" s="60">
        <f t="shared" si="36"/>
        <v>-1700210</v>
      </c>
    </row>
    <row r="104" spans="1:16" s="28" customFormat="1" ht="54" x14ac:dyDescent="0.3">
      <c r="A104" s="51" t="s">
        <v>151</v>
      </c>
      <c r="B104" s="51" t="s">
        <v>129</v>
      </c>
      <c r="C104" s="51" t="s">
        <v>123</v>
      </c>
      <c r="D104" s="52" t="s">
        <v>130</v>
      </c>
      <c r="E104" s="50" t="s">
        <v>131</v>
      </c>
      <c r="F104" s="43" t="s">
        <v>307</v>
      </c>
      <c r="G104" s="60">
        <f t="shared" si="40"/>
        <v>2200038.56</v>
      </c>
      <c r="H104" s="32"/>
      <c r="I104" s="60">
        <v>2200038.56</v>
      </c>
      <c r="J104" s="60">
        <f t="shared" si="41"/>
        <v>2200038.56</v>
      </c>
      <c r="K104" s="60">
        <f t="shared" si="42"/>
        <v>0</v>
      </c>
      <c r="L104" s="32"/>
      <c r="M104" s="60"/>
      <c r="N104" s="60">
        <f t="shared" ref="N104:N105" si="43">M104</f>
        <v>0</v>
      </c>
      <c r="O104" s="61">
        <f t="shared" si="35"/>
        <v>0</v>
      </c>
      <c r="P104" s="60">
        <f t="shared" si="36"/>
        <v>-2200038.56</v>
      </c>
    </row>
    <row r="105" spans="1:16" s="28" customFormat="1" ht="87" customHeight="1" x14ac:dyDescent="0.3">
      <c r="A105" s="51" t="s">
        <v>152</v>
      </c>
      <c r="B105" s="51" t="s">
        <v>136</v>
      </c>
      <c r="C105" s="51" t="s">
        <v>123</v>
      </c>
      <c r="D105" s="52" t="s">
        <v>137</v>
      </c>
      <c r="E105" s="50" t="s">
        <v>120</v>
      </c>
      <c r="F105" s="43" t="s">
        <v>259</v>
      </c>
      <c r="G105" s="60">
        <f t="shared" si="40"/>
        <v>6061951.1600000001</v>
      </c>
      <c r="H105" s="32"/>
      <c r="I105" s="60">
        <v>6061951.1600000001</v>
      </c>
      <c r="J105" s="60">
        <f t="shared" si="41"/>
        <v>6061951.1600000001</v>
      </c>
      <c r="K105" s="60">
        <f t="shared" si="42"/>
        <v>25000</v>
      </c>
      <c r="L105" s="60"/>
      <c r="M105" s="60">
        <v>25000</v>
      </c>
      <c r="N105" s="60">
        <f t="shared" si="43"/>
        <v>25000</v>
      </c>
      <c r="O105" s="61">
        <f t="shared" si="35"/>
        <v>4.1240846948691024E-3</v>
      </c>
      <c r="P105" s="60">
        <f t="shared" si="36"/>
        <v>-6036951.1600000001</v>
      </c>
    </row>
    <row r="106" spans="1:16" s="28" customFormat="1" ht="130.5" customHeight="1" x14ac:dyDescent="0.3">
      <c r="A106" s="36">
        <v>1516050</v>
      </c>
      <c r="B106" s="36">
        <v>6050</v>
      </c>
      <c r="C106" s="36" t="s">
        <v>123</v>
      </c>
      <c r="D106" s="45" t="s">
        <v>270</v>
      </c>
      <c r="E106" s="47" t="s">
        <v>120</v>
      </c>
      <c r="F106" s="36" t="s">
        <v>259</v>
      </c>
      <c r="G106" s="60">
        <f t="shared" si="40"/>
        <v>1869686.13</v>
      </c>
      <c r="H106" s="60">
        <v>681135.13</v>
      </c>
      <c r="I106" s="60">
        <v>1188551</v>
      </c>
      <c r="J106" s="60">
        <f t="shared" si="41"/>
        <v>1188551</v>
      </c>
      <c r="K106" s="60">
        <f t="shared" si="42"/>
        <v>443309.6</v>
      </c>
      <c r="L106" s="60">
        <v>443309.6</v>
      </c>
      <c r="M106" s="60"/>
      <c r="N106" s="60"/>
      <c r="O106" s="61">
        <f t="shared" si="35"/>
        <v>0.23710375387980229</v>
      </c>
      <c r="P106" s="60">
        <f t="shared" si="36"/>
        <v>-1426376.5299999998</v>
      </c>
    </row>
    <row r="107" spans="1:16" s="28" customFormat="1" ht="108" x14ac:dyDescent="0.3">
      <c r="A107" s="44" t="s">
        <v>271</v>
      </c>
      <c r="B107" s="44" t="s">
        <v>256</v>
      </c>
      <c r="C107" s="44" t="s">
        <v>257</v>
      </c>
      <c r="D107" s="45" t="s">
        <v>258</v>
      </c>
      <c r="E107" s="48" t="s">
        <v>260</v>
      </c>
      <c r="F107" s="46" t="s">
        <v>175</v>
      </c>
      <c r="G107" s="60">
        <f t="shared" si="40"/>
        <v>3450000</v>
      </c>
      <c r="H107" s="60"/>
      <c r="I107" s="60">
        <v>3450000</v>
      </c>
      <c r="J107" s="60">
        <f t="shared" si="41"/>
        <v>3450000</v>
      </c>
      <c r="K107" s="60">
        <f t="shared" si="42"/>
        <v>0</v>
      </c>
      <c r="L107" s="60"/>
      <c r="M107" s="60"/>
      <c r="N107" s="60"/>
      <c r="O107" s="61">
        <f t="shared" si="35"/>
        <v>0</v>
      </c>
      <c r="P107" s="60">
        <f t="shared" si="36"/>
        <v>-3450000</v>
      </c>
    </row>
    <row r="108" spans="1:16" s="28" customFormat="1" ht="72" x14ac:dyDescent="0.3">
      <c r="A108" s="44" t="s">
        <v>271</v>
      </c>
      <c r="B108" s="44" t="s">
        <v>256</v>
      </c>
      <c r="C108" s="44" t="s">
        <v>257</v>
      </c>
      <c r="D108" s="45" t="s">
        <v>258</v>
      </c>
      <c r="E108" s="47" t="s">
        <v>120</v>
      </c>
      <c r="F108" s="36" t="s">
        <v>259</v>
      </c>
      <c r="G108" s="60">
        <f t="shared" si="40"/>
        <v>10072000</v>
      </c>
      <c r="H108" s="60"/>
      <c r="I108" s="60">
        <v>10072000</v>
      </c>
      <c r="J108" s="60">
        <f t="shared" si="41"/>
        <v>10072000</v>
      </c>
      <c r="K108" s="60">
        <f t="shared" si="42"/>
        <v>0</v>
      </c>
      <c r="L108" s="60"/>
      <c r="M108" s="60"/>
      <c r="N108" s="60"/>
      <c r="O108" s="61">
        <f t="shared" si="35"/>
        <v>0</v>
      </c>
      <c r="P108" s="60">
        <f t="shared" si="36"/>
        <v>-10072000</v>
      </c>
    </row>
    <row r="109" spans="1:16" s="28" customFormat="1" ht="133.5" customHeight="1" x14ac:dyDescent="0.3">
      <c r="A109" s="51" t="s">
        <v>153</v>
      </c>
      <c r="B109" s="51" t="s">
        <v>154</v>
      </c>
      <c r="C109" s="51" t="s">
        <v>71</v>
      </c>
      <c r="D109" s="52" t="s">
        <v>155</v>
      </c>
      <c r="E109" s="50" t="s">
        <v>156</v>
      </c>
      <c r="F109" s="36" t="s">
        <v>309</v>
      </c>
      <c r="G109" s="60">
        <f t="shared" si="40"/>
        <v>7950254.8499999996</v>
      </c>
      <c r="H109" s="60">
        <v>2220000</v>
      </c>
      <c r="I109" s="60">
        <v>5730254.8499999996</v>
      </c>
      <c r="J109" s="60">
        <f t="shared" ref="J109:J114" si="44">I109</f>
        <v>5730254.8499999996</v>
      </c>
      <c r="K109" s="60">
        <f t="shared" si="42"/>
        <v>0</v>
      </c>
      <c r="L109" s="60"/>
      <c r="M109" s="60"/>
      <c r="N109" s="60"/>
      <c r="O109" s="61">
        <f t="shared" si="35"/>
        <v>0</v>
      </c>
      <c r="P109" s="60">
        <f t="shared" si="36"/>
        <v>-7950254.8499999996</v>
      </c>
    </row>
    <row r="110" spans="1:16" s="28" customFormat="1" ht="144.75" customHeight="1" x14ac:dyDescent="0.3">
      <c r="A110" s="36">
        <v>1517370</v>
      </c>
      <c r="B110" s="36">
        <v>7370</v>
      </c>
      <c r="C110" s="44" t="s">
        <v>71</v>
      </c>
      <c r="D110" s="45" t="s">
        <v>155</v>
      </c>
      <c r="E110" s="48" t="s">
        <v>260</v>
      </c>
      <c r="F110" s="46" t="s">
        <v>175</v>
      </c>
      <c r="G110" s="60">
        <f t="shared" si="40"/>
        <v>245600</v>
      </c>
      <c r="H110" s="60"/>
      <c r="I110" s="60">
        <v>245600</v>
      </c>
      <c r="J110" s="60">
        <f t="shared" si="44"/>
        <v>245600</v>
      </c>
      <c r="K110" s="60">
        <v>0</v>
      </c>
      <c r="L110" s="60"/>
      <c r="M110" s="60"/>
      <c r="N110" s="60"/>
      <c r="O110" s="61">
        <f t="shared" si="35"/>
        <v>0</v>
      </c>
      <c r="P110" s="60">
        <f t="shared" si="36"/>
        <v>-245600</v>
      </c>
    </row>
    <row r="111" spans="1:16" s="28" customFormat="1" ht="66.75" customHeight="1" x14ac:dyDescent="0.3">
      <c r="A111" s="36">
        <v>1517640</v>
      </c>
      <c r="B111" s="36">
        <v>7640</v>
      </c>
      <c r="C111" s="44" t="s">
        <v>38</v>
      </c>
      <c r="D111" s="45" t="s">
        <v>39</v>
      </c>
      <c r="E111" s="47" t="s">
        <v>20</v>
      </c>
      <c r="F111" s="36" t="s">
        <v>272</v>
      </c>
      <c r="G111" s="60">
        <f t="shared" si="40"/>
        <v>200000</v>
      </c>
      <c r="H111" s="60"/>
      <c r="I111" s="60">
        <v>200000</v>
      </c>
      <c r="J111" s="60">
        <f t="shared" si="44"/>
        <v>200000</v>
      </c>
      <c r="K111" s="60">
        <f>L111+M111</f>
        <v>0</v>
      </c>
      <c r="L111" s="60"/>
      <c r="M111" s="60"/>
      <c r="N111" s="60">
        <f>M111</f>
        <v>0</v>
      </c>
      <c r="O111" s="61">
        <f>K111/G111</f>
        <v>0</v>
      </c>
      <c r="P111" s="60">
        <f>K111-G111</f>
        <v>-200000</v>
      </c>
    </row>
    <row r="112" spans="1:16" s="28" customFormat="1" ht="198" x14ac:dyDescent="0.3">
      <c r="A112" s="36">
        <v>1517640</v>
      </c>
      <c r="B112" s="36">
        <v>7640</v>
      </c>
      <c r="C112" s="44" t="s">
        <v>38</v>
      </c>
      <c r="D112" s="45" t="s">
        <v>39</v>
      </c>
      <c r="E112" s="48" t="s">
        <v>273</v>
      </c>
      <c r="F112" s="36" t="s">
        <v>274</v>
      </c>
      <c r="G112" s="60">
        <f t="shared" si="40"/>
        <v>3782400</v>
      </c>
      <c r="H112" s="60"/>
      <c r="I112" s="60">
        <v>3782400</v>
      </c>
      <c r="J112" s="60">
        <f t="shared" si="44"/>
        <v>3782400</v>
      </c>
      <c r="K112" s="60">
        <f t="shared" ref="K112:K114" si="45">L112+M112</f>
        <v>0</v>
      </c>
      <c r="L112" s="60"/>
      <c r="M112" s="60"/>
      <c r="N112" s="60"/>
      <c r="O112" s="61">
        <f>K112/G112</f>
        <v>0</v>
      </c>
      <c r="P112" s="60">
        <f t="shared" ref="P112:P114" si="46">K112-G112</f>
        <v>-3782400</v>
      </c>
    </row>
    <row r="113" spans="1:19" s="28" customFormat="1" ht="54" x14ac:dyDescent="0.3">
      <c r="A113" s="36">
        <v>1518110</v>
      </c>
      <c r="B113" s="36">
        <v>8110</v>
      </c>
      <c r="C113" s="44" t="s">
        <v>190</v>
      </c>
      <c r="D113" s="45" t="s">
        <v>191</v>
      </c>
      <c r="E113" s="47" t="s">
        <v>192</v>
      </c>
      <c r="F113" s="36" t="s">
        <v>265</v>
      </c>
      <c r="G113" s="60">
        <f t="shared" si="40"/>
        <v>14423146.9</v>
      </c>
      <c r="H113" s="60"/>
      <c r="I113" s="60">
        <v>14423146.9</v>
      </c>
      <c r="J113" s="60">
        <f t="shared" si="44"/>
        <v>14423146.9</v>
      </c>
      <c r="K113" s="60">
        <f t="shared" si="45"/>
        <v>6657124.5300000003</v>
      </c>
      <c r="L113" s="60"/>
      <c r="M113" s="60">
        <v>6657124.5300000003</v>
      </c>
      <c r="N113" s="60">
        <v>6657124.5300000003</v>
      </c>
      <c r="O113" s="61">
        <f>K113/G113</f>
        <v>0.46155839472175103</v>
      </c>
      <c r="P113" s="60">
        <f t="shared" si="46"/>
        <v>-7766022.3700000001</v>
      </c>
    </row>
    <row r="114" spans="1:19" s="28" customFormat="1" ht="108" x14ac:dyDescent="0.3">
      <c r="A114" s="36">
        <v>1518311</v>
      </c>
      <c r="B114" s="36">
        <v>8311</v>
      </c>
      <c r="C114" s="44" t="s">
        <v>275</v>
      </c>
      <c r="D114" s="52" t="s">
        <v>276</v>
      </c>
      <c r="E114" s="48" t="s">
        <v>260</v>
      </c>
      <c r="F114" s="46" t="s">
        <v>175</v>
      </c>
      <c r="G114" s="60">
        <f t="shared" si="40"/>
        <v>133520</v>
      </c>
      <c r="H114" s="60"/>
      <c r="I114" s="60">
        <v>133520</v>
      </c>
      <c r="J114" s="60">
        <f t="shared" si="44"/>
        <v>133520</v>
      </c>
      <c r="K114" s="60">
        <f t="shared" si="45"/>
        <v>0</v>
      </c>
      <c r="L114" s="60"/>
      <c r="M114" s="60"/>
      <c r="N114" s="60"/>
      <c r="O114" s="61">
        <f>K114/G114</f>
        <v>0</v>
      </c>
      <c r="P114" s="60">
        <f t="shared" si="46"/>
        <v>-133520</v>
      </c>
    </row>
    <row r="115" spans="1:19" s="28" customFormat="1" ht="146.25" customHeight="1" x14ac:dyDescent="0.3">
      <c r="A115" s="51" t="s">
        <v>157</v>
      </c>
      <c r="B115" s="51" t="s">
        <v>45</v>
      </c>
      <c r="C115" s="51" t="s">
        <v>46</v>
      </c>
      <c r="D115" s="52" t="s">
        <v>47</v>
      </c>
      <c r="E115" s="65" t="s">
        <v>48</v>
      </c>
      <c r="F115" s="66" t="s">
        <v>176</v>
      </c>
      <c r="G115" s="60">
        <f t="shared" si="40"/>
        <v>984411.74</v>
      </c>
      <c r="H115" s="60"/>
      <c r="I115" s="60">
        <v>984411.74</v>
      </c>
      <c r="J115" s="60"/>
      <c r="K115" s="60">
        <f t="shared" si="42"/>
        <v>0</v>
      </c>
      <c r="L115" s="60"/>
      <c r="M115" s="60"/>
      <c r="N115" s="60"/>
      <c r="O115" s="61">
        <f t="shared" si="35"/>
        <v>0</v>
      </c>
      <c r="P115" s="60">
        <f t="shared" si="36"/>
        <v>-984411.74</v>
      </c>
    </row>
    <row r="116" spans="1:19" s="27" customFormat="1" ht="39" customHeight="1" x14ac:dyDescent="0.3">
      <c r="A116" s="37" t="s">
        <v>158</v>
      </c>
      <c r="B116" s="37"/>
      <c r="C116" s="37"/>
      <c r="D116" s="72" t="s">
        <v>159</v>
      </c>
      <c r="E116" s="73"/>
      <c r="F116" s="30"/>
      <c r="G116" s="32">
        <f t="shared" ref="G116:N116" si="47">G117</f>
        <v>19746400</v>
      </c>
      <c r="H116" s="32">
        <f t="shared" si="47"/>
        <v>19196400</v>
      </c>
      <c r="I116" s="32">
        <f t="shared" si="47"/>
        <v>550000</v>
      </c>
      <c r="J116" s="32">
        <f t="shared" si="47"/>
        <v>550000</v>
      </c>
      <c r="K116" s="32">
        <f t="shared" si="47"/>
        <v>3160691.57</v>
      </c>
      <c r="L116" s="32">
        <f t="shared" si="47"/>
        <v>3160691.57</v>
      </c>
      <c r="M116" s="32">
        <f t="shared" si="47"/>
        <v>0</v>
      </c>
      <c r="N116" s="32">
        <f t="shared" si="47"/>
        <v>0</v>
      </c>
      <c r="O116" s="33">
        <f t="shared" si="35"/>
        <v>0.16006419246039783</v>
      </c>
      <c r="P116" s="32">
        <f t="shared" si="36"/>
        <v>-16585708.43</v>
      </c>
    </row>
    <row r="117" spans="1:19" s="27" customFormat="1" ht="39" customHeight="1" x14ac:dyDescent="0.3">
      <c r="A117" s="37" t="s">
        <v>160</v>
      </c>
      <c r="B117" s="37"/>
      <c r="C117" s="37"/>
      <c r="D117" s="72" t="s">
        <v>159</v>
      </c>
      <c r="E117" s="73"/>
      <c r="F117" s="30"/>
      <c r="G117" s="32">
        <f t="shared" ref="G117:N117" si="48">G118+G119+G120</f>
        <v>19746400</v>
      </c>
      <c r="H117" s="32">
        <f t="shared" si="48"/>
        <v>19196400</v>
      </c>
      <c r="I117" s="32">
        <f t="shared" si="48"/>
        <v>550000</v>
      </c>
      <c r="J117" s="32">
        <f t="shared" si="48"/>
        <v>550000</v>
      </c>
      <c r="K117" s="32">
        <f t="shared" si="48"/>
        <v>3160691.57</v>
      </c>
      <c r="L117" s="32">
        <f t="shared" si="48"/>
        <v>3160691.57</v>
      </c>
      <c r="M117" s="32">
        <f t="shared" si="48"/>
        <v>0</v>
      </c>
      <c r="N117" s="32">
        <f t="shared" si="48"/>
        <v>0</v>
      </c>
      <c r="O117" s="33">
        <f t="shared" si="35"/>
        <v>0.16006419246039783</v>
      </c>
      <c r="P117" s="32">
        <f t="shared" si="36"/>
        <v>-16585708.43</v>
      </c>
    </row>
    <row r="118" spans="1:19" s="27" customFormat="1" ht="94.5" customHeight="1" x14ac:dyDescent="0.3">
      <c r="A118" s="51" t="s">
        <v>161</v>
      </c>
      <c r="B118" s="51" t="s">
        <v>162</v>
      </c>
      <c r="C118" s="51" t="s">
        <v>71</v>
      </c>
      <c r="D118" s="52" t="s">
        <v>163</v>
      </c>
      <c r="E118" s="47" t="s">
        <v>263</v>
      </c>
      <c r="F118" s="36" t="s">
        <v>264</v>
      </c>
      <c r="G118" s="60">
        <f>H118+I118</f>
        <v>19625800</v>
      </c>
      <c r="H118" s="60">
        <v>19075800</v>
      </c>
      <c r="I118" s="60">
        <v>550000</v>
      </c>
      <c r="J118" s="60">
        <v>550000</v>
      </c>
      <c r="K118" s="60">
        <f>L118+M118</f>
        <v>2489995.48</v>
      </c>
      <c r="L118" s="60">
        <v>2489995.48</v>
      </c>
      <c r="M118" s="60"/>
      <c r="N118" s="60"/>
      <c r="O118" s="61">
        <f t="shared" si="35"/>
        <v>0.12687357865666624</v>
      </c>
      <c r="P118" s="60">
        <f t="shared" si="36"/>
        <v>-17135804.52</v>
      </c>
    </row>
    <row r="119" spans="1:19" s="28" customFormat="1" ht="94.5" customHeight="1" x14ac:dyDescent="0.3">
      <c r="A119" s="36">
        <v>3118110</v>
      </c>
      <c r="B119" s="36">
        <v>8110</v>
      </c>
      <c r="C119" s="44" t="s">
        <v>190</v>
      </c>
      <c r="D119" s="45" t="s">
        <v>191</v>
      </c>
      <c r="E119" s="47" t="s">
        <v>192</v>
      </c>
      <c r="F119" s="36" t="s">
        <v>265</v>
      </c>
      <c r="G119" s="60">
        <f>H119+I119</f>
        <v>20600</v>
      </c>
      <c r="H119" s="60">
        <v>20600</v>
      </c>
      <c r="I119" s="60"/>
      <c r="J119" s="60"/>
      <c r="K119" s="60">
        <f>L119+M119</f>
        <v>670696.09</v>
      </c>
      <c r="L119" s="60">
        <v>670696.09</v>
      </c>
      <c r="M119" s="60"/>
      <c r="N119" s="60"/>
      <c r="O119" s="61">
        <f t="shared" si="35"/>
        <v>32.55806262135922</v>
      </c>
      <c r="P119" s="60">
        <f t="shared" si="36"/>
        <v>650096.09</v>
      </c>
    </row>
    <row r="120" spans="1:19" s="28" customFormat="1" ht="110.25" customHeight="1" x14ac:dyDescent="0.3">
      <c r="A120" s="51" t="s">
        <v>234</v>
      </c>
      <c r="B120" s="51" t="s">
        <v>196</v>
      </c>
      <c r="C120" s="51" t="s">
        <v>42</v>
      </c>
      <c r="D120" s="52" t="s">
        <v>197</v>
      </c>
      <c r="E120" s="48" t="s">
        <v>268</v>
      </c>
      <c r="F120" s="36" t="s">
        <v>269</v>
      </c>
      <c r="G120" s="60">
        <f>H120+I120</f>
        <v>100000</v>
      </c>
      <c r="H120" s="60">
        <v>100000</v>
      </c>
      <c r="I120" s="60"/>
      <c r="J120" s="60"/>
      <c r="K120" s="60">
        <f>L120+M120</f>
        <v>0</v>
      </c>
      <c r="L120" s="60"/>
      <c r="M120" s="60"/>
      <c r="N120" s="60"/>
      <c r="O120" s="61">
        <f t="shared" si="35"/>
        <v>0</v>
      </c>
      <c r="P120" s="60">
        <f t="shared" si="36"/>
        <v>-100000</v>
      </c>
    </row>
    <row r="121" spans="1:19" s="27" customFormat="1" ht="41.4" customHeight="1" x14ac:dyDescent="0.3">
      <c r="A121" s="37" t="s">
        <v>164</v>
      </c>
      <c r="B121" s="37"/>
      <c r="C121" s="37"/>
      <c r="D121" s="72" t="s">
        <v>165</v>
      </c>
      <c r="E121" s="73"/>
      <c r="F121" s="69"/>
      <c r="G121" s="32">
        <f t="shared" ref="G121:N121" si="49">G122</f>
        <v>8477000</v>
      </c>
      <c r="H121" s="32">
        <f t="shared" si="49"/>
        <v>7686750</v>
      </c>
      <c r="I121" s="32">
        <f t="shared" si="49"/>
        <v>790250</v>
      </c>
      <c r="J121" s="32">
        <f t="shared" si="49"/>
        <v>790250</v>
      </c>
      <c r="K121" s="32">
        <f t="shared" si="49"/>
        <v>7777000</v>
      </c>
      <c r="L121" s="32">
        <f t="shared" si="49"/>
        <v>6986750</v>
      </c>
      <c r="M121" s="32">
        <f t="shared" si="49"/>
        <v>790250</v>
      </c>
      <c r="N121" s="32">
        <f t="shared" si="49"/>
        <v>790250</v>
      </c>
      <c r="O121" s="33">
        <f t="shared" si="35"/>
        <v>0.91742361684558216</v>
      </c>
      <c r="P121" s="32">
        <f t="shared" si="36"/>
        <v>-700000</v>
      </c>
    </row>
    <row r="122" spans="1:19" s="27" customFormat="1" ht="41.4" customHeight="1" x14ac:dyDescent="0.3">
      <c r="A122" s="37" t="s">
        <v>166</v>
      </c>
      <c r="B122" s="37"/>
      <c r="C122" s="37"/>
      <c r="D122" s="72" t="s">
        <v>165</v>
      </c>
      <c r="E122" s="73"/>
      <c r="F122" s="69"/>
      <c r="G122" s="32">
        <f>SUM(G123:G128)</f>
        <v>8477000</v>
      </c>
      <c r="H122" s="32">
        <f t="shared" ref="H122:I122" si="50">SUM(H123:H128)</f>
        <v>7686750</v>
      </c>
      <c r="I122" s="32">
        <f t="shared" si="50"/>
        <v>790250</v>
      </c>
      <c r="J122" s="32">
        <f>SUM(J123:J128)</f>
        <v>790250</v>
      </c>
      <c r="K122" s="32">
        <f>SUM(K123:K128)</f>
        <v>7777000</v>
      </c>
      <c r="L122" s="32">
        <f>SUM(L123:L128)</f>
        <v>6986750</v>
      </c>
      <c r="M122" s="32">
        <f>SUM(M123:M128)</f>
        <v>790250</v>
      </c>
      <c r="N122" s="32">
        <f>SUM(N123:N128)</f>
        <v>790250</v>
      </c>
      <c r="O122" s="33">
        <f t="shared" si="35"/>
        <v>0.91742361684558216</v>
      </c>
      <c r="P122" s="32">
        <f t="shared" si="36"/>
        <v>-700000</v>
      </c>
    </row>
    <row r="123" spans="1:19" s="28" customFormat="1" ht="168" customHeight="1" x14ac:dyDescent="0.3">
      <c r="A123" s="36">
        <v>3719770</v>
      </c>
      <c r="B123" s="43">
        <v>9770</v>
      </c>
      <c r="C123" s="44" t="s">
        <v>167</v>
      </c>
      <c r="D123" s="49" t="s">
        <v>168</v>
      </c>
      <c r="E123" s="47" t="s">
        <v>277</v>
      </c>
      <c r="F123" s="36" t="s">
        <v>278</v>
      </c>
      <c r="G123" s="60">
        <f t="shared" ref="G123:G128" si="51">H123+I123</f>
        <v>980000</v>
      </c>
      <c r="H123" s="60">
        <v>980000</v>
      </c>
      <c r="I123" s="60"/>
      <c r="J123" s="60"/>
      <c r="K123" s="60">
        <f t="shared" ref="K123:K128" si="52">L123+M123</f>
        <v>980000</v>
      </c>
      <c r="L123" s="60">
        <v>980000</v>
      </c>
      <c r="M123" s="60"/>
      <c r="N123" s="60">
        <f>M123</f>
        <v>0</v>
      </c>
      <c r="O123" s="61">
        <f t="shared" si="35"/>
        <v>1</v>
      </c>
      <c r="P123" s="60">
        <f t="shared" si="36"/>
        <v>0</v>
      </c>
    </row>
    <row r="124" spans="1:19" s="28" customFormat="1" ht="78" customHeight="1" x14ac:dyDescent="0.3">
      <c r="A124" s="36">
        <v>3719800</v>
      </c>
      <c r="B124" s="36">
        <v>9800</v>
      </c>
      <c r="C124" s="44" t="s">
        <v>167</v>
      </c>
      <c r="D124" s="45" t="s">
        <v>169</v>
      </c>
      <c r="E124" s="47" t="s">
        <v>192</v>
      </c>
      <c r="F124" s="36" t="s">
        <v>265</v>
      </c>
      <c r="G124" s="60">
        <f t="shared" si="51"/>
        <v>1812000</v>
      </c>
      <c r="H124" s="60">
        <v>1446750</v>
      </c>
      <c r="I124" s="60">
        <v>365250</v>
      </c>
      <c r="J124" s="60">
        <v>365250</v>
      </c>
      <c r="K124" s="60">
        <f t="shared" si="52"/>
        <v>1812000</v>
      </c>
      <c r="L124" s="60">
        <v>1446750</v>
      </c>
      <c r="M124" s="60">
        <v>365250</v>
      </c>
      <c r="N124" s="60">
        <v>365250</v>
      </c>
      <c r="O124" s="61">
        <f t="shared" si="35"/>
        <v>1</v>
      </c>
      <c r="P124" s="60">
        <f t="shared" si="36"/>
        <v>0</v>
      </c>
    </row>
    <row r="125" spans="1:19" s="28" customFormat="1" ht="90" x14ac:dyDescent="0.3">
      <c r="A125" s="36">
        <v>3719800</v>
      </c>
      <c r="B125" s="36">
        <v>9800</v>
      </c>
      <c r="C125" s="44" t="s">
        <v>167</v>
      </c>
      <c r="D125" s="45" t="s">
        <v>169</v>
      </c>
      <c r="E125" s="47" t="s">
        <v>279</v>
      </c>
      <c r="F125" s="36" t="s">
        <v>269</v>
      </c>
      <c r="G125" s="60">
        <f t="shared" si="51"/>
        <v>3500000</v>
      </c>
      <c r="H125" s="60">
        <v>3500000</v>
      </c>
      <c r="I125" s="60"/>
      <c r="J125" s="60"/>
      <c r="K125" s="60">
        <f t="shared" si="52"/>
        <v>3200000</v>
      </c>
      <c r="L125" s="60">
        <v>3200000</v>
      </c>
      <c r="M125" s="60"/>
      <c r="N125" s="60"/>
      <c r="O125" s="61">
        <f t="shared" si="35"/>
        <v>0.91428571428571426</v>
      </c>
      <c r="P125" s="60">
        <f t="shared" si="36"/>
        <v>-300000</v>
      </c>
    </row>
    <row r="126" spans="1:19" s="28" customFormat="1" ht="72" x14ac:dyDescent="0.3">
      <c r="A126" s="36">
        <v>3719800</v>
      </c>
      <c r="B126" s="36">
        <v>9800</v>
      </c>
      <c r="C126" s="44" t="s">
        <v>167</v>
      </c>
      <c r="D126" s="45" t="s">
        <v>169</v>
      </c>
      <c r="E126" s="47" t="s">
        <v>20</v>
      </c>
      <c r="F126" s="36" t="s">
        <v>272</v>
      </c>
      <c r="G126" s="60">
        <f t="shared" si="51"/>
        <v>255000</v>
      </c>
      <c r="H126" s="60">
        <v>255000</v>
      </c>
      <c r="I126" s="60"/>
      <c r="J126" s="60"/>
      <c r="K126" s="60">
        <f t="shared" si="52"/>
        <v>255000</v>
      </c>
      <c r="L126" s="60">
        <v>255000</v>
      </c>
      <c r="M126" s="60"/>
      <c r="N126" s="60"/>
      <c r="O126" s="61">
        <f t="shared" si="35"/>
        <v>1</v>
      </c>
      <c r="P126" s="60">
        <f t="shared" si="36"/>
        <v>0</v>
      </c>
      <c r="S126" s="42"/>
    </row>
    <row r="127" spans="1:19" s="28" customFormat="1" ht="91.5" customHeight="1" x14ac:dyDescent="0.3">
      <c r="A127" s="36">
        <v>3719800</v>
      </c>
      <c r="B127" s="36">
        <v>9800</v>
      </c>
      <c r="C127" s="44" t="s">
        <v>167</v>
      </c>
      <c r="D127" s="45" t="s">
        <v>169</v>
      </c>
      <c r="E127" s="48" t="s">
        <v>280</v>
      </c>
      <c r="F127" s="36" t="s">
        <v>281</v>
      </c>
      <c r="G127" s="60">
        <f t="shared" si="51"/>
        <v>1530000</v>
      </c>
      <c r="H127" s="60">
        <v>1105000</v>
      </c>
      <c r="I127" s="60">
        <v>425000</v>
      </c>
      <c r="J127" s="60">
        <v>425000</v>
      </c>
      <c r="K127" s="60">
        <f t="shared" si="52"/>
        <v>1530000</v>
      </c>
      <c r="L127" s="60">
        <v>1105000</v>
      </c>
      <c r="M127" s="60">
        <v>425000</v>
      </c>
      <c r="N127" s="60">
        <v>425000</v>
      </c>
      <c r="O127" s="61">
        <f t="shared" si="35"/>
        <v>1</v>
      </c>
      <c r="P127" s="60">
        <f t="shared" si="36"/>
        <v>0</v>
      </c>
    </row>
    <row r="128" spans="1:19" s="28" customFormat="1" ht="72" x14ac:dyDescent="0.3">
      <c r="A128" s="36">
        <v>3719800</v>
      </c>
      <c r="B128" s="36">
        <v>9800</v>
      </c>
      <c r="C128" s="44" t="s">
        <v>167</v>
      </c>
      <c r="D128" s="45" t="s">
        <v>169</v>
      </c>
      <c r="E128" s="45" t="s">
        <v>282</v>
      </c>
      <c r="F128" s="46" t="s">
        <v>290</v>
      </c>
      <c r="G128" s="60">
        <f t="shared" si="51"/>
        <v>400000</v>
      </c>
      <c r="H128" s="60">
        <v>400000</v>
      </c>
      <c r="I128" s="60"/>
      <c r="J128" s="60"/>
      <c r="K128" s="60">
        <f t="shared" si="52"/>
        <v>0</v>
      </c>
      <c r="L128" s="60"/>
      <c r="M128" s="60"/>
      <c r="N128" s="60"/>
      <c r="O128" s="61">
        <f t="shared" si="35"/>
        <v>0</v>
      </c>
      <c r="P128" s="60">
        <f t="shared" si="36"/>
        <v>-400000</v>
      </c>
    </row>
    <row r="129" spans="1:16" s="27" customFormat="1" ht="19.95" customHeight="1" x14ac:dyDescent="0.3">
      <c r="A129" s="30"/>
      <c r="B129" s="30"/>
      <c r="C129" s="30"/>
      <c r="D129" s="31" t="s">
        <v>171</v>
      </c>
      <c r="E129" s="31"/>
      <c r="F129" s="30"/>
      <c r="G129" s="32">
        <f t="shared" ref="G129:N129" si="53">G16+G29+G42+G67+G75+G99+G116+G121+G59</f>
        <v>394790899.27000004</v>
      </c>
      <c r="H129" s="32">
        <f t="shared" si="53"/>
        <v>297351923.81</v>
      </c>
      <c r="I129" s="32">
        <f t="shared" si="53"/>
        <v>97438975.460000008</v>
      </c>
      <c r="J129" s="32">
        <f t="shared" si="53"/>
        <v>94450857.110000014</v>
      </c>
      <c r="K129" s="32">
        <f t="shared" si="53"/>
        <v>89997248.239999995</v>
      </c>
      <c r="L129" s="32">
        <f t="shared" si="53"/>
        <v>80228225.039999992</v>
      </c>
      <c r="M129" s="32">
        <f t="shared" si="53"/>
        <v>9769023.1999999993</v>
      </c>
      <c r="N129" s="32">
        <f t="shared" si="53"/>
        <v>9711124.870000001</v>
      </c>
      <c r="O129" s="33">
        <f t="shared" si="35"/>
        <v>0.22796181068614324</v>
      </c>
      <c r="P129" s="32">
        <f t="shared" si="36"/>
        <v>-304793651.03000003</v>
      </c>
    </row>
    <row r="130" spans="1:16" s="28" customFormat="1" ht="54" x14ac:dyDescent="0.3">
      <c r="A130" s="70">
        <v>1</v>
      </c>
      <c r="B130" s="70"/>
      <c r="C130" s="70"/>
      <c r="D130" s="50"/>
      <c r="E130" s="50" t="s">
        <v>70</v>
      </c>
      <c r="F130" s="43" t="s">
        <v>310</v>
      </c>
      <c r="G130" s="60">
        <f>G37</f>
        <v>353000</v>
      </c>
      <c r="H130" s="60">
        <f>H37</f>
        <v>353000</v>
      </c>
      <c r="I130" s="60">
        <f t="shared" ref="I130:O130" si="54">I37</f>
        <v>0</v>
      </c>
      <c r="J130" s="60">
        <f t="shared" si="54"/>
        <v>0</v>
      </c>
      <c r="K130" s="60">
        <f t="shared" si="54"/>
        <v>81233.67</v>
      </c>
      <c r="L130" s="60">
        <f t="shared" si="54"/>
        <v>81233.67</v>
      </c>
      <c r="M130" s="60">
        <f t="shared" si="54"/>
        <v>0</v>
      </c>
      <c r="N130" s="60">
        <f t="shared" si="54"/>
        <v>0</v>
      </c>
      <c r="O130" s="60">
        <f t="shared" si="54"/>
        <v>0.23012371104815862</v>
      </c>
      <c r="P130" s="60">
        <f t="shared" si="36"/>
        <v>-271766.33</v>
      </c>
    </row>
    <row r="131" spans="1:16" s="28" customFormat="1" ht="54" x14ac:dyDescent="0.3">
      <c r="A131" s="70">
        <v>2</v>
      </c>
      <c r="B131" s="70"/>
      <c r="C131" s="70"/>
      <c r="D131" s="50"/>
      <c r="E131" s="50" t="s">
        <v>138</v>
      </c>
      <c r="F131" s="43" t="s">
        <v>139</v>
      </c>
      <c r="G131" s="60">
        <f>G86</f>
        <v>400000</v>
      </c>
      <c r="H131" s="60">
        <f t="shared" ref="H131:N131" si="55">H86</f>
        <v>400000</v>
      </c>
      <c r="I131" s="60">
        <f t="shared" si="55"/>
        <v>0</v>
      </c>
      <c r="J131" s="60">
        <f t="shared" si="55"/>
        <v>0</v>
      </c>
      <c r="K131" s="60">
        <f t="shared" si="55"/>
        <v>0</v>
      </c>
      <c r="L131" s="60">
        <f t="shared" si="55"/>
        <v>0</v>
      </c>
      <c r="M131" s="60">
        <f t="shared" si="55"/>
        <v>0</v>
      </c>
      <c r="N131" s="60">
        <f t="shared" si="55"/>
        <v>0</v>
      </c>
      <c r="O131" s="61">
        <f t="shared" si="35"/>
        <v>0</v>
      </c>
      <c r="P131" s="60">
        <f t="shared" si="36"/>
        <v>-400000</v>
      </c>
    </row>
    <row r="132" spans="1:16" s="28" customFormat="1" ht="72" x14ac:dyDescent="0.3">
      <c r="A132" s="70">
        <v>3</v>
      </c>
      <c r="B132" s="70"/>
      <c r="C132" s="70"/>
      <c r="D132" s="50"/>
      <c r="E132" s="50" t="s">
        <v>120</v>
      </c>
      <c r="F132" s="43" t="s">
        <v>259</v>
      </c>
      <c r="G132" s="60">
        <f>G78+G80+G81+G84+G85+G90+G105+G103+G102+G88+G106+G108</f>
        <v>154137841.16999999</v>
      </c>
      <c r="H132" s="60">
        <f>H78+H80+H81+H84+H85+H90+H105+H103+H102+H88+H106+H108</f>
        <v>119898945.13</v>
      </c>
      <c r="I132" s="60">
        <f t="shared" ref="I132:N132" si="56">I78+I80+I81+I84+I85+I90+I105+I103+I102+I88+I106+I108</f>
        <v>34238896.039999999</v>
      </c>
      <c r="J132" s="60">
        <f t="shared" si="56"/>
        <v>34238896.039999999</v>
      </c>
      <c r="K132" s="60">
        <f t="shared" si="56"/>
        <v>40128662.530000009</v>
      </c>
      <c r="L132" s="60">
        <f t="shared" si="56"/>
        <v>39921867.610000007</v>
      </c>
      <c r="M132" s="60">
        <f t="shared" si="56"/>
        <v>206794.92</v>
      </c>
      <c r="N132" s="60">
        <f t="shared" si="56"/>
        <v>206794.92</v>
      </c>
      <c r="O132" s="60">
        <f>O78+O80+O81+O84+O85+O90+O105+O103</f>
        <v>1.6814154560104837</v>
      </c>
      <c r="P132" s="60">
        <f t="shared" si="36"/>
        <v>-114009178.63999999</v>
      </c>
    </row>
    <row r="133" spans="1:16" s="28" customFormat="1" ht="90" customHeight="1" x14ac:dyDescent="0.3">
      <c r="A133" s="70">
        <v>4</v>
      </c>
      <c r="B133" s="70"/>
      <c r="C133" s="70"/>
      <c r="D133" s="50"/>
      <c r="E133" s="47" t="s">
        <v>280</v>
      </c>
      <c r="F133" s="36" t="s">
        <v>281</v>
      </c>
      <c r="G133" s="60">
        <f>G127</f>
        <v>1530000</v>
      </c>
      <c r="H133" s="60">
        <f>H127</f>
        <v>1105000</v>
      </c>
      <c r="I133" s="60">
        <f t="shared" ref="I133:N133" si="57">I127</f>
        <v>425000</v>
      </c>
      <c r="J133" s="60">
        <f t="shared" si="57"/>
        <v>425000</v>
      </c>
      <c r="K133" s="60">
        <f t="shared" si="57"/>
        <v>1530000</v>
      </c>
      <c r="L133" s="60">
        <f t="shared" si="57"/>
        <v>1105000</v>
      </c>
      <c r="M133" s="60">
        <f t="shared" si="57"/>
        <v>425000</v>
      </c>
      <c r="N133" s="60">
        <f t="shared" si="57"/>
        <v>425000</v>
      </c>
      <c r="O133" s="61">
        <f t="shared" si="35"/>
        <v>1</v>
      </c>
      <c r="P133" s="60">
        <f t="shared" si="36"/>
        <v>0</v>
      </c>
    </row>
    <row r="134" spans="1:16" s="28" customFormat="1" ht="54" x14ac:dyDescent="0.3">
      <c r="A134" s="70">
        <v>5</v>
      </c>
      <c r="B134" s="70"/>
      <c r="C134" s="70"/>
      <c r="D134" s="50"/>
      <c r="E134" s="50" t="s">
        <v>131</v>
      </c>
      <c r="F134" s="43" t="s">
        <v>307</v>
      </c>
      <c r="G134" s="60">
        <f>G82+G104</f>
        <v>2500038.56</v>
      </c>
      <c r="H134" s="60">
        <f>H82+H104</f>
        <v>300000</v>
      </c>
      <c r="I134" s="60">
        <f t="shared" ref="I134:N134" si="58">I82+I104</f>
        <v>2200038.56</v>
      </c>
      <c r="J134" s="60">
        <f t="shared" si="58"/>
        <v>2200038.56</v>
      </c>
      <c r="K134" s="60">
        <f t="shared" si="58"/>
        <v>0</v>
      </c>
      <c r="L134" s="60">
        <f t="shared" si="58"/>
        <v>0</v>
      </c>
      <c r="M134" s="60">
        <f t="shared" si="58"/>
        <v>0</v>
      </c>
      <c r="N134" s="60">
        <f t="shared" si="58"/>
        <v>0</v>
      </c>
      <c r="O134" s="61">
        <f t="shared" si="35"/>
        <v>0</v>
      </c>
      <c r="P134" s="60">
        <f t="shared" si="36"/>
        <v>-2500038.56</v>
      </c>
    </row>
    <row r="135" spans="1:16" s="28" customFormat="1" ht="72" x14ac:dyDescent="0.3">
      <c r="A135" s="70">
        <v>6</v>
      </c>
      <c r="B135" s="70"/>
      <c r="C135" s="70"/>
      <c r="D135" s="50"/>
      <c r="E135" s="50" t="s">
        <v>32</v>
      </c>
      <c r="F135" s="43" t="s">
        <v>303</v>
      </c>
      <c r="G135" s="60">
        <f>G21+G22+G44+G46+G48+G51+G52+G53+G55+G49+G39+G54</f>
        <v>45816920</v>
      </c>
      <c r="H135" s="60">
        <f>H21+H22+H44+H46+H48+H51+H52+H53+H55+H49+H39+H54</f>
        <v>45816920</v>
      </c>
      <c r="I135" s="60">
        <f t="shared" ref="I135:N135" si="59">I21+I22+I44+I46+I48+I51+I52+I53+I55+I49+I39+I54</f>
        <v>0</v>
      </c>
      <c r="J135" s="60">
        <f t="shared" si="59"/>
        <v>0</v>
      </c>
      <c r="K135" s="60">
        <f t="shared" si="59"/>
        <v>10826462.960000001</v>
      </c>
      <c r="L135" s="60">
        <f t="shared" si="59"/>
        <v>10826462.960000001</v>
      </c>
      <c r="M135" s="60">
        <f t="shared" si="59"/>
        <v>0</v>
      </c>
      <c r="N135" s="60">
        <f t="shared" si="59"/>
        <v>0</v>
      </c>
      <c r="O135" s="61">
        <f t="shared" si="35"/>
        <v>0.23629835789922152</v>
      </c>
      <c r="P135" s="60">
        <f t="shared" si="36"/>
        <v>-34990457.039999999</v>
      </c>
    </row>
    <row r="136" spans="1:16" s="28" customFormat="1" ht="120" customHeight="1" x14ac:dyDescent="0.3">
      <c r="A136" s="70">
        <v>7</v>
      </c>
      <c r="B136" s="70"/>
      <c r="C136" s="70"/>
      <c r="D136" s="50"/>
      <c r="E136" s="50" t="s">
        <v>56</v>
      </c>
      <c r="F136" s="43" t="s">
        <v>311</v>
      </c>
      <c r="G136" s="60">
        <f t="shared" ref="G136:N136" si="60">G31+G45+G56</f>
        <v>7462300</v>
      </c>
      <c r="H136" s="60">
        <f t="shared" si="60"/>
        <v>7462300</v>
      </c>
      <c r="I136" s="60">
        <f t="shared" si="60"/>
        <v>0</v>
      </c>
      <c r="J136" s="60">
        <f t="shared" si="60"/>
        <v>0</v>
      </c>
      <c r="K136" s="60">
        <f t="shared" si="60"/>
        <v>1138148.96</v>
      </c>
      <c r="L136" s="60">
        <f t="shared" si="60"/>
        <v>1138148.96</v>
      </c>
      <c r="M136" s="60">
        <f t="shared" si="60"/>
        <v>0</v>
      </c>
      <c r="N136" s="60">
        <f t="shared" si="60"/>
        <v>0</v>
      </c>
      <c r="O136" s="61">
        <f t="shared" si="35"/>
        <v>0.15251986116880853</v>
      </c>
      <c r="P136" s="60">
        <f t="shared" si="36"/>
        <v>-6324151.04</v>
      </c>
    </row>
    <row r="137" spans="1:16" s="28" customFormat="1" ht="54" x14ac:dyDescent="0.3">
      <c r="A137" s="70">
        <v>8</v>
      </c>
      <c r="B137" s="70"/>
      <c r="C137" s="70"/>
      <c r="D137" s="50"/>
      <c r="E137" s="50" t="s">
        <v>20</v>
      </c>
      <c r="F137" s="43" t="s">
        <v>272</v>
      </c>
      <c r="G137" s="60">
        <f>G17+G18+G19+G20+G101+G111+G126</f>
        <v>50327250.159999996</v>
      </c>
      <c r="H137" s="60">
        <f>H17+H18+H19+H20+H101+H111+H126</f>
        <v>35609010</v>
      </c>
      <c r="I137" s="60">
        <f t="shared" ref="I137:N137" si="61">I17+I18+I19+I20+I101+I111+I126</f>
        <v>14718240.16</v>
      </c>
      <c r="J137" s="60">
        <f t="shared" si="61"/>
        <v>14718240.16</v>
      </c>
      <c r="K137" s="60">
        <f t="shared" si="61"/>
        <v>6962973.7400000002</v>
      </c>
      <c r="L137" s="60">
        <f t="shared" si="61"/>
        <v>6962973.7400000002</v>
      </c>
      <c r="M137" s="60">
        <f t="shared" si="61"/>
        <v>0</v>
      </c>
      <c r="N137" s="60">
        <f t="shared" si="61"/>
        <v>0</v>
      </c>
      <c r="O137" s="61">
        <f>K137/G137</f>
        <v>0.1383539477691185</v>
      </c>
      <c r="P137" s="60">
        <f>K137-G137</f>
        <v>-43364276.419999994</v>
      </c>
    </row>
    <row r="138" spans="1:16" s="28" customFormat="1" ht="36" x14ac:dyDescent="0.3">
      <c r="A138" s="70">
        <v>9</v>
      </c>
      <c r="B138" s="70"/>
      <c r="C138" s="70"/>
      <c r="D138" s="50"/>
      <c r="E138" s="50" t="s">
        <v>55</v>
      </c>
      <c r="F138" s="43" t="s">
        <v>180</v>
      </c>
      <c r="G138" s="60">
        <f t="shared" ref="G138:N138" si="62">+G35+G38+G32</f>
        <v>4536596</v>
      </c>
      <c r="H138" s="60">
        <f t="shared" si="62"/>
        <v>3050000</v>
      </c>
      <c r="I138" s="60">
        <f t="shared" si="62"/>
        <v>1486596</v>
      </c>
      <c r="J138" s="60">
        <f t="shared" si="62"/>
        <v>1486596</v>
      </c>
      <c r="K138" s="60">
        <f t="shared" si="62"/>
        <v>612510.59000000008</v>
      </c>
      <c r="L138" s="60">
        <f t="shared" si="62"/>
        <v>53149.17</v>
      </c>
      <c r="M138" s="60">
        <f t="shared" si="62"/>
        <v>559361.42000000004</v>
      </c>
      <c r="N138" s="60">
        <f t="shared" si="62"/>
        <v>559361.42000000004</v>
      </c>
      <c r="O138" s="61">
        <f>K138/G138</f>
        <v>0.1350154587272043</v>
      </c>
      <c r="P138" s="60">
        <f>K138-G138</f>
        <v>-3924085.41</v>
      </c>
    </row>
    <row r="139" spans="1:16" s="28" customFormat="1" ht="84.75" customHeight="1" x14ac:dyDescent="0.3">
      <c r="A139" s="70">
        <v>10</v>
      </c>
      <c r="B139" s="70"/>
      <c r="C139" s="70"/>
      <c r="D139" s="50"/>
      <c r="E139" s="50" t="s">
        <v>170</v>
      </c>
      <c r="F139" s="43" t="s">
        <v>312</v>
      </c>
      <c r="G139" s="60">
        <f>G23+G124+G95+G40+G113+G119+G58</f>
        <v>26343700.18</v>
      </c>
      <c r="H139" s="60">
        <f>H23+H124+H95+H40+H113+H119+H58</f>
        <v>8916188.6799999997</v>
      </c>
      <c r="I139" s="60">
        <f t="shared" ref="I139:N139" si="63">I23+I124+I95+I40+I113+I119+I58</f>
        <v>17427511.5</v>
      </c>
      <c r="J139" s="60">
        <f t="shared" si="63"/>
        <v>17427511.5</v>
      </c>
      <c r="K139" s="60">
        <f t="shared" si="63"/>
        <v>12392664.809999999</v>
      </c>
      <c r="L139" s="60">
        <f t="shared" si="63"/>
        <v>3922176.28</v>
      </c>
      <c r="M139" s="60">
        <f t="shared" si="63"/>
        <v>8470488.5300000012</v>
      </c>
      <c r="N139" s="60">
        <f t="shared" si="63"/>
        <v>8470488.5300000012</v>
      </c>
      <c r="O139" s="61">
        <f t="shared" si="35"/>
        <v>0.4704223296394956</v>
      </c>
      <c r="P139" s="60">
        <f t="shared" si="36"/>
        <v>-13951035.370000001</v>
      </c>
    </row>
    <row r="140" spans="1:16" s="28" customFormat="1" ht="234" x14ac:dyDescent="0.3">
      <c r="A140" s="70">
        <v>11</v>
      </c>
      <c r="B140" s="70"/>
      <c r="C140" s="70"/>
      <c r="D140" s="50"/>
      <c r="E140" s="48" t="s">
        <v>296</v>
      </c>
      <c r="F140" s="36" t="s">
        <v>297</v>
      </c>
      <c r="G140" s="60">
        <f>G24+G112</f>
        <v>5167400</v>
      </c>
      <c r="H140" s="60">
        <f>H24+H112</f>
        <v>1385000</v>
      </c>
      <c r="I140" s="60">
        <f t="shared" ref="I140:N140" si="64">I24+I112</f>
        <v>3782400</v>
      </c>
      <c r="J140" s="60">
        <f t="shared" si="64"/>
        <v>3782400</v>
      </c>
      <c r="K140" s="60">
        <f t="shared" si="64"/>
        <v>9450</v>
      </c>
      <c r="L140" s="60">
        <f t="shared" si="64"/>
        <v>9450</v>
      </c>
      <c r="M140" s="60">
        <f t="shared" si="64"/>
        <v>0</v>
      </c>
      <c r="N140" s="60">
        <f t="shared" si="64"/>
        <v>0</v>
      </c>
      <c r="O140" s="61">
        <f t="shared" si="35"/>
        <v>1.8287726903278244E-3</v>
      </c>
      <c r="P140" s="60">
        <f t="shared" si="36"/>
        <v>-5157950</v>
      </c>
    </row>
    <row r="141" spans="1:16" s="28" customFormat="1" ht="108" x14ac:dyDescent="0.3">
      <c r="A141" s="70">
        <v>12</v>
      </c>
      <c r="B141" s="70"/>
      <c r="C141" s="70"/>
      <c r="D141" s="50"/>
      <c r="E141" s="50" t="s">
        <v>172</v>
      </c>
      <c r="F141" s="43" t="s">
        <v>313</v>
      </c>
      <c r="G141" s="60">
        <f t="shared" ref="G141:N141" si="65">G109</f>
        <v>7950254.8499999996</v>
      </c>
      <c r="H141" s="60">
        <f t="shared" si="65"/>
        <v>2220000</v>
      </c>
      <c r="I141" s="60">
        <f t="shared" si="65"/>
        <v>5730254.8499999996</v>
      </c>
      <c r="J141" s="60">
        <f t="shared" si="65"/>
        <v>5730254.8499999996</v>
      </c>
      <c r="K141" s="60">
        <f t="shared" si="65"/>
        <v>0</v>
      </c>
      <c r="L141" s="60">
        <f t="shared" si="65"/>
        <v>0</v>
      </c>
      <c r="M141" s="60">
        <f t="shared" si="65"/>
        <v>0</v>
      </c>
      <c r="N141" s="60">
        <f t="shared" si="65"/>
        <v>0</v>
      </c>
      <c r="O141" s="61">
        <f>K141/G141</f>
        <v>0</v>
      </c>
      <c r="P141" s="60">
        <f>K141-G141</f>
        <v>-7950254.8499999996</v>
      </c>
    </row>
    <row r="142" spans="1:16" s="28" customFormat="1" ht="126" x14ac:dyDescent="0.3">
      <c r="A142" s="70">
        <v>13</v>
      </c>
      <c r="B142" s="70"/>
      <c r="C142" s="70"/>
      <c r="D142" s="50"/>
      <c r="E142" s="65" t="s">
        <v>173</v>
      </c>
      <c r="F142" s="66" t="s">
        <v>176</v>
      </c>
      <c r="G142" s="60">
        <f>G28+G98+G115+G89+G107+G110+G114</f>
        <v>7810925.4399999995</v>
      </c>
      <c r="H142" s="60">
        <f>H28+H98+H115+H89+H107+H110+H114</f>
        <v>0</v>
      </c>
      <c r="I142" s="60">
        <f>I28+I98+I115+I89+I107+I110+I114</f>
        <v>7810925.4399999995</v>
      </c>
      <c r="J142" s="60">
        <f t="shared" ref="J142:N142" si="66">J28+J98+J115+J89+J107+J110+J114</f>
        <v>5929120</v>
      </c>
      <c r="K142" s="60">
        <f t="shared" si="66"/>
        <v>57898.33</v>
      </c>
      <c r="L142" s="60">
        <f t="shared" si="66"/>
        <v>0</v>
      </c>
      <c r="M142" s="60">
        <f t="shared" si="66"/>
        <v>57898.33</v>
      </c>
      <c r="N142" s="60">
        <f t="shared" si="66"/>
        <v>0</v>
      </c>
      <c r="O142" s="61">
        <f>K142/G142</f>
        <v>7.4124801785331092E-3</v>
      </c>
      <c r="P142" s="60">
        <f>K142-G142</f>
        <v>-7753027.1099999994</v>
      </c>
    </row>
    <row r="143" spans="1:16" s="28" customFormat="1" ht="175.5" customHeight="1" x14ac:dyDescent="0.3">
      <c r="A143" s="70">
        <v>14</v>
      </c>
      <c r="B143" s="70"/>
      <c r="C143" s="70"/>
      <c r="D143" s="50"/>
      <c r="E143" s="47" t="s">
        <v>277</v>
      </c>
      <c r="F143" s="36" t="s">
        <v>278</v>
      </c>
      <c r="G143" s="60">
        <f t="shared" ref="G143:N143" si="67">G123</f>
        <v>980000</v>
      </c>
      <c r="H143" s="60">
        <f t="shared" si="67"/>
        <v>980000</v>
      </c>
      <c r="I143" s="60">
        <f t="shared" si="67"/>
        <v>0</v>
      </c>
      <c r="J143" s="60">
        <f t="shared" si="67"/>
        <v>0</v>
      </c>
      <c r="K143" s="60">
        <f t="shared" si="67"/>
        <v>980000</v>
      </c>
      <c r="L143" s="60">
        <f t="shared" si="67"/>
        <v>980000</v>
      </c>
      <c r="M143" s="60">
        <f t="shared" si="67"/>
        <v>0</v>
      </c>
      <c r="N143" s="60">
        <f t="shared" si="67"/>
        <v>0</v>
      </c>
      <c r="O143" s="61">
        <f t="shared" si="35"/>
        <v>1</v>
      </c>
      <c r="P143" s="60">
        <f t="shared" si="36"/>
        <v>0</v>
      </c>
    </row>
    <row r="144" spans="1:16" s="28" customFormat="1" ht="88.5" customHeight="1" x14ac:dyDescent="0.3">
      <c r="A144" s="70">
        <v>15</v>
      </c>
      <c r="B144" s="70"/>
      <c r="C144" s="70"/>
      <c r="D144" s="50"/>
      <c r="E144" s="48" t="s">
        <v>198</v>
      </c>
      <c r="F144" s="36" t="s">
        <v>235</v>
      </c>
      <c r="G144" s="60">
        <f t="shared" ref="G144:N144" si="68">G33</f>
        <v>203000</v>
      </c>
      <c r="H144" s="60">
        <f t="shared" si="68"/>
        <v>203000</v>
      </c>
      <c r="I144" s="60">
        <f t="shared" si="68"/>
        <v>0</v>
      </c>
      <c r="J144" s="60">
        <f t="shared" si="68"/>
        <v>0</v>
      </c>
      <c r="K144" s="60">
        <f t="shared" si="68"/>
        <v>0</v>
      </c>
      <c r="L144" s="60">
        <f t="shared" si="68"/>
        <v>0</v>
      </c>
      <c r="M144" s="60">
        <f t="shared" si="68"/>
        <v>0</v>
      </c>
      <c r="N144" s="60">
        <f t="shared" si="68"/>
        <v>0</v>
      </c>
      <c r="O144" s="61">
        <f t="shared" si="35"/>
        <v>0</v>
      </c>
      <c r="P144" s="60">
        <f t="shared" si="36"/>
        <v>-203000</v>
      </c>
    </row>
    <row r="145" spans="1:16" s="28" customFormat="1" ht="88.5" customHeight="1" x14ac:dyDescent="0.3">
      <c r="A145" s="70">
        <v>16</v>
      </c>
      <c r="B145" s="70"/>
      <c r="C145" s="70"/>
      <c r="D145" s="50"/>
      <c r="E145" s="47" t="s">
        <v>263</v>
      </c>
      <c r="F145" s="36" t="s">
        <v>264</v>
      </c>
      <c r="G145" s="60">
        <f>G118+G94</f>
        <v>46833460</v>
      </c>
      <c r="H145" s="60">
        <f>H118+H94</f>
        <v>46283460</v>
      </c>
      <c r="I145" s="60">
        <f t="shared" ref="I145:N145" si="69">I118+I94</f>
        <v>550000</v>
      </c>
      <c r="J145" s="60">
        <f t="shared" si="69"/>
        <v>550000</v>
      </c>
      <c r="K145" s="60">
        <f t="shared" si="69"/>
        <v>9718688.7300000004</v>
      </c>
      <c r="L145" s="60">
        <f t="shared" si="69"/>
        <v>9718688.7300000004</v>
      </c>
      <c r="M145" s="60">
        <f t="shared" si="69"/>
        <v>0</v>
      </c>
      <c r="N145" s="60">
        <f t="shared" si="69"/>
        <v>0</v>
      </c>
      <c r="O145" s="61">
        <f t="shared" si="35"/>
        <v>0.20751592408504518</v>
      </c>
      <c r="P145" s="60">
        <f t="shared" si="36"/>
        <v>-37114771.269999996</v>
      </c>
    </row>
    <row r="146" spans="1:16" s="28" customFormat="1" ht="51" customHeight="1" x14ac:dyDescent="0.3">
      <c r="A146" s="70">
        <v>17</v>
      </c>
      <c r="B146" s="70"/>
      <c r="C146" s="70"/>
      <c r="D146" s="50"/>
      <c r="E146" s="47" t="s">
        <v>200</v>
      </c>
      <c r="F146" s="36" t="s">
        <v>201</v>
      </c>
      <c r="G146" s="60">
        <f t="shared" ref="G146:N146" si="70">G36+G50</f>
        <v>3483800</v>
      </c>
      <c r="H146" s="60">
        <f t="shared" si="70"/>
        <v>3483800</v>
      </c>
      <c r="I146" s="60">
        <f t="shared" si="70"/>
        <v>0</v>
      </c>
      <c r="J146" s="60">
        <f t="shared" si="70"/>
        <v>0</v>
      </c>
      <c r="K146" s="60">
        <f t="shared" si="70"/>
        <v>0</v>
      </c>
      <c r="L146" s="60">
        <f t="shared" si="70"/>
        <v>0</v>
      </c>
      <c r="M146" s="60">
        <f t="shared" si="70"/>
        <v>0</v>
      </c>
      <c r="N146" s="60">
        <f t="shared" si="70"/>
        <v>0</v>
      </c>
      <c r="O146" s="61">
        <f t="shared" si="35"/>
        <v>0</v>
      </c>
      <c r="P146" s="60">
        <f t="shared" si="36"/>
        <v>-3483800</v>
      </c>
    </row>
    <row r="147" spans="1:16" s="28" customFormat="1" ht="54" x14ac:dyDescent="0.3">
      <c r="A147" s="70">
        <v>18</v>
      </c>
      <c r="B147" s="70"/>
      <c r="C147" s="70"/>
      <c r="D147" s="50"/>
      <c r="E147" s="47" t="s">
        <v>213</v>
      </c>
      <c r="F147" s="55" t="s">
        <v>304</v>
      </c>
      <c r="G147" s="60">
        <f>G59</f>
        <v>2231900</v>
      </c>
      <c r="H147" s="60">
        <f t="shared" ref="H147:N147" si="71">H59</f>
        <v>1760900</v>
      </c>
      <c r="I147" s="60">
        <f t="shared" si="71"/>
        <v>471000</v>
      </c>
      <c r="J147" s="60">
        <f t="shared" si="71"/>
        <v>94000</v>
      </c>
      <c r="K147" s="60">
        <f t="shared" si="71"/>
        <v>80183</v>
      </c>
      <c r="L147" s="60">
        <f t="shared" si="71"/>
        <v>30703</v>
      </c>
      <c r="M147" s="60">
        <f t="shared" si="71"/>
        <v>49480</v>
      </c>
      <c r="N147" s="60">
        <f t="shared" si="71"/>
        <v>49480</v>
      </c>
      <c r="O147" s="61">
        <f t="shared" si="35"/>
        <v>3.5925892737129803E-2</v>
      </c>
      <c r="P147" s="60">
        <f t="shared" si="36"/>
        <v>-2151717</v>
      </c>
    </row>
    <row r="148" spans="1:16" s="28" customFormat="1" ht="54" x14ac:dyDescent="0.3">
      <c r="A148" s="70">
        <v>19</v>
      </c>
      <c r="B148" s="70"/>
      <c r="C148" s="70"/>
      <c r="D148" s="50"/>
      <c r="E148" s="47" t="s">
        <v>232</v>
      </c>
      <c r="F148" s="36" t="s">
        <v>249</v>
      </c>
      <c r="G148" s="60">
        <f>G47+G71+G69</f>
        <v>2088900</v>
      </c>
      <c r="H148" s="60">
        <f>H47+H71+H69</f>
        <v>2088900</v>
      </c>
      <c r="I148" s="60">
        <f t="shared" ref="I148:N148" si="72">I47+I71+I69</f>
        <v>0</v>
      </c>
      <c r="J148" s="60">
        <f t="shared" si="72"/>
        <v>0</v>
      </c>
      <c r="K148" s="60">
        <f t="shared" si="72"/>
        <v>62812.79</v>
      </c>
      <c r="L148" s="60">
        <f t="shared" si="72"/>
        <v>62812.79</v>
      </c>
      <c r="M148" s="60">
        <f t="shared" si="72"/>
        <v>0</v>
      </c>
      <c r="N148" s="60">
        <f t="shared" si="72"/>
        <v>0</v>
      </c>
      <c r="O148" s="61">
        <f>K148/G148</f>
        <v>3.0069792713868542E-2</v>
      </c>
      <c r="P148" s="60">
        <f>K148-G148</f>
        <v>-2026087.21</v>
      </c>
    </row>
    <row r="149" spans="1:16" s="28" customFormat="1" ht="90" customHeight="1" x14ac:dyDescent="0.3">
      <c r="A149" s="70">
        <v>20</v>
      </c>
      <c r="B149" s="70"/>
      <c r="C149" s="70"/>
      <c r="D149" s="50"/>
      <c r="E149" s="47" t="s">
        <v>233</v>
      </c>
      <c r="F149" s="36" t="s">
        <v>305</v>
      </c>
      <c r="G149" s="60">
        <f>G70+G72+G73+G74</f>
        <v>2634000</v>
      </c>
      <c r="H149" s="60">
        <f>H70+H72+H73+H74</f>
        <v>2634000</v>
      </c>
      <c r="I149" s="60">
        <f t="shared" ref="I149:N149" si="73">I70+I72+I73+I74</f>
        <v>0</v>
      </c>
      <c r="J149" s="60">
        <f t="shared" si="73"/>
        <v>0</v>
      </c>
      <c r="K149" s="60">
        <f t="shared" si="73"/>
        <v>367611.76</v>
      </c>
      <c r="L149" s="60">
        <f t="shared" si="73"/>
        <v>367611.76</v>
      </c>
      <c r="M149" s="60">
        <f t="shared" si="73"/>
        <v>0</v>
      </c>
      <c r="N149" s="60">
        <f t="shared" si="73"/>
        <v>0</v>
      </c>
      <c r="O149" s="61">
        <f>K149/G149</f>
        <v>0.13956406985573272</v>
      </c>
      <c r="P149" s="60">
        <f>K149-G149</f>
        <v>-2266388.2400000002</v>
      </c>
    </row>
    <row r="150" spans="1:16" s="28" customFormat="1" ht="117.75" customHeight="1" x14ac:dyDescent="0.3">
      <c r="A150" s="70">
        <v>21</v>
      </c>
      <c r="B150" s="70"/>
      <c r="C150" s="70"/>
      <c r="D150" s="50"/>
      <c r="E150" s="47" t="s">
        <v>283</v>
      </c>
      <c r="F150" s="36" t="s">
        <v>314</v>
      </c>
      <c r="G150" s="60">
        <v>15000</v>
      </c>
      <c r="H150" s="60">
        <f>H34</f>
        <v>15000</v>
      </c>
      <c r="I150" s="60">
        <f t="shared" ref="I150:N150" si="74">I34</f>
        <v>0</v>
      </c>
      <c r="J150" s="60">
        <f t="shared" si="74"/>
        <v>0</v>
      </c>
      <c r="K150" s="60">
        <f t="shared" si="74"/>
        <v>0</v>
      </c>
      <c r="L150" s="60">
        <f t="shared" si="74"/>
        <v>0</v>
      </c>
      <c r="M150" s="60">
        <f t="shared" si="74"/>
        <v>0</v>
      </c>
      <c r="N150" s="60">
        <f t="shared" si="74"/>
        <v>0</v>
      </c>
      <c r="O150" s="61">
        <f>K150/G150</f>
        <v>0</v>
      </c>
      <c r="P150" s="60">
        <f>K150-G150</f>
        <v>-15000</v>
      </c>
    </row>
    <row r="151" spans="1:16" s="28" customFormat="1" ht="90" x14ac:dyDescent="0.3">
      <c r="A151" s="70">
        <v>22</v>
      </c>
      <c r="B151" s="70"/>
      <c r="C151" s="70"/>
      <c r="D151" s="50"/>
      <c r="E151" s="48" t="s">
        <v>268</v>
      </c>
      <c r="F151" s="36" t="s">
        <v>269</v>
      </c>
      <c r="G151" s="60">
        <f>G27+G97+G120+G41+G26+G125</f>
        <v>6569200</v>
      </c>
      <c r="H151" s="60">
        <f>H27+H97+H120+H41+H26+H125</f>
        <v>6569200</v>
      </c>
      <c r="I151" s="60">
        <f t="shared" ref="I151:N151" si="75">I27+I97+I120+I41+I26+I125</f>
        <v>0</v>
      </c>
      <c r="J151" s="60">
        <f t="shared" si="75"/>
        <v>0</v>
      </c>
      <c r="K151" s="60">
        <f t="shared" si="75"/>
        <v>3806000</v>
      </c>
      <c r="L151" s="60">
        <f t="shared" si="75"/>
        <v>3806000</v>
      </c>
      <c r="M151" s="60">
        <f t="shared" si="75"/>
        <v>0</v>
      </c>
      <c r="N151" s="60">
        <f t="shared" si="75"/>
        <v>0</v>
      </c>
      <c r="O151" s="61">
        <f t="shared" si="35"/>
        <v>0.579370395177495</v>
      </c>
      <c r="P151" s="60">
        <f t="shared" si="36"/>
        <v>-2763200</v>
      </c>
    </row>
    <row r="152" spans="1:16" s="28" customFormat="1" ht="104.25" customHeight="1" x14ac:dyDescent="0.3">
      <c r="A152" s="70">
        <v>23</v>
      </c>
      <c r="B152" s="70"/>
      <c r="C152" s="70"/>
      <c r="D152" s="50"/>
      <c r="E152" s="47" t="s">
        <v>237</v>
      </c>
      <c r="F152" s="36" t="s">
        <v>238</v>
      </c>
      <c r="G152" s="60">
        <f>G25</f>
        <v>1780000</v>
      </c>
      <c r="H152" s="60">
        <f>H25</f>
        <v>1780000</v>
      </c>
      <c r="I152" s="60">
        <f t="shared" ref="I152:N152" si="76">I25</f>
        <v>0</v>
      </c>
      <c r="J152" s="60">
        <f t="shared" si="76"/>
        <v>0</v>
      </c>
      <c r="K152" s="60">
        <f t="shared" si="76"/>
        <v>426928</v>
      </c>
      <c r="L152" s="60">
        <f t="shared" si="76"/>
        <v>426928</v>
      </c>
      <c r="M152" s="60">
        <f t="shared" si="76"/>
        <v>0</v>
      </c>
      <c r="N152" s="60">
        <f t="shared" si="76"/>
        <v>0</v>
      </c>
      <c r="O152" s="61">
        <f t="shared" si="35"/>
        <v>0.23984719101123594</v>
      </c>
      <c r="P152" s="60">
        <f t="shared" ref="P152:P157" si="77">K152-G152</f>
        <v>-1353072</v>
      </c>
    </row>
    <row r="153" spans="1:16" s="28" customFormat="1" ht="169.5" customHeight="1" x14ac:dyDescent="0.3">
      <c r="A153" s="70">
        <v>24</v>
      </c>
      <c r="B153" s="70"/>
      <c r="C153" s="70"/>
      <c r="D153" s="50"/>
      <c r="E153" s="48" t="s">
        <v>266</v>
      </c>
      <c r="F153" s="46" t="s">
        <v>267</v>
      </c>
      <c r="G153" s="60">
        <f>G96</f>
        <v>1170000</v>
      </c>
      <c r="H153" s="60">
        <f>H96</f>
        <v>0</v>
      </c>
      <c r="I153" s="60">
        <f t="shared" ref="I153:N153" si="78">I96</f>
        <v>1170000</v>
      </c>
      <c r="J153" s="60">
        <f t="shared" si="78"/>
        <v>1170000</v>
      </c>
      <c r="K153" s="60">
        <f t="shared" si="78"/>
        <v>0</v>
      </c>
      <c r="L153" s="60">
        <f t="shared" si="78"/>
        <v>0</v>
      </c>
      <c r="M153" s="60">
        <f t="shared" si="78"/>
        <v>0</v>
      </c>
      <c r="N153" s="60">
        <f t="shared" si="78"/>
        <v>0</v>
      </c>
      <c r="O153" s="61">
        <f t="shared" si="35"/>
        <v>0</v>
      </c>
      <c r="P153" s="60">
        <f t="shared" si="77"/>
        <v>-1170000</v>
      </c>
    </row>
    <row r="154" spans="1:16" s="28" customFormat="1" ht="72" x14ac:dyDescent="0.3">
      <c r="A154" s="70">
        <v>25</v>
      </c>
      <c r="B154" s="70"/>
      <c r="C154" s="70"/>
      <c r="D154" s="71"/>
      <c r="E154" s="54" t="s">
        <v>245</v>
      </c>
      <c r="F154" s="36" t="s">
        <v>315</v>
      </c>
      <c r="G154" s="60">
        <f>G57</f>
        <v>1000000</v>
      </c>
      <c r="H154" s="60">
        <f t="shared" ref="H154:N154" si="79">H57</f>
        <v>0</v>
      </c>
      <c r="I154" s="60">
        <f t="shared" si="79"/>
        <v>1000000</v>
      </c>
      <c r="J154" s="60">
        <f t="shared" si="79"/>
        <v>1000000</v>
      </c>
      <c r="K154" s="60">
        <f t="shared" si="79"/>
        <v>0</v>
      </c>
      <c r="L154" s="60">
        <f t="shared" si="79"/>
        <v>0</v>
      </c>
      <c r="M154" s="60">
        <f t="shared" si="79"/>
        <v>0</v>
      </c>
      <c r="N154" s="60">
        <f t="shared" si="79"/>
        <v>0</v>
      </c>
      <c r="O154" s="61">
        <f t="shared" si="35"/>
        <v>0</v>
      </c>
      <c r="P154" s="60">
        <f t="shared" si="77"/>
        <v>-1000000</v>
      </c>
    </row>
    <row r="155" spans="1:16" s="28" customFormat="1" ht="140.25" customHeight="1" x14ac:dyDescent="0.3">
      <c r="A155" s="70">
        <v>26</v>
      </c>
      <c r="B155" s="70"/>
      <c r="C155" s="70"/>
      <c r="D155" s="71"/>
      <c r="E155" s="47" t="s">
        <v>251</v>
      </c>
      <c r="F155" s="36" t="s">
        <v>252</v>
      </c>
      <c r="G155" s="60">
        <f>G77+G83+G87+G91+G92</f>
        <v>5830112.9099999992</v>
      </c>
      <c r="H155" s="60">
        <f>H77+H83+H87+H91+H92</f>
        <v>0</v>
      </c>
      <c r="I155" s="60">
        <f t="shared" ref="I155:N155" si="80">I77+I83+I87+I91+I92</f>
        <v>5830112.9099999992</v>
      </c>
      <c r="J155" s="60">
        <f t="shared" si="80"/>
        <v>5100799.9999999991</v>
      </c>
      <c r="K155" s="60">
        <f t="shared" si="80"/>
        <v>0</v>
      </c>
      <c r="L155" s="60">
        <f t="shared" si="80"/>
        <v>0</v>
      </c>
      <c r="M155" s="60">
        <f t="shared" si="80"/>
        <v>0</v>
      </c>
      <c r="N155" s="60">
        <f t="shared" si="80"/>
        <v>0</v>
      </c>
      <c r="O155" s="61">
        <f t="shared" si="35"/>
        <v>0</v>
      </c>
      <c r="P155" s="60">
        <f t="shared" si="77"/>
        <v>-5830112.9099999992</v>
      </c>
    </row>
    <row r="156" spans="1:16" s="28" customFormat="1" ht="201" customHeight="1" x14ac:dyDescent="0.3">
      <c r="A156" s="70">
        <v>27</v>
      </c>
      <c r="B156" s="70"/>
      <c r="C156" s="70"/>
      <c r="D156" s="50"/>
      <c r="E156" s="47" t="s">
        <v>253</v>
      </c>
      <c r="F156" s="36" t="s">
        <v>254</v>
      </c>
      <c r="G156" s="60">
        <f>G93+G79</f>
        <v>5235300</v>
      </c>
      <c r="H156" s="60">
        <f>H93+H79</f>
        <v>4637300</v>
      </c>
      <c r="I156" s="60">
        <f t="shared" ref="I156:N156" si="81">I93+I79</f>
        <v>598000</v>
      </c>
      <c r="J156" s="60">
        <f t="shared" si="81"/>
        <v>598000</v>
      </c>
      <c r="K156" s="60">
        <f t="shared" si="81"/>
        <v>815018.37</v>
      </c>
      <c r="L156" s="60">
        <f t="shared" si="81"/>
        <v>815018.37</v>
      </c>
      <c r="M156" s="60">
        <f t="shared" si="81"/>
        <v>0</v>
      </c>
      <c r="N156" s="60">
        <f t="shared" si="81"/>
        <v>0</v>
      </c>
      <c r="O156" s="61">
        <f t="shared" si="35"/>
        <v>0.15567749126124578</v>
      </c>
      <c r="P156" s="60">
        <f t="shared" si="77"/>
        <v>-4420281.63</v>
      </c>
    </row>
    <row r="157" spans="1:16" s="28" customFormat="1" ht="68.25" customHeight="1" x14ac:dyDescent="0.3">
      <c r="A157" s="70">
        <v>28</v>
      </c>
      <c r="B157" s="70"/>
      <c r="C157" s="70"/>
      <c r="D157" s="50"/>
      <c r="E157" s="45" t="s">
        <v>282</v>
      </c>
      <c r="F157" s="46" t="s">
        <v>290</v>
      </c>
      <c r="G157" s="60">
        <f>G128</f>
        <v>400000</v>
      </c>
      <c r="H157" s="60">
        <f>H128</f>
        <v>400000</v>
      </c>
      <c r="I157" s="60">
        <f t="shared" ref="I157:N157" si="82">I128</f>
        <v>0</v>
      </c>
      <c r="J157" s="60">
        <f t="shared" si="82"/>
        <v>0</v>
      </c>
      <c r="K157" s="60">
        <f t="shared" si="82"/>
        <v>0</v>
      </c>
      <c r="L157" s="60">
        <f t="shared" si="82"/>
        <v>0</v>
      </c>
      <c r="M157" s="60">
        <f t="shared" si="82"/>
        <v>0</v>
      </c>
      <c r="N157" s="60">
        <f t="shared" si="82"/>
        <v>0</v>
      </c>
      <c r="O157" s="61">
        <f t="shared" si="35"/>
        <v>0</v>
      </c>
      <c r="P157" s="60">
        <f t="shared" si="77"/>
        <v>-400000</v>
      </c>
    </row>
    <row r="163" spans="6:13" ht="18" x14ac:dyDescent="0.3">
      <c r="F163" s="74" t="s">
        <v>183</v>
      </c>
      <c r="G163" s="74"/>
      <c r="H163" s="74"/>
      <c r="I163" s="28"/>
      <c r="J163" s="28"/>
      <c r="K163" s="28"/>
      <c r="L163" s="34" t="s">
        <v>184</v>
      </c>
      <c r="M163" s="28"/>
    </row>
    <row r="164" spans="6:13" ht="18" x14ac:dyDescent="0.35">
      <c r="F164" s="34"/>
      <c r="G164" s="34"/>
      <c r="H164" s="34"/>
      <c r="I164" s="34"/>
      <c r="J164" s="34"/>
      <c r="K164" s="35"/>
      <c r="L164" s="35"/>
      <c r="M164" s="35"/>
    </row>
  </sheetData>
  <mergeCells count="47">
    <mergeCell ref="D15:E15"/>
    <mergeCell ref="D16:E16"/>
    <mergeCell ref="K11:N11"/>
    <mergeCell ref="I12:J12"/>
    <mergeCell ref="F11:F13"/>
    <mergeCell ref="G11:J11"/>
    <mergeCell ref="N2:O2"/>
    <mergeCell ref="N3:O3"/>
    <mergeCell ref="A11:A13"/>
    <mergeCell ref="B11:B13"/>
    <mergeCell ref="C11:C13"/>
    <mergeCell ref="D11:D13"/>
    <mergeCell ref="E11:E13"/>
    <mergeCell ref="N4:O4"/>
    <mergeCell ref="O11:P11"/>
    <mergeCell ref="D117:E117"/>
    <mergeCell ref="A7:B7"/>
    <mergeCell ref="G12:G13"/>
    <mergeCell ref="H12:H13"/>
    <mergeCell ref="H1:J1"/>
    <mergeCell ref="H2:J2"/>
    <mergeCell ref="H3:J3"/>
    <mergeCell ref="H4:J4"/>
    <mergeCell ref="H5:J5"/>
    <mergeCell ref="A6:P6"/>
    <mergeCell ref="K12:K13"/>
    <mergeCell ref="L12:L13"/>
    <mergeCell ref="M12:N12"/>
    <mergeCell ref="O12:O13"/>
    <mergeCell ref="P12:P13"/>
    <mergeCell ref="N1:O1"/>
    <mergeCell ref="D121:E121"/>
    <mergeCell ref="F163:H163"/>
    <mergeCell ref="D29:E29"/>
    <mergeCell ref="D30:E30"/>
    <mergeCell ref="D42:E42"/>
    <mergeCell ref="D43:E43"/>
    <mergeCell ref="D67:E67"/>
    <mergeCell ref="D59:E59"/>
    <mergeCell ref="D60:E60"/>
    <mergeCell ref="D68:E68"/>
    <mergeCell ref="D75:E75"/>
    <mergeCell ref="D76:E76"/>
    <mergeCell ref="D122:E122"/>
    <mergeCell ref="D99:E99"/>
    <mergeCell ref="D100:E100"/>
    <mergeCell ref="D116:E116"/>
  </mergeCells>
  <pageMargins left="0.31496062992125984" right="0.31496062992125984" top="0.35433070866141736" bottom="0.35433070866141736" header="0.31496062992125984" footer="0.31496062992125984"/>
  <pageSetup paperSize="9" scale="35" fitToHeight="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Admin</cp:lastModifiedBy>
  <cp:lastPrinted>2023-04-24T08:15:01Z</cp:lastPrinted>
  <dcterms:created xsi:type="dcterms:W3CDTF">2021-07-09T07:36:06Z</dcterms:created>
  <dcterms:modified xsi:type="dcterms:W3CDTF">2023-05-22T06:48:55Z</dcterms:modified>
</cp:coreProperties>
</file>