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228"/>
  <workbookPr defaultThemeVersion="124226"/>
  <mc:AlternateContent xmlns:mc="http://schemas.openxmlformats.org/markup-compatibility/2006">
    <mc:Choice Requires="x15">
      <x15ac:absPath xmlns:x15ac="http://schemas.microsoft.com/office/spreadsheetml/2010/11/ac" url="Z:\Оксана документы\1 ДОКУМЕНТИ\8 созыв\31 сесія 19.05.2023\№362 Виконання бюджету 1 кв 23 р\"/>
    </mc:Choice>
  </mc:AlternateContent>
  <xr:revisionPtr revIDLastSave="0" documentId="13_ncr:1_{2B2A8222-65D9-4070-B35D-2304A38C06BB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2023" sheetId="4" r:id="rId1"/>
  </sheets>
  <externalReferences>
    <externalReference r:id="rId2"/>
  </externalReferences>
  <definedNames>
    <definedName name="Z_22648713_93C4_4BCC_9593_E6D578C36006_.wvu.PrintArea" localSheetId="0" hidden="1">'2023'!$A$1:$P$126</definedName>
    <definedName name="Z_22648713_93C4_4BCC_9593_E6D578C36006_.wvu.PrintTitles" localSheetId="0" hidden="1">'2023'!$11:$16</definedName>
    <definedName name="Z_22648713_93C4_4BCC_9593_E6D578C36006_.wvu.Rows" localSheetId="0" hidden="1">'2023'!$28:$28,'2023'!#REF!</definedName>
    <definedName name="_xlnm.Print_Titles" localSheetId="0">'2023'!$11:$16</definedName>
    <definedName name="_xlnm.Print_Area" localSheetId="0">'2023'!$A$1:$P$188</definedName>
  </definedNames>
  <calcPr calcId="191029"/>
  <customWorkbookViews>
    <customWorkbookView name="Администратор - Личное представление" guid="{22648713-93C4-4BCC-9593-E6D578C36006}" mergeInterval="0" personalView="1" maximized="1" xWindow="1" yWindow="1" windowWidth="1276" windowHeight="767" activeSheetId="4" showComments="commIndAndComment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134" i="4" l="1"/>
  <c r="O134" i="4"/>
  <c r="G184" i="4"/>
  <c r="G183" i="4"/>
  <c r="H183" i="4"/>
  <c r="H184" i="4"/>
  <c r="P26" i="4"/>
  <c r="O26" i="4"/>
  <c r="P86" i="4"/>
  <c r="O86" i="4"/>
  <c r="P95" i="4"/>
  <c r="P93" i="4"/>
  <c r="P108" i="4"/>
  <c r="O108" i="4"/>
  <c r="P118" i="4"/>
  <c r="O118" i="4"/>
  <c r="N119" i="4"/>
  <c r="P130" i="4"/>
  <c r="O130" i="4"/>
  <c r="E138" i="4"/>
  <c r="I138" i="4"/>
  <c r="N138" i="4"/>
  <c r="P154" i="4"/>
  <c r="O154" i="4"/>
  <c r="P150" i="4"/>
  <c r="O150" i="4"/>
  <c r="P172" i="4"/>
  <c r="O172" i="4"/>
  <c r="K95" i="4"/>
  <c r="K94" i="4"/>
  <c r="K93" i="4"/>
  <c r="K54" i="4"/>
  <c r="O54" i="4" s="1"/>
  <c r="K50" i="4"/>
  <c r="K20" i="4"/>
  <c r="K167" i="4"/>
  <c r="L167" i="4"/>
  <c r="I134" i="4"/>
  <c r="L124" i="4"/>
  <c r="K124" i="4"/>
  <c r="I118" i="4"/>
  <c r="I86" i="4"/>
  <c r="L184" i="4"/>
  <c r="K184" i="4"/>
  <c r="F184" i="4"/>
  <c r="L183" i="4"/>
  <c r="K183" i="4"/>
  <c r="F183" i="4"/>
  <c r="P184" i="4" l="1"/>
  <c r="O184" i="4"/>
  <c r="P183" i="4"/>
  <c r="O183" i="4"/>
  <c r="M138" i="4"/>
  <c r="E184" i="4"/>
  <c r="J60" i="4" l="1"/>
  <c r="J167" i="4"/>
  <c r="I172" i="4"/>
  <c r="I171" i="4"/>
  <c r="J154" i="4"/>
  <c r="I153" i="4"/>
  <c r="J124" i="4"/>
  <c r="J123" i="4"/>
  <c r="J117" i="4"/>
  <c r="J102" i="4"/>
  <c r="J85" i="4"/>
  <c r="I79" i="4"/>
  <c r="I67" i="4"/>
  <c r="N67" i="4"/>
  <c r="J183" i="4" l="1"/>
  <c r="J39" i="4"/>
  <c r="J184" i="4" s="1"/>
  <c r="I37" i="4"/>
  <c r="N37" i="4"/>
  <c r="I36" i="4"/>
  <c r="N36" i="4"/>
  <c r="J29" i="4"/>
  <c r="G179" i="4" l="1"/>
  <c r="H179" i="4"/>
  <c r="J179" i="4"/>
  <c r="K179" i="4"/>
  <c r="L179" i="4"/>
  <c r="F179" i="4"/>
  <c r="F180" i="4"/>
  <c r="H180" i="4"/>
  <c r="J180" i="4"/>
  <c r="K180" i="4"/>
  <c r="L180" i="4"/>
  <c r="G182" i="4"/>
  <c r="H182" i="4"/>
  <c r="K182" i="4"/>
  <c r="L182" i="4"/>
  <c r="P182" i="4" s="1"/>
  <c r="P180" i="4" l="1"/>
  <c r="O182" i="4"/>
  <c r="P179" i="4"/>
  <c r="J177" i="4"/>
  <c r="H177" i="4"/>
  <c r="G177" i="4"/>
  <c r="G167" i="4"/>
  <c r="G185" i="4" s="1"/>
  <c r="H167" i="4"/>
  <c r="H185" i="4" s="1"/>
  <c r="F167" i="4"/>
  <c r="E172" i="4"/>
  <c r="M172" i="4" s="1"/>
  <c r="N172" i="4"/>
  <c r="E171" i="4"/>
  <c r="M171" i="4" s="1"/>
  <c r="N171" i="4"/>
  <c r="L163" i="4"/>
  <c r="K163" i="4"/>
  <c r="J163" i="4"/>
  <c r="J185" i="4" s="1"/>
  <c r="I166" i="4"/>
  <c r="F163" i="4"/>
  <c r="F185" i="4" s="1"/>
  <c r="E166" i="4"/>
  <c r="N166" i="4"/>
  <c r="I173" i="4"/>
  <c r="E153" i="4"/>
  <c r="M153" i="4" s="1"/>
  <c r="N153" i="4"/>
  <c r="P138" i="4"/>
  <c r="O138" i="4"/>
  <c r="E134" i="4"/>
  <c r="M134" i="4" s="1"/>
  <c r="H107" i="4"/>
  <c r="G107" i="4"/>
  <c r="E118" i="4"/>
  <c r="M118" i="4" s="1"/>
  <c r="E185" i="4" l="1"/>
  <c r="M166" i="4"/>
  <c r="N185" i="4"/>
  <c r="F158" i="4"/>
  <c r="L89" i="4"/>
  <c r="K89" i="4"/>
  <c r="J89" i="4"/>
  <c r="H89" i="4"/>
  <c r="G89" i="4"/>
  <c r="F89" i="4"/>
  <c r="L69" i="4" l="1"/>
  <c r="K69" i="4"/>
  <c r="J69" i="4"/>
  <c r="J68" i="4" s="1"/>
  <c r="H69" i="4"/>
  <c r="G69" i="4"/>
  <c r="F69" i="4"/>
  <c r="E86" i="4"/>
  <c r="M86" i="4" s="1"/>
  <c r="E79" i="4"/>
  <c r="M79" i="4" s="1"/>
  <c r="N79" i="4"/>
  <c r="J46" i="4"/>
  <c r="H46" i="4"/>
  <c r="G46" i="4"/>
  <c r="E67" i="4"/>
  <c r="M67" i="4" s="1"/>
  <c r="E63" i="4"/>
  <c r="M63" i="4" s="1"/>
  <c r="N63" i="4"/>
  <c r="E36" i="4"/>
  <c r="M36" i="4" s="1"/>
  <c r="E37" i="4"/>
  <c r="M37" i="4" s="1"/>
  <c r="K68" i="4" l="1"/>
  <c r="O69" i="4"/>
  <c r="L68" i="4"/>
  <c r="P69" i="4"/>
  <c r="F23" i="4"/>
  <c r="F22" i="4"/>
  <c r="F21" i="4"/>
  <c r="F20" i="4"/>
  <c r="I20" i="4"/>
  <c r="I21" i="4"/>
  <c r="I22" i="4"/>
  <c r="I23" i="4"/>
  <c r="N115" i="4" l="1"/>
  <c r="J158" i="4" l="1"/>
  <c r="N20" i="4" l="1"/>
  <c r="O20" i="4"/>
  <c r="P20" i="4"/>
  <c r="N21" i="4"/>
  <c r="N22" i="4"/>
  <c r="O22" i="4"/>
  <c r="P22" i="4"/>
  <c r="N23" i="4"/>
  <c r="O23" i="4"/>
  <c r="N24" i="4"/>
  <c r="N25" i="4"/>
  <c r="N26" i="4"/>
  <c r="N27" i="4"/>
  <c r="N28" i="4"/>
  <c r="N29" i="4"/>
  <c r="N30" i="4"/>
  <c r="N31" i="4"/>
  <c r="N33" i="4"/>
  <c r="N34" i="4"/>
  <c r="N35" i="4"/>
  <c r="N38" i="4"/>
  <c r="N40" i="4"/>
  <c r="N41" i="4"/>
  <c r="N42" i="4"/>
  <c r="N43" i="4"/>
  <c r="O44" i="4"/>
  <c r="N47" i="4"/>
  <c r="N48" i="4"/>
  <c r="N49" i="4"/>
  <c r="N50" i="4"/>
  <c r="P50" i="4"/>
  <c r="N51" i="4"/>
  <c r="N52" i="4"/>
  <c r="N53" i="4"/>
  <c r="N54" i="4"/>
  <c r="N55" i="4"/>
  <c r="N56" i="4"/>
  <c r="N57" i="4"/>
  <c r="N58" i="4"/>
  <c r="N59" i="4"/>
  <c r="N61" i="4"/>
  <c r="N62" i="4"/>
  <c r="N64" i="4"/>
  <c r="N65" i="4"/>
  <c r="N66" i="4"/>
  <c r="N70" i="4"/>
  <c r="N71" i="4"/>
  <c r="N72" i="4"/>
  <c r="N73" i="4"/>
  <c r="N74" i="4"/>
  <c r="N75" i="4"/>
  <c r="N76" i="4"/>
  <c r="N77" i="4"/>
  <c r="N78" i="4"/>
  <c r="N80" i="4"/>
  <c r="N81" i="4"/>
  <c r="N82" i="4"/>
  <c r="N83" i="4"/>
  <c r="N87" i="4"/>
  <c r="N90" i="4"/>
  <c r="N91" i="4"/>
  <c r="N92" i="4"/>
  <c r="N93" i="4"/>
  <c r="N94" i="4"/>
  <c r="N95" i="4"/>
  <c r="N96" i="4"/>
  <c r="N97" i="4"/>
  <c r="N100" i="4"/>
  <c r="O100" i="4"/>
  <c r="P100" i="4"/>
  <c r="N101" i="4"/>
  <c r="N102" i="4"/>
  <c r="N103" i="4"/>
  <c r="N104" i="4"/>
  <c r="N105" i="4"/>
  <c r="N108" i="4"/>
  <c r="N109" i="4"/>
  <c r="N110" i="4"/>
  <c r="N111" i="4"/>
  <c r="N113" i="4"/>
  <c r="N114" i="4"/>
  <c r="O115" i="4"/>
  <c r="P115" i="4"/>
  <c r="N120" i="4"/>
  <c r="O121" i="4"/>
  <c r="P121" i="4"/>
  <c r="O122" i="4"/>
  <c r="N125" i="4"/>
  <c r="O129" i="4"/>
  <c r="P129" i="4"/>
  <c r="N130" i="4"/>
  <c r="N131" i="4"/>
  <c r="O132" i="4"/>
  <c r="P132" i="4"/>
  <c r="O135" i="4"/>
  <c r="P135" i="4"/>
  <c r="O136" i="4"/>
  <c r="P136" i="4"/>
  <c r="O137" i="4"/>
  <c r="P137" i="4"/>
  <c r="O139" i="4"/>
  <c r="P139" i="4"/>
  <c r="O140" i="4"/>
  <c r="P140" i="4"/>
  <c r="N141" i="4"/>
  <c r="N183" i="4" s="1"/>
  <c r="O141" i="4"/>
  <c r="O142" i="4"/>
  <c r="P142" i="4"/>
  <c r="O143" i="4"/>
  <c r="P143" i="4"/>
  <c r="O144" i="4"/>
  <c r="P146" i="4"/>
  <c r="O147" i="4"/>
  <c r="N150" i="4"/>
  <c r="N151" i="4"/>
  <c r="N152" i="4"/>
  <c r="N155" i="4"/>
  <c r="N156" i="4"/>
  <c r="N159" i="4"/>
  <c r="N160" i="4"/>
  <c r="N161" i="4"/>
  <c r="N162" i="4"/>
  <c r="N163" i="4"/>
  <c r="N165" i="4"/>
  <c r="N167" i="4"/>
  <c r="N169" i="4"/>
  <c r="O169" i="4"/>
  <c r="P169" i="4"/>
  <c r="N170" i="4"/>
  <c r="N173" i="4"/>
  <c r="I156" i="4" l="1"/>
  <c r="O95" i="4" l="1"/>
  <c r="O50" i="4"/>
  <c r="O49" i="4"/>
  <c r="O94" i="4"/>
  <c r="O93" i="4"/>
  <c r="O92" i="4"/>
  <c r="O146" i="4" l="1"/>
  <c r="I146" i="4"/>
  <c r="O145" i="4" l="1"/>
  <c r="P145" i="4"/>
  <c r="E146" i="4"/>
  <c r="M146" i="4" s="1"/>
  <c r="P141" i="4" l="1"/>
  <c r="O124" i="4" l="1"/>
  <c r="P124" i="4"/>
  <c r="O126" i="4"/>
  <c r="O117" i="4"/>
  <c r="P117" i="4"/>
  <c r="O133" i="4"/>
  <c r="P133" i="4"/>
  <c r="H158" i="4" l="1"/>
  <c r="G158" i="4"/>
  <c r="N158" i="4"/>
  <c r="E155" i="4"/>
  <c r="I155" i="4"/>
  <c r="I125" i="4"/>
  <c r="E125" i="4"/>
  <c r="I87" i="4"/>
  <c r="E87" i="4"/>
  <c r="M155" i="4" l="1"/>
  <c r="N117" i="4"/>
  <c r="N154" i="4"/>
  <c r="N124" i="4"/>
  <c r="M125" i="4"/>
  <c r="N123" i="4"/>
  <c r="N116" i="4"/>
  <c r="M87" i="4"/>
  <c r="N85" i="4" l="1"/>
  <c r="N69" i="4"/>
  <c r="N84" i="4"/>
  <c r="H99" i="4" l="1"/>
  <c r="H98" i="4" s="1"/>
  <c r="G99" i="4"/>
  <c r="G98" i="4" s="1"/>
  <c r="G180" i="4"/>
  <c r="O180" i="4" s="1"/>
  <c r="H178" i="4"/>
  <c r="G178" i="4"/>
  <c r="K178" i="4"/>
  <c r="O178" i="4" s="1"/>
  <c r="L178" i="4"/>
  <c r="P112" i="4"/>
  <c r="O112" i="4"/>
  <c r="J181" i="4"/>
  <c r="F181" i="4"/>
  <c r="E181" i="4" s="1"/>
  <c r="J157" i="4"/>
  <c r="H157" i="4"/>
  <c r="G157" i="4"/>
  <c r="F157" i="4"/>
  <c r="L185" i="4"/>
  <c r="P185" i="4" s="1"/>
  <c r="K185" i="4"/>
  <c r="I185" i="4" l="1"/>
  <c r="M185" i="4" s="1"/>
  <c r="O185" i="4"/>
  <c r="P167" i="4"/>
  <c r="N157" i="4"/>
  <c r="I167" i="4"/>
  <c r="O167" i="4"/>
  <c r="N180" i="4"/>
  <c r="N181" i="4"/>
  <c r="E183" i="4"/>
  <c r="L158" i="4"/>
  <c r="P158" i="4" s="1"/>
  <c r="K158" i="4"/>
  <c r="O158" i="4" s="1"/>
  <c r="E180" i="4"/>
  <c r="I162" i="4"/>
  <c r="H149" i="4"/>
  <c r="G149" i="4"/>
  <c r="F149" i="4"/>
  <c r="F148" i="4" s="1"/>
  <c r="J128" i="4"/>
  <c r="H128" i="4"/>
  <c r="H127" i="4" s="1"/>
  <c r="G128" i="4"/>
  <c r="G127" i="4" s="1"/>
  <c r="F128" i="4"/>
  <c r="F107" i="4"/>
  <c r="J99" i="4"/>
  <c r="J98" i="4" l="1"/>
  <c r="J127" i="4"/>
  <c r="N128" i="4"/>
  <c r="J149" i="4"/>
  <c r="E179" i="4"/>
  <c r="I24" i="4"/>
  <c r="J178" i="4"/>
  <c r="F178" i="4"/>
  <c r="J148" i="4" l="1"/>
  <c r="N148" i="4" s="1"/>
  <c r="N149" i="4"/>
  <c r="E178" i="4"/>
  <c r="N178" i="4"/>
  <c r="N179" i="4"/>
  <c r="G148" i="4"/>
  <c r="H148" i="4"/>
  <c r="F127" i="4"/>
  <c r="N127" i="4" s="1"/>
  <c r="E107" i="4"/>
  <c r="H106" i="4"/>
  <c r="F106" i="4"/>
  <c r="F99" i="4"/>
  <c r="G68" i="4"/>
  <c r="O68" i="4" s="1"/>
  <c r="H68" i="4"/>
  <c r="P68" i="4" s="1"/>
  <c r="F68" i="4"/>
  <c r="F60" i="4"/>
  <c r="F32" i="4"/>
  <c r="F182" i="4" s="1"/>
  <c r="G19" i="4"/>
  <c r="G18" i="4" s="1"/>
  <c r="H19" i="4"/>
  <c r="H18" i="4" s="1"/>
  <c r="F19" i="4"/>
  <c r="E20" i="4"/>
  <c r="E21" i="4"/>
  <c r="E22" i="4"/>
  <c r="E23" i="4"/>
  <c r="E24" i="4"/>
  <c r="M24" i="4" s="1"/>
  <c r="E25" i="4"/>
  <c r="E26" i="4"/>
  <c r="E27" i="4"/>
  <c r="E28" i="4"/>
  <c r="E29" i="4"/>
  <c r="E30" i="4"/>
  <c r="E31" i="4"/>
  <c r="E33" i="4"/>
  <c r="E34" i="4"/>
  <c r="E35" i="4"/>
  <c r="E38" i="4"/>
  <c r="E40" i="4"/>
  <c r="E41" i="4"/>
  <c r="E42" i="4"/>
  <c r="E43" i="4"/>
  <c r="E44" i="4"/>
  <c r="E47" i="4"/>
  <c r="E48" i="4"/>
  <c r="E49" i="4"/>
  <c r="E50" i="4"/>
  <c r="E51" i="4"/>
  <c r="E52" i="4"/>
  <c r="E53" i="4"/>
  <c r="E54" i="4"/>
  <c r="E55" i="4"/>
  <c r="E56" i="4"/>
  <c r="E57" i="4"/>
  <c r="E58" i="4"/>
  <c r="E59" i="4"/>
  <c r="E61" i="4"/>
  <c r="E62" i="4"/>
  <c r="E64" i="4"/>
  <c r="E65" i="4"/>
  <c r="E66" i="4"/>
  <c r="E70" i="4"/>
  <c r="E71" i="4"/>
  <c r="E72" i="4"/>
  <c r="E73" i="4"/>
  <c r="E74" i="4"/>
  <c r="E75" i="4"/>
  <c r="E76" i="4"/>
  <c r="E77" i="4"/>
  <c r="E78" i="4"/>
  <c r="E80" i="4"/>
  <c r="E81" i="4"/>
  <c r="E82" i="4"/>
  <c r="E83" i="4"/>
  <c r="E84" i="4"/>
  <c r="E85" i="4"/>
  <c r="E90" i="4"/>
  <c r="E91" i="4"/>
  <c r="E92" i="4"/>
  <c r="E93" i="4"/>
  <c r="E94" i="4"/>
  <c r="E95" i="4"/>
  <c r="E96" i="4"/>
  <c r="E97" i="4"/>
  <c r="E100" i="4"/>
  <c r="E101" i="4"/>
  <c r="E102" i="4"/>
  <c r="E103" i="4"/>
  <c r="E104" i="4"/>
  <c r="E105" i="4"/>
  <c r="E108" i="4"/>
  <c r="E109" i="4"/>
  <c r="E110" i="4"/>
  <c r="E111" i="4"/>
  <c r="E112" i="4"/>
  <c r="E113" i="4"/>
  <c r="E114" i="4"/>
  <c r="E115" i="4"/>
  <c r="E116" i="4"/>
  <c r="E117" i="4"/>
  <c r="E119" i="4"/>
  <c r="E120" i="4"/>
  <c r="E121" i="4"/>
  <c r="E122" i="4"/>
  <c r="E123" i="4"/>
  <c r="E124" i="4"/>
  <c r="E126" i="4"/>
  <c r="E129" i="4"/>
  <c r="E130" i="4"/>
  <c r="E131" i="4"/>
  <c r="E132" i="4"/>
  <c r="E133" i="4"/>
  <c r="E135" i="4"/>
  <c r="E136" i="4"/>
  <c r="E137" i="4"/>
  <c r="E139" i="4"/>
  <c r="E140" i="4"/>
  <c r="E141" i="4"/>
  <c r="E142" i="4"/>
  <c r="E143" i="4"/>
  <c r="E144" i="4"/>
  <c r="E145" i="4"/>
  <c r="E147" i="4"/>
  <c r="E150" i="4"/>
  <c r="E151" i="4"/>
  <c r="E152" i="4"/>
  <c r="E154" i="4"/>
  <c r="E156" i="4"/>
  <c r="M156" i="4" s="1"/>
  <c r="E159" i="4"/>
  <c r="E160" i="4"/>
  <c r="E161" i="4"/>
  <c r="E162" i="4"/>
  <c r="M162" i="4" s="1"/>
  <c r="E163" i="4"/>
  <c r="E165" i="4"/>
  <c r="E167" i="4"/>
  <c r="M167" i="4" s="1"/>
  <c r="E169" i="4"/>
  <c r="E170" i="4"/>
  <c r="E173" i="4"/>
  <c r="M173" i="4" s="1"/>
  <c r="F46" i="4" l="1"/>
  <c r="F177" i="4"/>
  <c r="N177" i="4" s="1"/>
  <c r="N60" i="4"/>
  <c r="F18" i="4"/>
  <c r="F17" i="4" s="1"/>
  <c r="G88" i="4"/>
  <c r="O89" i="4"/>
  <c r="F98" i="4"/>
  <c r="N99" i="4"/>
  <c r="F88" i="4"/>
  <c r="N89" i="4"/>
  <c r="H88" i="4"/>
  <c r="P89" i="4"/>
  <c r="N68" i="4"/>
  <c r="E99" i="4"/>
  <c r="F176" i="4"/>
  <c r="H17" i="4"/>
  <c r="H176" i="4"/>
  <c r="E32" i="4"/>
  <c r="E39" i="4"/>
  <c r="E60" i="4"/>
  <c r="G176" i="4"/>
  <c r="E158" i="4"/>
  <c r="E149" i="4"/>
  <c r="E69" i="4"/>
  <c r="E157" i="4"/>
  <c r="E148" i="4"/>
  <c r="E128" i="4"/>
  <c r="E127" i="4"/>
  <c r="G106" i="4"/>
  <c r="E106" i="4" s="1"/>
  <c r="E89" i="4"/>
  <c r="E68" i="4"/>
  <c r="H45" i="4"/>
  <c r="E19" i="4"/>
  <c r="E88" i="4" l="1"/>
  <c r="F45" i="4"/>
  <c r="F174" i="4" s="1"/>
  <c r="N46" i="4"/>
  <c r="E98" i="4"/>
  <c r="N98" i="4"/>
  <c r="E182" i="4"/>
  <c r="G45" i="4"/>
  <c r="G186" i="4"/>
  <c r="H186" i="4"/>
  <c r="E177" i="4"/>
  <c r="E176" i="4"/>
  <c r="F186" i="4"/>
  <c r="H174" i="4"/>
  <c r="G17" i="4"/>
  <c r="E17" i="4" s="1"/>
  <c r="E46" i="4"/>
  <c r="E18" i="4"/>
  <c r="E45" i="4" l="1"/>
  <c r="E186" i="4"/>
  <c r="H189" i="4"/>
  <c r="F189" i="4"/>
  <c r="G174" i="4"/>
  <c r="I159" i="4"/>
  <c r="M159" i="4" s="1"/>
  <c r="E174" i="4" l="1"/>
  <c r="E189" i="4" s="1"/>
  <c r="G189" i="4"/>
  <c r="I150" i="4" l="1"/>
  <c r="M150" i="4" s="1"/>
  <c r="K157" i="4" l="1"/>
  <c r="O157" i="4" s="1"/>
  <c r="L157" i="4"/>
  <c r="P157" i="4" s="1"/>
  <c r="I84" i="4"/>
  <c r="M84" i="4" s="1"/>
  <c r="J19" i="4" l="1"/>
  <c r="N19" i="4" s="1"/>
  <c r="J176" i="4" l="1"/>
  <c r="N176" i="4" s="1"/>
  <c r="I59" i="4"/>
  <c r="M59" i="4" s="1"/>
  <c r="J107" i="4" l="1"/>
  <c r="N107" i="4" s="1"/>
  <c r="J106" i="4" l="1"/>
  <c r="N106" i="4" s="1"/>
  <c r="I140" i="4"/>
  <c r="M140" i="4" s="1"/>
  <c r="K177" i="4" l="1"/>
  <c r="O177" i="4" s="1"/>
  <c r="L177" i="4"/>
  <c r="P177" i="4" s="1"/>
  <c r="N39" i="4"/>
  <c r="N184" i="4" s="1"/>
  <c r="J32" i="4"/>
  <c r="K19" i="4"/>
  <c r="L19" i="4"/>
  <c r="M20" i="4"/>
  <c r="M21" i="4"/>
  <c r="M22" i="4"/>
  <c r="M23" i="4"/>
  <c r="I25" i="4"/>
  <c r="M25" i="4" s="1"/>
  <c r="I26" i="4"/>
  <c r="M26" i="4" s="1"/>
  <c r="I27" i="4"/>
  <c r="M27" i="4" s="1"/>
  <c r="I28" i="4"/>
  <c r="M28" i="4" s="1"/>
  <c r="I29" i="4"/>
  <c r="M29" i="4" s="1"/>
  <c r="I30" i="4"/>
  <c r="I31" i="4"/>
  <c r="M31" i="4" s="1"/>
  <c r="I33" i="4"/>
  <c r="M33" i="4" s="1"/>
  <c r="I34" i="4"/>
  <c r="M34" i="4" s="1"/>
  <c r="I35" i="4"/>
  <c r="M35" i="4" s="1"/>
  <c r="I38" i="4"/>
  <c r="M38" i="4" s="1"/>
  <c r="I40" i="4"/>
  <c r="M40" i="4" s="1"/>
  <c r="I41" i="4"/>
  <c r="M41" i="4" s="1"/>
  <c r="I42" i="4"/>
  <c r="M42" i="4" s="1"/>
  <c r="I43" i="4"/>
  <c r="M43" i="4" s="1"/>
  <c r="I44" i="4"/>
  <c r="M44" i="4" s="1"/>
  <c r="I47" i="4"/>
  <c r="M47" i="4" s="1"/>
  <c r="I48" i="4"/>
  <c r="M48" i="4" s="1"/>
  <c r="I49" i="4"/>
  <c r="I50" i="4"/>
  <c r="M50" i="4" s="1"/>
  <c r="I51" i="4"/>
  <c r="M51" i="4" s="1"/>
  <c r="I52" i="4"/>
  <c r="M52" i="4" s="1"/>
  <c r="I53" i="4"/>
  <c r="M53" i="4" s="1"/>
  <c r="I54" i="4"/>
  <c r="M54" i="4" s="1"/>
  <c r="I55" i="4"/>
  <c r="M55" i="4" s="1"/>
  <c r="I56" i="4"/>
  <c r="M56" i="4" s="1"/>
  <c r="I57" i="4"/>
  <c r="M57" i="4" s="1"/>
  <c r="I58" i="4"/>
  <c r="M58" i="4" s="1"/>
  <c r="I61" i="4"/>
  <c r="M61" i="4" s="1"/>
  <c r="I62" i="4"/>
  <c r="M62" i="4" s="1"/>
  <c r="I64" i="4"/>
  <c r="M64" i="4" s="1"/>
  <c r="I65" i="4"/>
  <c r="M65" i="4" s="1"/>
  <c r="I70" i="4"/>
  <c r="I71" i="4"/>
  <c r="M71" i="4" s="1"/>
  <c r="I72" i="4"/>
  <c r="M72" i="4" s="1"/>
  <c r="I73" i="4"/>
  <c r="M73" i="4" s="1"/>
  <c r="I74" i="4"/>
  <c r="M74" i="4" s="1"/>
  <c r="I75" i="4"/>
  <c r="M75" i="4" s="1"/>
  <c r="I76" i="4"/>
  <c r="M76" i="4" s="1"/>
  <c r="I77" i="4"/>
  <c r="M77" i="4" s="1"/>
  <c r="I78" i="4"/>
  <c r="M78" i="4" s="1"/>
  <c r="I80" i="4"/>
  <c r="M80" i="4" s="1"/>
  <c r="I81" i="4"/>
  <c r="M81" i="4" s="1"/>
  <c r="I82" i="4"/>
  <c r="M82" i="4" s="1"/>
  <c r="I83" i="4"/>
  <c r="M83" i="4" s="1"/>
  <c r="I85" i="4"/>
  <c r="M85" i="4" s="1"/>
  <c r="I90" i="4"/>
  <c r="M90" i="4" s="1"/>
  <c r="I91" i="4"/>
  <c r="M91" i="4" s="1"/>
  <c r="I92" i="4"/>
  <c r="M92" i="4" s="1"/>
  <c r="I93" i="4"/>
  <c r="I94" i="4"/>
  <c r="M94" i="4" s="1"/>
  <c r="I95" i="4"/>
  <c r="M95" i="4" s="1"/>
  <c r="I96" i="4"/>
  <c r="M96" i="4" s="1"/>
  <c r="I97" i="4"/>
  <c r="M97" i="4" s="1"/>
  <c r="I100" i="4"/>
  <c r="M100" i="4" s="1"/>
  <c r="I101" i="4"/>
  <c r="M101" i="4" s="1"/>
  <c r="I102" i="4"/>
  <c r="M102" i="4" s="1"/>
  <c r="I103" i="4"/>
  <c r="M103" i="4" s="1"/>
  <c r="I104" i="4"/>
  <c r="M104" i="4" s="1"/>
  <c r="I108" i="4"/>
  <c r="M108" i="4" s="1"/>
  <c r="I109" i="4"/>
  <c r="M109" i="4" s="1"/>
  <c r="I110" i="4"/>
  <c r="M110" i="4" s="1"/>
  <c r="I111" i="4"/>
  <c r="M111" i="4" s="1"/>
  <c r="I112" i="4"/>
  <c r="M112" i="4" s="1"/>
  <c r="I113" i="4"/>
  <c r="M113" i="4" s="1"/>
  <c r="I114" i="4"/>
  <c r="M114" i="4" s="1"/>
  <c r="I115" i="4"/>
  <c r="M115" i="4" s="1"/>
  <c r="I116" i="4"/>
  <c r="M116" i="4" s="1"/>
  <c r="I117" i="4"/>
  <c r="M117" i="4" s="1"/>
  <c r="I119" i="4"/>
  <c r="I120" i="4"/>
  <c r="I121" i="4"/>
  <c r="M121" i="4" s="1"/>
  <c r="I122" i="4"/>
  <c r="M122" i="4" s="1"/>
  <c r="I135" i="4"/>
  <c r="M135" i="4" s="1"/>
  <c r="I141" i="4"/>
  <c r="M141" i="4" s="1"/>
  <c r="I145" i="4"/>
  <c r="M145" i="4" s="1"/>
  <c r="I157" i="4"/>
  <c r="M157" i="4" s="1"/>
  <c r="I158" i="4"/>
  <c r="M158" i="4" s="1"/>
  <c r="I160" i="4"/>
  <c r="M160" i="4" s="1"/>
  <c r="I161" i="4"/>
  <c r="I163" i="4"/>
  <c r="M163" i="4" s="1"/>
  <c r="I169" i="4"/>
  <c r="M169" i="4" s="1"/>
  <c r="M93" i="4" l="1"/>
  <c r="I180" i="4"/>
  <c r="N32" i="4"/>
  <c r="J182" i="4"/>
  <c r="N182" i="4" s="1"/>
  <c r="M30" i="4"/>
  <c r="I179" i="4"/>
  <c r="M179" i="4" s="1"/>
  <c r="M49" i="4"/>
  <c r="M119" i="4"/>
  <c r="M161" i="4"/>
  <c r="M120" i="4"/>
  <c r="M70" i="4"/>
  <c r="I69" i="4"/>
  <c r="L46" i="4"/>
  <c r="P46" i="4" s="1"/>
  <c r="K46" i="4"/>
  <c r="L18" i="4"/>
  <c r="P18" i="4" s="1"/>
  <c r="P19" i="4"/>
  <c r="K18" i="4"/>
  <c r="O18" i="4" s="1"/>
  <c r="O19" i="4"/>
  <c r="J18" i="4"/>
  <c r="N18" i="4" s="1"/>
  <c r="L176" i="4"/>
  <c r="L88" i="4"/>
  <c r="P88" i="4" s="1"/>
  <c r="K88" i="4"/>
  <c r="O88" i="4" s="1"/>
  <c r="K176" i="4"/>
  <c r="O176" i="4" s="1"/>
  <c r="K149" i="4"/>
  <c r="O149" i="4" s="1"/>
  <c r="L149" i="4"/>
  <c r="P149" i="4" s="1"/>
  <c r="J88" i="4"/>
  <c r="N88" i="4" s="1"/>
  <c r="I39" i="4"/>
  <c r="I165" i="4"/>
  <c r="M165" i="4" s="1"/>
  <c r="I89" i="4"/>
  <c r="M89" i="4" s="1"/>
  <c r="I32" i="4"/>
  <c r="I154" i="4"/>
  <c r="M154" i="4" s="1"/>
  <c r="I178" i="4"/>
  <c r="M178" i="4" s="1"/>
  <c r="I151" i="4"/>
  <c r="M151" i="4" s="1"/>
  <c r="I66" i="4"/>
  <c r="M66" i="4" s="1"/>
  <c r="I60" i="4"/>
  <c r="M60" i="4" s="1"/>
  <c r="I19" i="4"/>
  <c r="M19" i="4" s="1"/>
  <c r="M32" i="4" l="1"/>
  <c r="I177" i="4"/>
  <c r="M177" i="4" s="1"/>
  <c r="M39" i="4"/>
  <c r="I68" i="4"/>
  <c r="M68" i="4" s="1"/>
  <c r="M69" i="4"/>
  <c r="K45" i="4"/>
  <c r="O45" i="4" s="1"/>
  <c r="O46" i="4"/>
  <c r="J186" i="4"/>
  <c r="N186" i="4" s="1"/>
  <c r="L45" i="4"/>
  <c r="P45" i="4" s="1"/>
  <c r="L148" i="4"/>
  <c r="P148" i="4" s="1"/>
  <c r="K148" i="4"/>
  <c r="O148" i="4" s="1"/>
  <c r="I88" i="4"/>
  <c r="M88" i="4" s="1"/>
  <c r="M180" i="4"/>
  <c r="J17" i="4"/>
  <c r="I18" i="4"/>
  <c r="M18" i="4" s="1"/>
  <c r="K17" i="4"/>
  <c r="O17" i="4" s="1"/>
  <c r="L17" i="4"/>
  <c r="P17" i="4" s="1"/>
  <c r="I152" i="4"/>
  <c r="M152" i="4" s="1"/>
  <c r="I46" i="4"/>
  <c r="M46" i="4" s="1"/>
  <c r="J45" i="4"/>
  <c r="N45" i="4" s="1"/>
  <c r="I149" i="4" l="1"/>
  <c r="M149" i="4" s="1"/>
  <c r="N17" i="4"/>
  <c r="J174" i="4"/>
  <c r="I148" i="4"/>
  <c r="M148" i="4" s="1"/>
  <c r="I17" i="4"/>
  <c r="M17" i="4" s="1"/>
  <c r="I45" i="4"/>
  <c r="M45" i="4" s="1"/>
  <c r="J189" i="4" l="1"/>
  <c r="N174" i="4"/>
  <c r="N189" i="4" s="1"/>
  <c r="I139" i="4"/>
  <c r="I133" i="4"/>
  <c r="M133" i="4" l="1"/>
  <c r="M139" i="4"/>
  <c r="L128" i="4"/>
  <c r="P128" i="4" s="1"/>
  <c r="K128" i="4"/>
  <c r="O128" i="4" s="1"/>
  <c r="I131" i="4"/>
  <c r="M131" i="4" s="1"/>
  <c r="I130" i="4"/>
  <c r="M130" i="4" s="1"/>
  <c r="I129" i="4"/>
  <c r="M129" i="4" s="1"/>
  <c r="K127" i="4" l="1"/>
  <c r="O127" i="4" s="1"/>
  <c r="L127" i="4"/>
  <c r="P127" i="4" s="1"/>
  <c r="I137" i="4"/>
  <c r="M137" i="4" s="1"/>
  <c r="I176" i="4" l="1"/>
  <c r="M176" i="4" s="1"/>
  <c r="I132" i="4"/>
  <c r="M132" i="4" s="1"/>
  <c r="I126" i="4" l="1"/>
  <c r="M126" i="4" s="1"/>
  <c r="L107" i="4" l="1"/>
  <c r="P107" i="4" s="1"/>
  <c r="I124" i="4"/>
  <c r="I184" i="4" s="1"/>
  <c r="M184" i="4" s="1"/>
  <c r="K107" i="4"/>
  <c r="M124" i="4" l="1"/>
  <c r="K106" i="4"/>
  <c r="O106" i="4" s="1"/>
  <c r="O107" i="4"/>
  <c r="L106" i="4"/>
  <c r="P106" i="4" s="1"/>
  <c r="I107" i="4"/>
  <c r="M107" i="4" s="1"/>
  <c r="I123" i="4"/>
  <c r="M123" i="4" s="1"/>
  <c r="L99" i="4" l="1"/>
  <c r="P99" i="4" s="1"/>
  <c r="I106" i="4"/>
  <c r="M106" i="4" s="1"/>
  <c r="K99" i="4" l="1"/>
  <c r="O99" i="4" s="1"/>
  <c r="L98" i="4"/>
  <c r="P98" i="4" s="1"/>
  <c r="I105" i="4"/>
  <c r="M105" i="4" s="1"/>
  <c r="I142" i="4"/>
  <c r="I136" i="4"/>
  <c r="M136" i="4" l="1"/>
  <c r="I182" i="4"/>
  <c r="M182" i="4" s="1"/>
  <c r="M142" i="4"/>
  <c r="I183" i="4"/>
  <c r="M183" i="4" s="1"/>
  <c r="I181" i="4"/>
  <c r="M181" i="4" s="1"/>
  <c r="I99" i="4"/>
  <c r="M99" i="4" s="1"/>
  <c r="K98" i="4"/>
  <c r="O98" i="4" s="1"/>
  <c r="L174" i="4"/>
  <c r="P174" i="4" s="1"/>
  <c r="I147" i="4"/>
  <c r="M147" i="4" s="1"/>
  <c r="I98" i="4" l="1"/>
  <c r="M98" i="4" s="1"/>
  <c r="K174" i="4"/>
  <c r="O174" i="4" s="1"/>
  <c r="I144" i="4"/>
  <c r="M144" i="4" s="1"/>
  <c r="L186" i="4" l="1"/>
  <c r="P186" i="4" s="1"/>
  <c r="I174" i="4"/>
  <c r="M174" i="4" s="1"/>
  <c r="I143" i="4"/>
  <c r="M143" i="4" s="1"/>
  <c r="K186" i="4" l="1"/>
  <c r="O186" i="4" s="1"/>
  <c r="O189" i="4" s="1"/>
  <c r="L189" i="4"/>
  <c r="P189" i="4"/>
  <c r="I128" i="4"/>
  <c r="M128" i="4" s="1"/>
  <c r="I170" i="4"/>
  <c r="M170" i="4" s="1"/>
  <c r="I186" i="4" l="1"/>
  <c r="M186" i="4" s="1"/>
  <c r="M189" i="4" s="1"/>
  <c r="K189" i="4"/>
  <c r="I127" i="4"/>
  <c r="M127" i="4" s="1"/>
  <c r="I189" i="4" l="1"/>
</calcChain>
</file>

<file path=xl/sharedStrings.xml><?xml version="1.0" encoding="utf-8"?>
<sst xmlns="http://schemas.openxmlformats.org/spreadsheetml/2006/main" count="585" uniqueCount="364">
  <si>
    <t>бюджет розвитку</t>
  </si>
  <si>
    <t>РАЗОМ</t>
  </si>
  <si>
    <t>Реверсна дотація</t>
  </si>
  <si>
    <t>0111</t>
  </si>
  <si>
    <t>1090</t>
  </si>
  <si>
    <t>0320</t>
  </si>
  <si>
    <t>0133</t>
  </si>
  <si>
    <t>0470</t>
  </si>
  <si>
    <t>Заходи з енергозбереження</t>
  </si>
  <si>
    <t>0620</t>
  </si>
  <si>
    <t>0180</t>
  </si>
  <si>
    <t>1010</t>
  </si>
  <si>
    <t>0910</t>
  </si>
  <si>
    <t>1020</t>
  </si>
  <si>
    <t>0921</t>
  </si>
  <si>
    <t>1030</t>
  </si>
  <si>
    <t>0922</t>
  </si>
  <si>
    <t>0960</t>
  </si>
  <si>
    <t>0950</t>
  </si>
  <si>
    <t>0990</t>
  </si>
  <si>
    <t>1040</t>
  </si>
  <si>
    <t>0810</t>
  </si>
  <si>
    <t>Утримання та навчально-тренувальна робота комунальних дитячо-юнацьких спортивних шкіл</t>
  </si>
  <si>
    <t>0490</t>
  </si>
  <si>
    <t>1100000</t>
  </si>
  <si>
    <t>1110000</t>
  </si>
  <si>
    <t>5011</t>
  </si>
  <si>
    <t>1115011</t>
  </si>
  <si>
    <t>1500000</t>
  </si>
  <si>
    <t>1510000</t>
  </si>
  <si>
    <t>1060</t>
  </si>
  <si>
    <t>2010</t>
  </si>
  <si>
    <t>0731</t>
  </si>
  <si>
    <t>0722</t>
  </si>
  <si>
    <t>3031</t>
  </si>
  <si>
    <t>1070</t>
  </si>
  <si>
    <t>3112</t>
  </si>
  <si>
    <t>4060</t>
  </si>
  <si>
    <t>0824</t>
  </si>
  <si>
    <t>0828</t>
  </si>
  <si>
    <t>0829</t>
  </si>
  <si>
    <t>6030</t>
  </si>
  <si>
    <t>0456</t>
  </si>
  <si>
    <t>0540</t>
  </si>
  <si>
    <t>Проведення навчально-тренувальних зборів і змагань з олімпійських видів спорту</t>
  </si>
  <si>
    <t>Заходи державної політики з питань дітей та їх соціального захисту</t>
  </si>
  <si>
    <t>1115012</t>
  </si>
  <si>
    <t>5012</t>
  </si>
  <si>
    <t>Проведення навчально-тренувальних зборів і змагань з неолімпійських видів спорту</t>
  </si>
  <si>
    <t>5031</t>
  </si>
  <si>
    <t>Інші заходи та заклади молодіжної політики</t>
  </si>
  <si>
    <t>1115061</t>
  </si>
  <si>
    <t>5061</t>
  </si>
  <si>
    <t>0150</t>
  </si>
  <si>
    <t>2100</t>
  </si>
  <si>
    <t>0600000</t>
  </si>
  <si>
    <t>0610000</t>
  </si>
  <si>
    <t>0160</t>
  </si>
  <si>
    <t>0610160</t>
  </si>
  <si>
    <t>0611010</t>
  </si>
  <si>
    <t>Надання дошкільної освіти</t>
  </si>
  <si>
    <t>0611070</t>
  </si>
  <si>
    <t>0200000</t>
  </si>
  <si>
    <t>0210000</t>
  </si>
  <si>
    <t>0210150</t>
  </si>
  <si>
    <t>0212010</t>
  </si>
  <si>
    <t>0212100</t>
  </si>
  <si>
    <t>0216030</t>
  </si>
  <si>
    <t>0615031</t>
  </si>
  <si>
    <t>0800000</t>
  </si>
  <si>
    <t>0810000</t>
  </si>
  <si>
    <t>0810160</t>
  </si>
  <si>
    <t>3121</t>
  </si>
  <si>
    <t>0813121</t>
  </si>
  <si>
    <t>1000000</t>
  </si>
  <si>
    <t>1010000</t>
  </si>
  <si>
    <t>1010160</t>
  </si>
  <si>
    <t>4030</t>
  </si>
  <si>
    <t>1014030</t>
  </si>
  <si>
    <t>Забезпечення діяльності бібліотек</t>
  </si>
  <si>
    <t>4040</t>
  </si>
  <si>
    <t>1014040</t>
  </si>
  <si>
    <t>1014060</t>
  </si>
  <si>
    <t>1110160</t>
  </si>
  <si>
    <t>3123</t>
  </si>
  <si>
    <t>3133</t>
  </si>
  <si>
    <t>1113133</t>
  </si>
  <si>
    <t>1200000</t>
  </si>
  <si>
    <t>1210000</t>
  </si>
  <si>
    <t>1210160</t>
  </si>
  <si>
    <t>1216030</t>
  </si>
  <si>
    <t>1510160</t>
  </si>
  <si>
    <t>3100000</t>
  </si>
  <si>
    <t>3110000</t>
  </si>
  <si>
    <t>3110160</t>
  </si>
  <si>
    <t>3700000</t>
  </si>
  <si>
    <t>3710000</t>
  </si>
  <si>
    <t>3710160</t>
  </si>
  <si>
    <t>0218110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</si>
  <si>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</si>
  <si>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</si>
  <si>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Експлуатація та технічне обслуговування житлового фонду</t>
  </si>
  <si>
    <t>Забезпечення діяльності водопровідно-каналізаційного господарства</t>
  </si>
  <si>
    <t>3110180</t>
  </si>
  <si>
    <t>Інша діяльність у сфері державного управління</t>
  </si>
  <si>
    <t>3710180</t>
  </si>
  <si>
    <t>9110</t>
  </si>
  <si>
    <t>3719110</t>
  </si>
  <si>
    <t>Надання інших пільг окремим категоріям громадян відповідно до законодавства</t>
  </si>
  <si>
    <t>0813031</t>
  </si>
  <si>
    <t>0813032</t>
  </si>
  <si>
    <t>3032</t>
  </si>
  <si>
    <t>0210170</t>
  </si>
  <si>
    <t>0170</t>
  </si>
  <si>
    <t>0131</t>
  </si>
  <si>
    <t>Підвищення кваліфікації депутатів місцевих рад та посадових осіб місцевого самоврядування</t>
  </si>
  <si>
    <t>7680</t>
  </si>
  <si>
    <t>0217680</t>
  </si>
  <si>
    <t>Членські внески до асоціацій органів місцевого самоврядування</t>
  </si>
  <si>
    <t>0210180</t>
  </si>
  <si>
    <t>3104</t>
  </si>
  <si>
    <t>0813104</t>
  </si>
  <si>
    <t>1050</t>
  </si>
  <si>
    <t>Організація та проведення громадських робіт</t>
  </si>
  <si>
    <t>6015</t>
  </si>
  <si>
    <t>1216015</t>
  </si>
  <si>
    <t>Забезпечення надійної та безперебійної експлуатації ліфтів</t>
  </si>
  <si>
    <t>1217461</t>
  </si>
  <si>
    <t>Реалізація інших заходів щодо соціально-економічного розвитку територій</t>
  </si>
  <si>
    <t>6012</t>
  </si>
  <si>
    <t>1216012</t>
  </si>
  <si>
    <t>Забезпечення діяльності з виробництва, транспортування, постачання теплової енергії</t>
  </si>
  <si>
    <t>0443</t>
  </si>
  <si>
    <t>8340</t>
  </si>
  <si>
    <t>0218340</t>
  </si>
  <si>
    <t>0763</t>
  </si>
  <si>
    <t>1218340</t>
  </si>
  <si>
    <t>1014082</t>
  </si>
  <si>
    <t>4082</t>
  </si>
  <si>
    <t>4081</t>
  </si>
  <si>
    <t>Забезпечення діяльності інших закладів в галузі культури і мистецтва</t>
  </si>
  <si>
    <t>Інші заходи в галузі культури і мистецтва</t>
  </si>
  <si>
    <t>Природоохоронні заходи за рахунок цільових фондів</t>
  </si>
  <si>
    <t>7693</t>
  </si>
  <si>
    <t>Заходи із запобігання та ліквідації надзвичайних ситуацій та наслідків стихійного лиха</t>
  </si>
  <si>
    <t>3210</t>
  </si>
  <si>
    <t>1213210</t>
  </si>
  <si>
    <t>0813160</t>
  </si>
  <si>
    <t>3160</t>
  </si>
  <si>
    <t>0813180</t>
  </si>
  <si>
    <t>3180</t>
  </si>
  <si>
    <t>0813192</t>
  </si>
  <si>
    <t>3192</t>
  </si>
  <si>
    <t>3242</t>
  </si>
  <si>
    <t>Інші заходи у сфері соціального захисту і соціального забезпечення</t>
  </si>
  <si>
    <t>0213242</t>
  </si>
  <si>
    <t>0613242</t>
  </si>
  <si>
    <t>0813242</t>
  </si>
  <si>
    <t>1014081</t>
  </si>
  <si>
    <t>Забезпечення діяльності інших закладів у сфері освіти</t>
  </si>
  <si>
    <t>1216017</t>
  </si>
  <si>
    <t>6017</t>
  </si>
  <si>
    <t>Багатопрофільна стаціонарна медична допомога населенню</t>
  </si>
  <si>
    <t>Виконання заходів за рахунок цільових фондів, утворених Верховною Радою Автономної Республіки Крим, органами місцевого самоврядування і місцевими органами виконавчої влади і фондів, утворених Верховною Радою Автономної Республіки Крим, органами місцевого самоврядування і місцевими органами виконавчої влади</t>
  </si>
  <si>
    <t>в т.ч. за програмами:</t>
  </si>
  <si>
    <t>Інші субвенції з місцевого бюджету</t>
  </si>
  <si>
    <t>0810180</t>
  </si>
  <si>
    <t>0380</t>
  </si>
  <si>
    <t>0213112</t>
  </si>
  <si>
    <t>Код Програмної класифікації видатків та кредитування місцевих бюджетів</t>
  </si>
  <si>
    <t>Код  Типової програмної класифікації видатків та кредитування місцевих бюджетів</t>
  </si>
  <si>
    <t>Код Функціональної класифікації видатків та кредитування бюджету</t>
  </si>
  <si>
    <t>Найменування  головного розпорядника коштів місцевого бюджету/ відповідального виконавця, найменування бюджетної програми/ підпрограми згідно з Типовою програмною класифікацією видатків та кредитування місцевих бюджетів</t>
  </si>
  <si>
    <t>3050</t>
  </si>
  <si>
    <t>Пільгове медичне обслуговування осіб, які постраждали внаслідок Чорнобильської катастрофи</t>
  </si>
  <si>
    <t>0813050</t>
  </si>
  <si>
    <t>0813090</t>
  </si>
  <si>
    <t>3090</t>
  </si>
  <si>
    <t>Видатки на поховання учасників бойових дій та осіб з інвалідністю внаслідок війни</t>
  </si>
  <si>
    <t>0813171</t>
  </si>
  <si>
    <t>3171</t>
  </si>
  <si>
    <t>Компенсаційні виплати особам з інвалідністю на бензин, ремонт, технічне обслуговування автомобілів, мотоколясок і на транспортне обслуговування</t>
  </si>
  <si>
    <t>3117693</t>
  </si>
  <si>
    <t>ЗВІТ</t>
  </si>
  <si>
    <t>в  тому  числі</t>
  </si>
  <si>
    <t>в  тому   числі</t>
  </si>
  <si>
    <t>загальний фонд</t>
  </si>
  <si>
    <t>спеціальний фонд</t>
  </si>
  <si>
    <t>загальний  фонд</t>
  </si>
  <si>
    <t>всього</t>
  </si>
  <si>
    <t xml:space="preserve">з них </t>
  </si>
  <si>
    <t>0218210</t>
  </si>
  <si>
    <t>8210</t>
  </si>
  <si>
    <t>Муніципальні формування з охорони громадського порядку</t>
  </si>
  <si>
    <t>3116017</t>
  </si>
  <si>
    <t>2152</t>
  </si>
  <si>
    <t>1210170</t>
  </si>
  <si>
    <t>0611021</t>
  </si>
  <si>
    <t>1021</t>
  </si>
  <si>
    <t>0611022</t>
  </si>
  <si>
    <t>1022</t>
  </si>
  <si>
    <t>0611031</t>
  </si>
  <si>
    <t>1031</t>
  </si>
  <si>
    <t>0611032</t>
  </si>
  <si>
    <t>1032</t>
  </si>
  <si>
    <t>Надання позашкільної освіти закладами позашкільної освіти, заходи із позашкільної роботи з дітьми</t>
  </si>
  <si>
    <t>0611120</t>
  </si>
  <si>
    <t>1120</t>
  </si>
  <si>
    <t>Підвищення кваліфікації, перепідготовка кадрів закладами післядипломної освіти</t>
  </si>
  <si>
    <t>0611141</t>
  </si>
  <si>
    <t>1141</t>
  </si>
  <si>
    <t>0611151</t>
  </si>
  <si>
    <t>1151</t>
  </si>
  <si>
    <t>Забезпечення діяльності інклюзивно-ресурсних центрів за рахунок коштів місцевого бюджету</t>
  </si>
  <si>
    <t>0611152</t>
  </si>
  <si>
    <t>1152</t>
  </si>
  <si>
    <t>Забезпечення діяльності інклюзивно-ресурсних центрів за рахунок освітньої субвенції</t>
  </si>
  <si>
    <t>1200</t>
  </si>
  <si>
    <t>Надання освіти за рахунок субвенції з державного бюджету місцевим бюджетам на надання державної підтримки особам з особливими освітніми потребами</t>
  </si>
  <si>
    <t>1011080</t>
  </si>
  <si>
    <t>1080</t>
  </si>
  <si>
    <t>3718710</t>
  </si>
  <si>
    <t>8710</t>
  </si>
  <si>
    <t>Олександрівська селищна адміністрація Чорноморської міської ради Одеського району Одеської області</t>
  </si>
  <si>
    <t>Малодолинська сільська адміністрація Чорноморської міської ради Одеського району Одеської області</t>
  </si>
  <si>
    <t>Бурлачобалківська сільська адміністрація Чорноморської міської ради Одеського району Одеської області</t>
  </si>
  <si>
    <t xml:space="preserve">Одеського району Одеської області </t>
  </si>
  <si>
    <t>(код бюджету)</t>
  </si>
  <si>
    <t>0100</t>
  </si>
  <si>
    <t>Державне управління</t>
  </si>
  <si>
    <t>1000</t>
  </si>
  <si>
    <t>Освіта</t>
  </si>
  <si>
    <t>2000</t>
  </si>
  <si>
    <t>Охорона здоров'я</t>
  </si>
  <si>
    <t>3000</t>
  </si>
  <si>
    <t>Соціальний захист та соціальне забезпечення</t>
  </si>
  <si>
    <t>4000</t>
  </si>
  <si>
    <t>Культура і мистецтво</t>
  </si>
  <si>
    <t>5000</t>
  </si>
  <si>
    <t>Фізична культура і спорт</t>
  </si>
  <si>
    <t>6000</t>
  </si>
  <si>
    <t>Житлово-комунальне господарство</t>
  </si>
  <si>
    <t>Субвенція з місцевого бюджету державному бюджету на виконання програм соціально-економічного розвитку регіонів</t>
  </si>
  <si>
    <t/>
  </si>
  <si>
    <t>Виконавчий комiтет Чорноморської мiської ради Одеського району Одеської областi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</si>
  <si>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</si>
  <si>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Стоматологічна допомога населенню</t>
  </si>
  <si>
    <t>0212111</t>
  </si>
  <si>
    <t>0726</t>
  </si>
  <si>
    <t>Первинна медична допомога населенню, що надається центрами первинної медичної (медико-санітарної) допомоги</t>
  </si>
  <si>
    <t>0212152</t>
  </si>
  <si>
    <t>Інші програми та заходи у сфері охорони здоров`я</t>
  </si>
  <si>
    <t>Організація благоустрою населених пунктів</t>
  </si>
  <si>
    <t>0218220</t>
  </si>
  <si>
    <t>Заходи та роботи з мобілізаційної підготовки місцевого значення</t>
  </si>
  <si>
    <t>0218230</t>
  </si>
  <si>
    <t>8230</t>
  </si>
  <si>
    <t>Інші заходи громадського порядку та безпеки</t>
  </si>
  <si>
    <t>0218240</t>
  </si>
  <si>
    <t>8240</t>
  </si>
  <si>
    <t>Заходи та роботи з територіальної оборони</t>
  </si>
  <si>
    <t>Керівництво і управління у відповідній сфері у містах (місті Києві), селищах, селах, територіальних громадах</t>
  </si>
  <si>
    <t>0610180</t>
  </si>
  <si>
    <t>0611200</t>
  </si>
  <si>
    <t>Управлiння соцiальної полiтики Чорноморської мiської ради Одеського району Одеської областi</t>
  </si>
  <si>
    <t>Надання пільг окремим категоріям громадян з оплати послуг зв`язку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</si>
  <si>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</si>
  <si>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Утримання та забезпечення діяльності центрів соціальних служб</t>
  </si>
  <si>
    <t>0813123</t>
  </si>
  <si>
    <t>Заходи державної політики з питань сім`ї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</si>
  <si>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</si>
  <si>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Надання пільг населенню (крім ветеранів війни і праці, військової служби, органів внутрішніх справ та громадян, які постраждали внаслідок Чорнобильської катастрофи) на оплату житлово-комунальних послуг</t>
  </si>
  <si>
    <t>Надання фінансової підтримки громадським об`єднанням ветеранів і осіб з інвалідністю, діяльність яких має соціальну спрямованість</t>
  </si>
  <si>
    <t>Вiддiл культури Чорноморської мiської ради Одеського району Одеської областi</t>
  </si>
  <si>
    <t>1010180</t>
  </si>
  <si>
    <t>Надання спеціалізованої освіти мистецькими школами</t>
  </si>
  <si>
    <t>Забезпечення діяльності музеїв i виставок</t>
  </si>
  <si>
    <t>Забезпечення діяльності палаців i будинків культури, клубів, центрів дозвілля та iнших клубних закладів</t>
  </si>
  <si>
    <t>Вiддiл молодi та спорту Чорноморської мiської ради Одеського району Одеської областi</t>
  </si>
  <si>
    <t>1110180</t>
  </si>
  <si>
    <t>Забезпечення діяльності місцевих центрів фізичного здоров`я населення `Спорт для всіх` та проведення фізкультурно-масових заходів серед населення регіону</t>
  </si>
  <si>
    <t>Вiддiл комунального господарства та благоустрою Чорноморської мiської ради Одеського району Одеської областi</t>
  </si>
  <si>
    <t>1210180</t>
  </si>
  <si>
    <t>Інша діяльність, пов`язана з експлуатацією об`єктів житлово-комунального господарства</t>
  </si>
  <si>
    <t>Інші заходи, пов`язані з економічною діяльністю</t>
  </si>
  <si>
    <t>Управлiння капiтального будiвництва Чорноморської мiської ради Одеського району Одеської областi</t>
  </si>
  <si>
    <t>1510180</t>
  </si>
  <si>
    <t>Будівництво 1 об'єктів житлово-комунального господарства</t>
  </si>
  <si>
    <t>Будівництво 1 освітніх установ та закладів</t>
  </si>
  <si>
    <t>Розвиток мережі центрів надання адміністративних послуг</t>
  </si>
  <si>
    <t>Управлiння комунальної власностi та земельних вiдносин Чорноморської мiської ради Одеського району Одеської областi</t>
  </si>
  <si>
    <t>Фiнансове управлiння Чорноморської мiської ради Одеського району Одеської областi</t>
  </si>
  <si>
    <t>Резервний фонд місцевого бюджету</t>
  </si>
  <si>
    <t xml:space="preserve">Міська цільова соціальна програма розвитку цивільного захисту Чорноморської міської територіальної громади на 2021-2025 роки </t>
  </si>
  <si>
    <t>X</t>
  </si>
  <si>
    <t>УСЬОГО</t>
  </si>
  <si>
    <t>Видатки, пов'язані з наданням підтримки внутрішньо переміщеним та/або евакуйованим особам у зв'язку із введенням воєнного стану</t>
  </si>
  <si>
    <t>0813230</t>
  </si>
  <si>
    <t>3118240</t>
  </si>
  <si>
    <t>1518110</t>
  </si>
  <si>
    <t>Всього</t>
  </si>
  <si>
    <t xml:space="preserve"> в тому  числі</t>
  </si>
  <si>
    <t>Виконання (%)</t>
  </si>
  <si>
    <t>0618110</t>
  </si>
  <si>
    <t>0610</t>
  </si>
  <si>
    <t>1510150</t>
  </si>
  <si>
    <t xml:space="preserve">Начальник фінансового управління </t>
  </si>
  <si>
    <t>Ольга ЯКОВЕНКО</t>
  </si>
  <si>
    <t>0818110</t>
  </si>
  <si>
    <t>3118110</t>
  </si>
  <si>
    <t>1518311</t>
  </si>
  <si>
    <t>0511</t>
  </si>
  <si>
    <t>Охорона та раціональне використання природних ресурсів</t>
  </si>
  <si>
    <t>0217351</t>
  </si>
  <si>
    <t>Розроблення комплексних планів просторового розвитку територій територіальних громад</t>
  </si>
  <si>
    <t>0217390</t>
  </si>
  <si>
    <t>7390</t>
  </si>
  <si>
    <t>0611160</t>
  </si>
  <si>
    <t>1160</t>
  </si>
  <si>
    <t>Забезпечення діяльності центрів професійного розвитку педагогічних працівників</t>
  </si>
  <si>
    <t>0613140</t>
  </si>
  <si>
    <t>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</si>
  <si>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</si>
  <si>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0618240</t>
  </si>
  <si>
    <t>0813140</t>
  </si>
  <si>
    <t>0816083</t>
  </si>
  <si>
    <t>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дітей, позбавлених батьківського піклування, осіб з їх числа</t>
  </si>
  <si>
    <t>1217310</t>
  </si>
  <si>
    <t>7310</t>
  </si>
  <si>
    <t>Будівництво об'єктів житлово-комунального господарства</t>
  </si>
  <si>
    <t>1516050</t>
  </si>
  <si>
    <t>Попередження аварій та запобігання техногенним катастрофам у житлово-комунальному господарстві та на інших аварійних об'єктах комунальної власності</t>
  </si>
  <si>
    <t>3117130</t>
  </si>
  <si>
    <t>7130</t>
  </si>
  <si>
    <t>0421</t>
  </si>
  <si>
    <t>Здійснення заходів із землеустрою</t>
  </si>
  <si>
    <t xml:space="preserve">Міська цільова програма
підтримки здобуття професійної (професійно-технічної), фахової передвищої  освіти на умовах регіонального замовлення у відповідних закладах освіти, що розташовані та діють на території Чорноморської міської територіальної громади на 2023 рік </t>
  </si>
  <si>
    <t>Інша субвенція бюджету Херсонської міської територіальної громади</t>
  </si>
  <si>
    <t xml:space="preserve">Міська цільова програма сприяння територіальній обороні та посилення заходів громадської безпеки на території Чорноморської міської ради Одеського району Одеської області на 2023 рік </t>
  </si>
  <si>
    <t>Міська програма "Здоров'я населення Чорноморської міської територіальної громади на 2021-2025 роки"</t>
  </si>
  <si>
    <t>Міська цільова програма  протидії  злочинності та посилення громадської  безпеки  на  території  Чорноморської міської територіальної громади на  2023  рік</t>
  </si>
  <si>
    <t xml:space="preserve">Міська цільова програма фінансової підтримки Іллічівського міського суду Одеської області на 2023 рік </t>
  </si>
  <si>
    <t>Затверджено розписом на 2023 рік, грн</t>
  </si>
  <si>
    <t>Виконано за 1 квартал  2023 року, грн</t>
  </si>
  <si>
    <t>про виконання видатків бюджету  Чорноморської міської територіальної громади  за 1 квартал 2023 року в розрізі відповідальних виконавців за бюджетними програмами/підпрограмами</t>
  </si>
  <si>
    <t>7000</t>
  </si>
  <si>
    <t>Економічна діяльність</t>
  </si>
  <si>
    <t>Інша діяльність</t>
  </si>
  <si>
    <t>8000</t>
  </si>
  <si>
    <t>9000</t>
  </si>
  <si>
    <t>Міжбюджетні трансферти</t>
  </si>
  <si>
    <t>Управління освiти Чорноморської мiської ради Одеського району Одеської областi</t>
  </si>
  <si>
    <t>у 11 разів</t>
  </si>
  <si>
    <t>Надання загальної середньої освіти закладами загальної середньої освіти за рахунок коштів місцевого бюджету</t>
  </si>
  <si>
    <t>Надання загальної середньої освіти спеціальними закладами загальної середньої освіти для дітей, які потребують корекції фізичного та/або розумового розвитку, за рахунок коштів місцевого бюджету</t>
  </si>
  <si>
    <t>оплата за проведення корекційно-розвиткових занять і придбання спеціальних засобів корекції для учнів інклюзивних класів закладів загальної середньої освіти</t>
  </si>
  <si>
    <t>оплата за проведення корекційно-розвиткових занять і придбання спеціальних засобів корекції для вихованців інклюзивних груп закладів дошкільної освіти</t>
  </si>
  <si>
    <t>Надання загальної середньої освіти закладами загальної середньої освіти за рахунок освітньої субвенції</t>
  </si>
  <si>
    <t>Надання загальної середньої освіти спеціальними закладами загальної середньої освіти для дітей, які потребують корекції фізичного та/або розумового розвитку, за рахунок освітньої субвенції</t>
  </si>
  <si>
    <t>Додаток 3</t>
  </si>
  <si>
    <t>у 48 разів</t>
  </si>
  <si>
    <t>у 79 разів</t>
  </si>
  <si>
    <t xml:space="preserve">до рішення Чорноморської міської ради </t>
  </si>
  <si>
    <t>від   19.05.  2023  №    362  - VIII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</si>
</sst>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0"/>
    <numFmt numFmtId="165" formatCode="0.0"/>
    <numFmt numFmtId="166" formatCode="#,##0.00_ ;\-#,##0.00\ "/>
  </numFmts>
  <fonts count="31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sz val="12"/>
      <name val="Times New Roman"/>
      <family val="1"/>
    </font>
    <font>
      <b/>
      <sz val="12"/>
      <name val="Times New Roman"/>
      <family val="1"/>
    </font>
    <font>
      <sz val="12"/>
      <name val="Arial Cyr"/>
      <charset val="204"/>
    </font>
    <font>
      <b/>
      <sz val="10"/>
      <name val="Times New Roman"/>
      <family val="1"/>
      <charset val="204"/>
    </font>
    <font>
      <b/>
      <u/>
      <sz val="12"/>
      <name val="Times New Roman"/>
      <family val="1"/>
    </font>
    <font>
      <sz val="14"/>
      <name val="Calibri"/>
      <family val="2"/>
      <charset val="204"/>
      <scheme val="minor"/>
    </font>
    <font>
      <b/>
      <sz val="14"/>
      <name val="Calibri"/>
      <family val="2"/>
      <charset val="204"/>
    </font>
    <font>
      <b/>
      <sz val="14"/>
      <name val="Calibri"/>
      <family val="2"/>
      <charset val="204"/>
      <scheme val="minor"/>
    </font>
    <font>
      <sz val="14"/>
      <name val="Calibri"/>
      <family val="2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i/>
      <sz val="14"/>
      <color rgb="FF000000"/>
      <name val="Times New Roman"/>
      <family val="1"/>
      <charset val="204"/>
    </font>
    <font>
      <sz val="11"/>
      <color rgb="FF006100"/>
      <name val="Calibri"/>
      <family val="2"/>
      <charset val="204"/>
      <scheme val="minor"/>
    </font>
    <font>
      <sz val="16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i/>
      <sz val="14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0" fontId="1" fillId="0" borderId="0"/>
    <xf numFmtId="0" fontId="1" fillId="0" borderId="0"/>
    <xf numFmtId="0" fontId="26" fillId="3" borderId="0" applyNumberFormat="0" applyBorder="0" applyAlignment="0" applyProtection="0"/>
  </cellStyleXfs>
  <cellXfs count="145">
    <xf numFmtId="0" fontId="0" fillId="0" borderId="0" xfId="0"/>
    <xf numFmtId="0" fontId="7" fillId="2" borderId="0" xfId="0" applyFont="1" applyFill="1"/>
    <xf numFmtId="0" fontId="6" fillId="2" borderId="0" xfId="0" applyFont="1" applyFill="1"/>
    <xf numFmtId="49" fontId="3" fillId="2" borderId="0" xfId="0" applyNumberFormat="1" applyFont="1" applyFill="1"/>
    <xf numFmtId="0" fontId="10" fillId="2" borderId="0" xfId="0" applyFont="1" applyFill="1"/>
    <xf numFmtId="164" fontId="10" fillId="0" borderId="0" xfId="0" applyNumberFormat="1" applyFont="1" applyAlignment="1">
      <alignment horizontal="left"/>
    </xf>
    <xf numFmtId="2" fontId="3" fillId="0" borderId="0" xfId="0" applyNumberFormat="1" applyFont="1"/>
    <xf numFmtId="0" fontId="3" fillId="0" borderId="0" xfId="0" applyFont="1"/>
    <xf numFmtId="0" fontId="3" fillId="0" borderId="0" xfId="0" applyFont="1" applyAlignment="1">
      <alignment horizontal="center"/>
    </xf>
    <xf numFmtId="0" fontId="7" fillId="0" borderId="0" xfId="0" applyFont="1"/>
    <xf numFmtId="0" fontId="3" fillId="0" borderId="0" xfId="0" applyFont="1" applyAlignment="1">
      <alignment horizontal="right"/>
    </xf>
    <xf numFmtId="49" fontId="3" fillId="0" borderId="0" xfId="0" applyNumberFormat="1" applyFont="1"/>
    <xf numFmtId="0" fontId="10" fillId="0" borderId="0" xfId="0" applyFont="1" applyAlignment="1">
      <alignment horizontal="left"/>
    </xf>
    <xf numFmtId="0" fontId="3" fillId="0" borderId="0" xfId="2" applyFont="1"/>
    <xf numFmtId="49" fontId="3" fillId="0" borderId="1" xfId="0" applyNumberFormat="1" applyFont="1" applyBorder="1" applyAlignment="1">
      <alignment horizontal="center" vertical="center"/>
    </xf>
    <xf numFmtId="0" fontId="3" fillId="0" borderId="1" xfId="2" applyFont="1" applyBorder="1" applyAlignment="1">
      <alignment horizontal="center" vertical="center" wrapText="1"/>
    </xf>
    <xf numFmtId="0" fontId="14" fillId="0" borderId="0" xfId="0" applyFont="1" applyAlignment="1">
      <alignment horizontal="center"/>
    </xf>
    <xf numFmtId="0" fontId="6" fillId="0" borderId="0" xfId="0" applyFont="1"/>
    <xf numFmtId="4" fontId="6" fillId="0" borderId="0" xfId="0" applyNumberFormat="1" applyFont="1"/>
    <xf numFmtId="0" fontId="19" fillId="0" borderId="1" xfId="0" applyFont="1" applyBorder="1" applyAlignment="1">
      <alignment vertical="center" wrapText="1"/>
    </xf>
    <xf numFmtId="0" fontId="19" fillId="0" borderId="1" xfId="0" quotePrefix="1" applyFont="1" applyBorder="1" applyAlignment="1">
      <alignment vertical="center" wrapText="1"/>
    </xf>
    <xf numFmtId="0" fontId="20" fillId="0" borderId="1" xfId="0" applyFont="1" applyBorder="1" applyAlignment="1">
      <alignment vertical="center" wrapText="1"/>
    </xf>
    <xf numFmtId="0" fontId="20" fillId="0" borderId="1" xfId="0" quotePrefix="1" applyFont="1" applyBorder="1" applyAlignment="1">
      <alignment vertical="center" wrapText="1"/>
    </xf>
    <xf numFmtId="0" fontId="21" fillId="0" borderId="1" xfId="0" applyFont="1" applyBorder="1" applyAlignment="1">
      <alignment vertical="center" wrapText="1"/>
    </xf>
    <xf numFmtId="0" fontId="21" fillId="0" borderId="1" xfId="0" quotePrefix="1" applyFont="1" applyBorder="1" applyAlignment="1">
      <alignment vertical="center" wrapText="1"/>
    </xf>
    <xf numFmtId="0" fontId="20" fillId="0" borderId="1" xfId="0" applyFont="1" applyBorder="1" applyAlignment="1">
      <alignment horizontal="left" vertical="center" wrapText="1"/>
    </xf>
    <xf numFmtId="49" fontId="20" fillId="0" borderId="1" xfId="0" applyNumberFormat="1" applyFont="1" applyBorder="1" applyAlignment="1">
      <alignment horizontal="left" vertical="center" wrapText="1"/>
    </xf>
    <xf numFmtId="49" fontId="20" fillId="0" borderId="1" xfId="0" applyNumberFormat="1" applyFont="1" applyBorder="1" applyAlignment="1">
      <alignment vertical="center" wrapText="1"/>
    </xf>
    <xf numFmtId="0" fontId="20" fillId="0" borderId="2" xfId="0" quotePrefix="1" applyFont="1" applyBorder="1" applyAlignment="1">
      <alignment vertical="center" wrapText="1"/>
    </xf>
    <xf numFmtId="1" fontId="20" fillId="0" borderId="1" xfId="0" applyNumberFormat="1" applyFont="1" applyBorder="1" applyAlignment="1">
      <alignment horizontal="left" vertical="center" wrapText="1"/>
    </xf>
    <xf numFmtId="2" fontId="20" fillId="0" borderId="1" xfId="0" quotePrefix="1" applyNumberFormat="1" applyFont="1" applyBorder="1" applyAlignment="1">
      <alignment vertical="center" wrapText="1"/>
    </xf>
    <xf numFmtId="2" fontId="20" fillId="0" borderId="1" xfId="0" applyNumberFormat="1" applyFont="1" applyBorder="1" applyAlignment="1">
      <alignment vertical="center" wrapText="1"/>
    </xf>
    <xf numFmtId="49" fontId="6" fillId="0" borderId="1" xfId="0" applyNumberFormat="1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 wrapText="1"/>
    </xf>
    <xf numFmtId="49" fontId="21" fillId="0" borderId="1" xfId="0" applyNumberFormat="1" applyFont="1" applyBorder="1" applyAlignment="1">
      <alignment vertical="center" wrapText="1"/>
    </xf>
    <xf numFmtId="0" fontId="21" fillId="0" borderId="1" xfId="0" applyFont="1" applyBorder="1" applyAlignment="1">
      <alignment horizontal="left" vertical="center" wrapText="1"/>
    </xf>
    <xf numFmtId="0" fontId="19" fillId="0" borderId="1" xfId="0" applyFont="1" applyBorder="1" applyAlignment="1">
      <alignment horizontal="center" vertical="center" wrapText="1"/>
    </xf>
    <xf numFmtId="49" fontId="6" fillId="0" borderId="0" xfId="0" applyNumberFormat="1" applyFont="1"/>
    <xf numFmtId="4" fontId="7" fillId="0" borderId="0" xfId="0" applyNumberFormat="1" applyFont="1"/>
    <xf numFmtId="0" fontId="20" fillId="2" borderId="1" xfId="0" applyFont="1" applyFill="1" applyBorder="1" applyAlignment="1">
      <alignment horizontal="left" vertical="center" wrapText="1"/>
    </xf>
    <xf numFmtId="49" fontId="20" fillId="2" borderId="1" xfId="0" applyNumberFormat="1" applyFont="1" applyFill="1" applyBorder="1" applyAlignment="1">
      <alignment vertical="center" wrapText="1"/>
    </xf>
    <xf numFmtId="0" fontId="20" fillId="2" borderId="2" xfId="0" quotePrefix="1" applyFont="1" applyFill="1" applyBorder="1" applyAlignment="1">
      <alignment vertical="center" wrapText="1"/>
    </xf>
    <xf numFmtId="49" fontId="20" fillId="2" borderId="1" xfId="0" applyNumberFormat="1" applyFont="1" applyFill="1" applyBorder="1" applyAlignment="1">
      <alignment horizontal="left" vertical="center" wrapText="1"/>
    </xf>
    <xf numFmtId="0" fontId="20" fillId="2" borderId="1" xfId="0" quotePrefix="1" applyFont="1" applyFill="1" applyBorder="1" applyAlignment="1">
      <alignment vertical="center" wrapText="1"/>
    </xf>
    <xf numFmtId="0" fontId="28" fillId="0" borderId="1" xfId="0" applyFont="1" applyBorder="1" applyAlignment="1">
      <alignment wrapText="1"/>
    </xf>
    <xf numFmtId="4" fontId="28" fillId="0" borderId="1" xfId="0" applyNumberFormat="1" applyFont="1" applyBorder="1" applyAlignment="1">
      <alignment horizontal="right"/>
    </xf>
    <xf numFmtId="0" fontId="27" fillId="2" borderId="0" xfId="0" applyFont="1" applyFill="1"/>
    <xf numFmtId="4" fontId="8" fillId="0" borderId="1" xfId="2" applyNumberFormat="1" applyFont="1" applyBorder="1" applyAlignment="1">
      <alignment horizontal="right" vertical="center" wrapText="1"/>
    </xf>
    <xf numFmtId="4" fontId="23" fillId="0" borderId="1" xfId="0" applyNumberFormat="1" applyFont="1" applyBorder="1" applyAlignment="1">
      <alignment horizontal="right" vertical="center"/>
    </xf>
    <xf numFmtId="165" fontId="8" fillId="0" borderId="1" xfId="2" applyNumberFormat="1" applyFont="1" applyBorder="1" applyAlignment="1">
      <alignment horizontal="right" vertical="center"/>
    </xf>
    <xf numFmtId="0" fontId="16" fillId="2" borderId="0" xfId="0" applyFont="1" applyFill="1" applyAlignment="1">
      <alignment vertical="center"/>
    </xf>
    <xf numFmtId="4" fontId="8" fillId="0" borderId="1" xfId="2" applyNumberFormat="1" applyFont="1" applyBorder="1" applyAlignment="1">
      <alignment horizontal="right" vertical="center"/>
    </xf>
    <xf numFmtId="0" fontId="17" fillId="2" borderId="0" xfId="0" applyFont="1" applyFill="1" applyAlignment="1">
      <alignment vertical="center"/>
    </xf>
    <xf numFmtId="4" fontId="6" fillId="0" borderId="1" xfId="2" applyNumberFormat="1" applyFont="1" applyBorder="1" applyAlignment="1">
      <alignment horizontal="right" vertical="center" wrapText="1"/>
    </xf>
    <xf numFmtId="4" fontId="24" fillId="0" borderId="1" xfId="0" applyNumberFormat="1" applyFont="1" applyBorder="1" applyAlignment="1">
      <alignment horizontal="right" vertical="center"/>
    </xf>
    <xf numFmtId="4" fontId="6" fillId="0" borderId="1" xfId="2" applyNumberFormat="1" applyFont="1" applyBorder="1" applyAlignment="1">
      <alignment horizontal="right" vertical="center"/>
    </xf>
    <xf numFmtId="165" fontId="6" fillId="0" borderId="1" xfId="2" applyNumberFormat="1" applyFont="1" applyBorder="1" applyAlignment="1">
      <alignment horizontal="right" vertical="center"/>
    </xf>
    <xf numFmtId="0" fontId="15" fillId="2" borderId="0" xfId="0" applyFont="1" applyFill="1" applyAlignment="1">
      <alignment vertical="center"/>
    </xf>
    <xf numFmtId="4" fontId="9" fillId="0" borderId="1" xfId="2" applyNumberFormat="1" applyFont="1" applyBorder="1" applyAlignment="1">
      <alignment horizontal="right" vertical="center" wrapText="1"/>
    </xf>
    <xf numFmtId="4" fontId="25" fillId="0" borderId="1" xfId="0" applyNumberFormat="1" applyFont="1" applyBorder="1" applyAlignment="1">
      <alignment horizontal="right" vertical="center"/>
    </xf>
    <xf numFmtId="4" fontId="9" fillId="0" borderId="1" xfId="2" applyNumberFormat="1" applyFont="1" applyBorder="1" applyAlignment="1">
      <alignment horizontal="right" vertical="center"/>
    </xf>
    <xf numFmtId="165" fontId="9" fillId="0" borderId="1" xfId="2" applyNumberFormat="1" applyFont="1" applyBorder="1" applyAlignment="1">
      <alignment horizontal="right" vertical="center"/>
    </xf>
    <xf numFmtId="0" fontId="9" fillId="2" borderId="0" xfId="0" applyFont="1" applyFill="1" applyAlignment="1">
      <alignment vertical="center"/>
    </xf>
    <xf numFmtId="0" fontId="6" fillId="2" borderId="0" xfId="0" applyFont="1" applyFill="1" applyAlignment="1">
      <alignment vertical="center"/>
    </xf>
    <xf numFmtId="0" fontId="18" fillId="2" borderId="0" xfId="0" applyFont="1" applyFill="1" applyAlignment="1">
      <alignment vertical="center"/>
    </xf>
    <xf numFmtId="4" fontId="9" fillId="0" borderId="1" xfId="0" applyNumberFormat="1" applyFont="1" applyBorder="1" applyAlignment="1">
      <alignment horizontal="right" vertical="center"/>
    </xf>
    <xf numFmtId="4" fontId="6" fillId="0" borderId="1" xfId="0" applyNumberFormat="1" applyFont="1" applyBorder="1" applyAlignment="1">
      <alignment horizontal="right" vertical="center"/>
    </xf>
    <xf numFmtId="164" fontId="6" fillId="2" borderId="0" xfId="0" applyNumberFormat="1" applyFont="1" applyFill="1" applyAlignment="1">
      <alignment vertical="center"/>
    </xf>
    <xf numFmtId="1" fontId="6" fillId="2" borderId="0" xfId="0" applyNumberFormat="1" applyFont="1" applyFill="1" applyAlignment="1">
      <alignment vertical="center"/>
    </xf>
    <xf numFmtId="0" fontId="8" fillId="2" borderId="0" xfId="0" applyFont="1" applyFill="1" applyAlignment="1">
      <alignment vertical="center"/>
    </xf>
    <xf numFmtId="1" fontId="8" fillId="2" borderId="0" xfId="0" applyNumberFormat="1" applyFont="1" applyFill="1" applyAlignment="1">
      <alignment vertical="center"/>
    </xf>
    <xf numFmtId="49" fontId="6" fillId="0" borderId="1" xfId="3" applyNumberFormat="1" applyFont="1" applyBorder="1" applyAlignment="1">
      <alignment horizontal="left" vertical="center"/>
    </xf>
    <xf numFmtId="0" fontId="6" fillId="0" borderId="1" xfId="2" applyFont="1" applyBorder="1" applyAlignment="1">
      <alignment vertical="center" wrapText="1"/>
    </xf>
    <xf numFmtId="49" fontId="9" fillId="0" borderId="1" xfId="3" applyNumberFormat="1" applyFont="1" applyBorder="1" applyAlignment="1">
      <alignment horizontal="center" vertical="center"/>
    </xf>
    <xf numFmtId="4" fontId="8" fillId="0" borderId="1" xfId="0" applyNumberFormat="1" applyFont="1" applyBorder="1" applyAlignment="1">
      <alignment horizontal="right" vertical="center"/>
    </xf>
    <xf numFmtId="4" fontId="8" fillId="2" borderId="0" xfId="0" applyNumberFormat="1" applyFont="1" applyFill="1" applyAlignment="1">
      <alignment vertical="center"/>
    </xf>
    <xf numFmtId="0" fontId="6" fillId="0" borderId="1" xfId="2" applyFont="1" applyBorder="1" applyAlignment="1">
      <alignment horizontal="left" vertical="center" wrapText="1"/>
    </xf>
    <xf numFmtId="0" fontId="29" fillId="2" borderId="0" xfId="0" applyFont="1" applyFill="1" applyAlignment="1">
      <alignment vertical="center"/>
    </xf>
    <xf numFmtId="0" fontId="6" fillId="0" borderId="0" xfId="0" applyFont="1" applyAlignment="1">
      <alignment vertical="center"/>
    </xf>
    <xf numFmtId="0" fontId="9" fillId="0" borderId="1" xfId="2" applyFont="1" applyBorder="1" applyAlignment="1">
      <alignment vertical="center" wrapText="1"/>
    </xf>
    <xf numFmtId="0" fontId="20" fillId="0" borderId="0" xfId="0" applyFont="1" applyAlignment="1">
      <alignment vertical="center"/>
    </xf>
    <xf numFmtId="49" fontId="6" fillId="0" borderId="1" xfId="0" applyNumberFormat="1" applyFont="1" applyBorder="1" applyAlignment="1">
      <alignment vertical="center"/>
    </xf>
    <xf numFmtId="49" fontId="6" fillId="0" borderId="1" xfId="0" applyNumberFormat="1" applyFont="1" applyBorder="1" applyAlignment="1">
      <alignment horizontal="center" vertical="center"/>
    </xf>
    <xf numFmtId="164" fontId="6" fillId="0" borderId="1" xfId="2" applyNumberFormat="1" applyFont="1" applyBorder="1" applyAlignment="1">
      <alignment vertical="center" wrapText="1"/>
    </xf>
    <xf numFmtId="4" fontId="20" fillId="0" borderId="1" xfId="0" applyNumberFormat="1" applyFont="1" applyBorder="1" applyAlignment="1">
      <alignment horizontal="right" vertical="center"/>
    </xf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vertical="center"/>
    </xf>
    <xf numFmtId="0" fontId="3" fillId="0" borderId="0" xfId="0" applyFont="1" applyAlignment="1">
      <alignment horizontal="left"/>
    </xf>
    <xf numFmtId="0" fontId="4" fillId="0" borderId="1" xfId="0" applyFont="1" applyBorder="1" applyAlignment="1">
      <alignment horizontal="center" vertical="center" wrapText="1"/>
    </xf>
    <xf numFmtId="0" fontId="11" fillId="0" borderId="0" xfId="0" applyFont="1" applyAlignment="1">
      <alignment horizontal="center"/>
    </xf>
    <xf numFmtId="165" fontId="3" fillId="0" borderId="1" xfId="2" applyNumberFormat="1" applyFont="1" applyBorder="1" applyAlignment="1">
      <alignment horizontal="right" vertical="center"/>
    </xf>
    <xf numFmtId="4" fontId="6" fillId="4" borderId="0" xfId="0" applyNumberFormat="1" applyFont="1" applyFill="1"/>
    <xf numFmtId="0" fontId="7" fillId="4" borderId="0" xfId="0" applyFont="1" applyFill="1"/>
    <xf numFmtId="166" fontId="30" fillId="0" borderId="1" xfId="0" applyNumberFormat="1" applyFont="1" applyBorder="1" applyAlignment="1">
      <alignment vertical="center"/>
    </xf>
    <xf numFmtId="4" fontId="23" fillId="2" borderId="1" xfId="0" applyNumberFormat="1" applyFont="1" applyFill="1" applyBorder="1" applyAlignment="1">
      <alignment horizontal="right" vertical="center"/>
    </xf>
    <xf numFmtId="4" fontId="24" fillId="2" borderId="1" xfId="0" applyNumberFormat="1" applyFont="1" applyFill="1" applyBorder="1" applyAlignment="1">
      <alignment horizontal="right" vertical="center"/>
    </xf>
    <xf numFmtId="0" fontId="20" fillId="2" borderId="1" xfId="0" applyFont="1" applyFill="1" applyBorder="1" applyAlignment="1">
      <alignment vertical="center" wrapText="1"/>
    </xf>
    <xf numFmtId="0" fontId="21" fillId="2" borderId="1" xfId="0" quotePrefix="1" applyFont="1" applyFill="1" applyBorder="1" applyAlignment="1">
      <alignment vertical="center" wrapText="1"/>
    </xf>
    <xf numFmtId="4" fontId="25" fillId="2" borderId="1" xfId="0" applyNumberFormat="1" applyFont="1" applyFill="1" applyBorder="1" applyAlignment="1">
      <alignment horizontal="right" vertical="center"/>
    </xf>
    <xf numFmtId="4" fontId="6" fillId="2" borderId="1" xfId="2" applyNumberFormat="1" applyFont="1" applyFill="1" applyBorder="1" applyAlignment="1">
      <alignment horizontal="right" vertical="center" wrapText="1"/>
    </xf>
    <xf numFmtId="4" fontId="6" fillId="2" borderId="1" xfId="2" applyNumberFormat="1" applyFont="1" applyFill="1" applyBorder="1" applyAlignment="1">
      <alignment horizontal="right" vertical="center"/>
    </xf>
    <xf numFmtId="165" fontId="6" fillId="2" borderId="1" xfId="2" applyNumberFormat="1" applyFont="1" applyFill="1" applyBorder="1" applyAlignment="1">
      <alignment horizontal="right" vertical="center"/>
    </xf>
    <xf numFmtId="4" fontId="6" fillId="2" borderId="1" xfId="0" applyNumberFormat="1" applyFont="1" applyFill="1" applyBorder="1" applyAlignment="1">
      <alignment horizontal="right" vertical="center"/>
    </xf>
    <xf numFmtId="4" fontId="8" fillId="2" borderId="1" xfId="2" applyNumberFormat="1" applyFont="1" applyFill="1" applyBorder="1" applyAlignment="1">
      <alignment horizontal="right" vertical="center" wrapText="1"/>
    </xf>
    <xf numFmtId="4" fontId="8" fillId="2" borderId="1" xfId="0" applyNumberFormat="1" applyFont="1" applyFill="1" applyBorder="1" applyAlignment="1">
      <alignment horizontal="right" vertical="center"/>
    </xf>
    <xf numFmtId="165" fontId="8" fillId="2" borderId="1" xfId="2" applyNumberFormat="1" applyFont="1" applyFill="1" applyBorder="1" applyAlignment="1">
      <alignment horizontal="right" vertical="center"/>
    </xf>
    <xf numFmtId="4" fontId="9" fillId="2" borderId="1" xfId="0" applyNumberFormat="1" applyFont="1" applyFill="1" applyBorder="1" applyAlignment="1">
      <alignment horizontal="right" vertical="center"/>
    </xf>
    <xf numFmtId="4" fontId="22" fillId="2" borderId="1" xfId="2" applyNumberFormat="1" applyFont="1" applyFill="1" applyBorder="1" applyAlignment="1">
      <alignment horizontal="right" vertical="center" wrapText="1"/>
    </xf>
    <xf numFmtId="4" fontId="9" fillId="2" borderId="1" xfId="2" applyNumberFormat="1" applyFont="1" applyFill="1" applyBorder="1" applyAlignment="1">
      <alignment horizontal="right" vertical="center" wrapText="1"/>
    </xf>
    <xf numFmtId="165" fontId="9" fillId="2" borderId="1" xfId="2" applyNumberFormat="1" applyFont="1" applyFill="1" applyBorder="1" applyAlignment="1">
      <alignment horizontal="right" vertical="center"/>
    </xf>
    <xf numFmtId="4" fontId="24" fillId="2" borderId="0" xfId="0" applyNumberFormat="1" applyFont="1" applyFill="1" applyAlignment="1">
      <alignment horizontal="right" vertical="center"/>
    </xf>
    <xf numFmtId="4" fontId="20" fillId="2" borderId="1" xfId="0" applyNumberFormat="1" applyFont="1" applyFill="1" applyBorder="1" applyAlignment="1">
      <alignment horizontal="right" vertical="center"/>
    </xf>
    <xf numFmtId="4" fontId="28" fillId="2" borderId="1" xfId="0" applyNumberFormat="1" applyFont="1" applyFill="1" applyBorder="1" applyAlignment="1">
      <alignment horizontal="right"/>
    </xf>
    <xf numFmtId="4" fontId="5" fillId="2" borderId="1" xfId="2" applyNumberFormat="1" applyFont="1" applyFill="1" applyBorder="1" applyAlignment="1">
      <alignment wrapText="1"/>
    </xf>
    <xf numFmtId="165" fontId="5" fillId="2" borderId="1" xfId="2" applyNumberFormat="1" applyFont="1" applyFill="1" applyBorder="1" applyAlignment="1">
      <alignment horizontal="right"/>
    </xf>
    <xf numFmtId="4" fontId="6" fillId="2" borderId="0" xfId="0" applyNumberFormat="1" applyFont="1" applyFill="1"/>
    <xf numFmtId="0" fontId="3" fillId="2" borderId="0" xfId="0" applyFont="1" applyFill="1" applyAlignment="1">
      <alignment horizontal="center"/>
    </xf>
    <xf numFmtId="0" fontId="11" fillId="2" borderId="0" xfId="0" applyFont="1" applyFill="1" applyAlignment="1">
      <alignment horizontal="center"/>
    </xf>
    <xf numFmtId="0" fontId="3" fillId="2" borderId="0" xfId="2" applyFont="1" applyFill="1"/>
    <xf numFmtId="0" fontId="3" fillId="2" borderId="1" xfId="2" applyFont="1" applyFill="1" applyBorder="1" applyAlignment="1">
      <alignment horizontal="center" vertical="center" wrapText="1"/>
    </xf>
    <xf numFmtId="4" fontId="8" fillId="2" borderId="1" xfId="2" applyNumberFormat="1" applyFont="1" applyFill="1" applyBorder="1" applyAlignment="1">
      <alignment horizontal="right" vertical="center"/>
    </xf>
    <xf numFmtId="2" fontId="6" fillId="2" borderId="0" xfId="4" applyNumberFormat="1" applyFont="1" applyFill="1" applyAlignment="1">
      <alignment vertical="center"/>
    </xf>
    <xf numFmtId="4" fontId="9" fillId="2" borderId="1" xfId="2" applyNumberFormat="1" applyFont="1" applyFill="1" applyBorder="1" applyAlignment="1">
      <alignment horizontal="right" vertical="center"/>
    </xf>
    <xf numFmtId="0" fontId="9" fillId="2" borderId="1" xfId="2" applyFont="1" applyFill="1" applyBorder="1" applyAlignment="1">
      <alignment horizontal="left" wrapText="1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right"/>
    </xf>
    <xf numFmtId="49" fontId="13" fillId="0" borderId="1" xfId="1" applyNumberFormat="1" applyFont="1" applyBorder="1" applyAlignment="1">
      <alignment horizontal="center" vertical="center" wrapText="1"/>
    </xf>
    <xf numFmtId="49" fontId="4" fillId="0" borderId="1" xfId="1" applyNumberFormat="1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/>
    </xf>
    <xf numFmtId="0" fontId="11" fillId="0" borderId="3" xfId="0" applyFont="1" applyBorder="1" applyAlignment="1">
      <alignment horizontal="center"/>
    </xf>
    <xf numFmtId="0" fontId="11" fillId="0" borderId="4" xfId="0" applyFont="1" applyBorder="1" applyAlignment="1">
      <alignment horizontal="center"/>
    </xf>
    <xf numFmtId="0" fontId="11" fillId="0" borderId="2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0" fontId="11" fillId="2" borderId="1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</cellXfs>
  <cellStyles count="5">
    <cellStyle name="Гарний" xfId="4" builtinId="26"/>
    <cellStyle name="Звичайний" xfId="0" builtinId="0"/>
    <cellStyle name="Обычный 2" xfId="3" xr:uid="{00000000-0005-0000-0000-000002000000}"/>
    <cellStyle name="Обычный 3" xfId="1" xr:uid="{00000000-0005-0000-0000-000003000000}"/>
    <cellStyle name="Обычный_дод 3" xfId="2" xr:uid="{00000000-0005-0000-0000-000004000000}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SHARE\0-&#1057;&#1090;&#1072;&#1088;&#1099;&#1077;%20&#1076;&#1072;&#1085;&#1085;&#1099;&#1077;\SHARE\&#1041;&#1102;&#1076;&#1078;&#1077;&#1090;%202023\&#1059;&#1058;&#1054;&#1063;&#1053;&#1045;&#1053;&#1053;&#1071;\3_29.03.2023%20&#8470;%20356-VIII\&#1088;&#1110;&#1096;&#1077;&#1085;&#1085;&#1103;%20&#1088;&#1072;&#1076;&#1080;%2029.03.23%20&#8470;%20356-VIII\&#1044;&#1086;&#1076;&#1072;&#1090;&#1086;&#1082;%202%20(3)%20&#1042;&#1080;&#1076;&#1072;&#1090;&#1082;&#108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</sheetNames>
    <sheetDataSet>
      <sheetData sheetId="0">
        <row r="22">
          <cell r="E22">
            <v>55363500</v>
          </cell>
        </row>
        <row r="23">
          <cell r="E23">
            <v>2596100</v>
          </cell>
        </row>
        <row r="24">
          <cell r="E24">
            <v>1798800</v>
          </cell>
        </row>
        <row r="25">
          <cell r="E25">
            <v>2206300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194"/>
  <sheetViews>
    <sheetView showZeros="0" tabSelected="1" view="pageBreakPreview" zoomScale="50" zoomScaleNormal="50" zoomScaleSheetLayoutView="50" workbookViewId="0">
      <pane xSplit="4" ySplit="16" topLeftCell="E182" activePane="bottomRight" state="frozen"/>
      <selection pane="topRight" activeCell="E1" sqref="E1"/>
      <selection pane="bottomLeft" activeCell="A13" sqref="A13"/>
      <selection pane="bottomRight" activeCell="M4" sqref="M4:O4"/>
    </sheetView>
  </sheetViews>
  <sheetFormatPr defaultColWidth="9.109375" defaultRowHeight="15.6" x14ac:dyDescent="0.3"/>
  <cols>
    <col min="1" max="1" width="18" style="3" customWidth="1"/>
    <col min="2" max="2" width="15.109375" style="3" customWidth="1"/>
    <col min="3" max="3" width="18.44140625" style="3" customWidth="1"/>
    <col min="4" max="4" width="49.88671875" style="1" customWidth="1"/>
    <col min="5" max="5" width="27.6640625" style="1" customWidth="1"/>
    <col min="6" max="6" width="23" style="92" customWidth="1"/>
    <col min="7" max="7" width="22.88671875" style="9" customWidth="1"/>
    <col min="8" max="8" width="22.44140625" style="9" customWidth="1"/>
    <col min="9" max="9" width="22.44140625" style="1" customWidth="1"/>
    <col min="10" max="10" width="22" style="1" customWidth="1"/>
    <col min="11" max="12" width="19.6640625" style="9" bestFit="1" customWidth="1"/>
    <col min="13" max="13" width="14.109375" style="1" customWidth="1"/>
    <col min="14" max="14" width="12.44140625" style="1" customWidth="1"/>
    <col min="15" max="15" width="16.88671875" style="1" customWidth="1"/>
    <col min="16" max="16" width="11.88671875" style="1" customWidth="1"/>
    <col min="17" max="17" width="12" style="1" bestFit="1" customWidth="1"/>
    <col min="18" max="16384" width="9.109375" style="1"/>
  </cols>
  <sheetData>
    <row r="1" spans="1:16" x14ac:dyDescent="0.3">
      <c r="A1" s="5"/>
      <c r="B1" s="6"/>
      <c r="C1" s="6"/>
      <c r="D1" s="7"/>
      <c r="E1" s="8"/>
      <c r="F1" s="8"/>
      <c r="G1" s="8"/>
      <c r="H1" s="8"/>
      <c r="I1" s="8"/>
      <c r="J1" s="116"/>
      <c r="K1" s="8"/>
      <c r="L1" s="8"/>
      <c r="M1" s="124" t="s">
        <v>359</v>
      </c>
      <c r="N1" s="124"/>
      <c r="O1" s="124"/>
      <c r="P1" s="7"/>
    </row>
    <row r="2" spans="1:16" x14ac:dyDescent="0.3">
      <c r="A2" s="5"/>
      <c r="B2" s="6"/>
      <c r="C2" s="6"/>
      <c r="D2" s="7"/>
      <c r="E2" s="8"/>
      <c r="F2" s="8"/>
      <c r="G2" s="8"/>
      <c r="H2" s="8"/>
      <c r="I2" s="8"/>
      <c r="J2" s="116"/>
      <c r="K2" s="8"/>
      <c r="L2" s="8"/>
      <c r="M2" s="124" t="s">
        <v>362</v>
      </c>
      <c r="N2" s="124"/>
      <c r="O2" s="124"/>
      <c r="P2" s="7"/>
    </row>
    <row r="3" spans="1:16" x14ac:dyDescent="0.3">
      <c r="A3" s="5"/>
      <c r="B3" s="6"/>
      <c r="C3" s="6"/>
      <c r="D3" s="7"/>
      <c r="E3" s="8"/>
      <c r="F3" s="8"/>
      <c r="G3" s="8"/>
      <c r="H3" s="8"/>
      <c r="I3" s="8"/>
      <c r="J3" s="116"/>
      <c r="K3" s="8"/>
      <c r="L3" s="8"/>
      <c r="M3" s="124" t="s">
        <v>226</v>
      </c>
      <c r="N3" s="124"/>
      <c r="O3" s="124"/>
      <c r="P3" s="7"/>
    </row>
    <row r="4" spans="1:16" x14ac:dyDescent="0.3">
      <c r="A4" s="5"/>
      <c r="B4" s="6"/>
      <c r="C4" s="11"/>
      <c r="D4" s="7"/>
      <c r="E4" s="8"/>
      <c r="F4" s="8"/>
      <c r="G4" s="8"/>
      <c r="H4" s="8"/>
      <c r="I4" s="8"/>
      <c r="J4" s="116"/>
      <c r="K4" s="87"/>
      <c r="L4" s="8"/>
      <c r="M4" s="124" t="s">
        <v>363</v>
      </c>
      <c r="N4" s="124"/>
      <c r="O4" s="124"/>
      <c r="P4" s="7"/>
    </row>
    <row r="5" spans="1:16" x14ac:dyDescent="0.3">
      <c r="A5" s="12"/>
      <c r="B5" s="11"/>
      <c r="C5" s="11"/>
      <c r="D5" s="7"/>
      <c r="E5" s="8"/>
      <c r="F5" s="8"/>
      <c r="G5" s="8"/>
      <c r="H5" s="8"/>
      <c r="I5" s="8"/>
      <c r="J5" s="116"/>
      <c r="K5" s="87"/>
      <c r="L5" s="8"/>
      <c r="M5" s="125"/>
      <c r="N5" s="125"/>
      <c r="O5" s="125"/>
      <c r="P5" s="10"/>
    </row>
    <row r="6" spans="1:16" s="4" customFormat="1" x14ac:dyDescent="0.3">
      <c r="A6" s="141" t="s">
        <v>183</v>
      </c>
      <c r="B6" s="141"/>
      <c r="C6" s="141"/>
      <c r="D6" s="141"/>
      <c r="E6" s="141"/>
      <c r="F6" s="141"/>
      <c r="G6" s="141"/>
      <c r="H6" s="141"/>
      <c r="I6" s="141"/>
      <c r="J6" s="141"/>
      <c r="K6" s="141"/>
      <c r="L6" s="141"/>
      <c r="M6" s="141"/>
      <c r="N6" s="141"/>
      <c r="O6" s="141"/>
      <c r="P6" s="141"/>
    </row>
    <row r="7" spans="1:16" s="4" customFormat="1" x14ac:dyDescent="0.3">
      <c r="A7" s="142" t="s">
        <v>344</v>
      </c>
      <c r="B7" s="142"/>
      <c r="C7" s="142"/>
      <c r="D7" s="142"/>
      <c r="E7" s="142"/>
      <c r="F7" s="142"/>
      <c r="G7" s="142"/>
      <c r="H7" s="142"/>
      <c r="I7" s="142"/>
      <c r="J7" s="142"/>
      <c r="K7" s="142"/>
      <c r="L7" s="142"/>
      <c r="M7" s="142"/>
      <c r="N7" s="142"/>
      <c r="O7" s="142"/>
      <c r="P7" s="142"/>
    </row>
    <row r="8" spans="1:16" s="4" customFormat="1" x14ac:dyDescent="0.3">
      <c r="A8" s="16">
        <v>15589000000</v>
      </c>
      <c r="B8" s="89"/>
      <c r="C8" s="89"/>
      <c r="D8" s="89"/>
      <c r="E8" s="89"/>
      <c r="F8" s="89"/>
      <c r="G8" s="89"/>
      <c r="H8" s="89"/>
      <c r="I8" s="89"/>
      <c r="J8" s="117"/>
      <c r="K8" s="89"/>
      <c r="L8" s="89"/>
      <c r="M8" s="89"/>
      <c r="N8" s="89"/>
      <c r="O8" s="89"/>
      <c r="P8" s="89"/>
    </row>
    <row r="9" spans="1:16" s="4" customFormat="1" x14ac:dyDescent="0.3">
      <c r="A9" s="89" t="s">
        <v>227</v>
      </c>
      <c r="B9" s="89"/>
      <c r="C9" s="89"/>
      <c r="D9" s="89"/>
      <c r="E9" s="89"/>
      <c r="F9" s="89"/>
      <c r="G9" s="89"/>
      <c r="H9" s="89"/>
      <c r="I9" s="89"/>
      <c r="J9" s="117"/>
      <c r="K9" s="89"/>
      <c r="L9" s="89"/>
      <c r="M9" s="89"/>
      <c r="N9" s="89"/>
      <c r="O9" s="89"/>
      <c r="P9" s="89"/>
    </row>
    <row r="10" spans="1:16" x14ac:dyDescent="0.3">
      <c r="A10" s="11"/>
      <c r="B10" s="11"/>
      <c r="C10" s="11"/>
      <c r="D10" s="13"/>
      <c r="E10" s="13"/>
      <c r="F10" s="13"/>
      <c r="G10" s="13"/>
      <c r="H10" s="13"/>
      <c r="I10" s="13"/>
      <c r="J10" s="118"/>
      <c r="K10" s="13"/>
      <c r="L10" s="13"/>
      <c r="M10" s="13"/>
      <c r="N10" s="13"/>
      <c r="O10" s="13"/>
      <c r="P10" s="13"/>
    </row>
    <row r="11" spans="1:16" ht="15.6" customHeight="1" x14ac:dyDescent="0.3">
      <c r="A11" s="127" t="s">
        <v>169</v>
      </c>
      <c r="B11" s="126" t="s">
        <v>170</v>
      </c>
      <c r="C11" s="127" t="s">
        <v>171</v>
      </c>
      <c r="D11" s="128" t="s">
        <v>172</v>
      </c>
      <c r="E11" s="134" t="s">
        <v>342</v>
      </c>
      <c r="F11" s="135"/>
      <c r="G11" s="135"/>
      <c r="H11" s="136"/>
      <c r="I11" s="134" t="s">
        <v>343</v>
      </c>
      <c r="J11" s="135"/>
      <c r="K11" s="135"/>
      <c r="L11" s="136"/>
      <c r="M11" s="134" t="s">
        <v>302</v>
      </c>
      <c r="N11" s="135"/>
      <c r="O11" s="135"/>
      <c r="P11" s="136"/>
    </row>
    <row r="12" spans="1:16" ht="15.6" customHeight="1" x14ac:dyDescent="0.3">
      <c r="A12" s="127"/>
      <c r="B12" s="126"/>
      <c r="C12" s="127"/>
      <c r="D12" s="128"/>
      <c r="E12" s="137" t="s">
        <v>300</v>
      </c>
      <c r="F12" s="131" t="s">
        <v>184</v>
      </c>
      <c r="G12" s="132"/>
      <c r="H12" s="133"/>
      <c r="I12" s="137" t="s">
        <v>300</v>
      </c>
      <c r="J12" s="131" t="s">
        <v>301</v>
      </c>
      <c r="K12" s="132"/>
      <c r="L12" s="133"/>
      <c r="M12" s="137" t="s">
        <v>300</v>
      </c>
      <c r="N12" s="131" t="s">
        <v>185</v>
      </c>
      <c r="O12" s="132"/>
      <c r="P12" s="133"/>
    </row>
    <row r="13" spans="1:16" x14ac:dyDescent="0.3">
      <c r="A13" s="127"/>
      <c r="B13" s="126"/>
      <c r="C13" s="127"/>
      <c r="D13" s="128"/>
      <c r="E13" s="138"/>
      <c r="F13" s="129" t="s">
        <v>186</v>
      </c>
      <c r="G13" s="129" t="s">
        <v>187</v>
      </c>
      <c r="H13" s="129"/>
      <c r="I13" s="138"/>
      <c r="J13" s="143" t="s">
        <v>188</v>
      </c>
      <c r="K13" s="129" t="s">
        <v>187</v>
      </c>
      <c r="L13" s="129"/>
      <c r="M13" s="138"/>
      <c r="N13" s="129" t="s">
        <v>186</v>
      </c>
      <c r="O13" s="129" t="s">
        <v>187</v>
      </c>
      <c r="P13" s="129"/>
    </row>
    <row r="14" spans="1:16" x14ac:dyDescent="0.3">
      <c r="A14" s="127"/>
      <c r="B14" s="126"/>
      <c r="C14" s="127"/>
      <c r="D14" s="128"/>
      <c r="E14" s="138"/>
      <c r="F14" s="130"/>
      <c r="G14" s="140" t="s">
        <v>189</v>
      </c>
      <c r="H14" s="88" t="s">
        <v>190</v>
      </c>
      <c r="I14" s="138"/>
      <c r="J14" s="144"/>
      <c r="K14" s="140" t="s">
        <v>189</v>
      </c>
      <c r="L14" s="88" t="s">
        <v>190</v>
      </c>
      <c r="M14" s="138"/>
      <c r="N14" s="130"/>
      <c r="O14" s="140" t="s">
        <v>189</v>
      </c>
      <c r="P14" s="88" t="s">
        <v>190</v>
      </c>
    </row>
    <row r="15" spans="1:16" ht="66" customHeight="1" x14ac:dyDescent="0.3">
      <c r="A15" s="127"/>
      <c r="B15" s="126"/>
      <c r="C15" s="127"/>
      <c r="D15" s="128"/>
      <c r="E15" s="139"/>
      <c r="F15" s="130"/>
      <c r="G15" s="140"/>
      <c r="H15" s="88" t="s">
        <v>0</v>
      </c>
      <c r="I15" s="139"/>
      <c r="J15" s="144"/>
      <c r="K15" s="140"/>
      <c r="L15" s="88" t="s">
        <v>0</v>
      </c>
      <c r="M15" s="139"/>
      <c r="N15" s="130"/>
      <c r="O15" s="140"/>
      <c r="P15" s="88" t="s">
        <v>0</v>
      </c>
    </row>
    <row r="16" spans="1:16" x14ac:dyDescent="0.3">
      <c r="A16" s="14">
        <v>1</v>
      </c>
      <c r="B16" s="14">
        <v>2</v>
      </c>
      <c r="C16" s="14">
        <v>3</v>
      </c>
      <c r="D16" s="15">
        <v>4</v>
      </c>
      <c r="E16" s="15">
        <v>5</v>
      </c>
      <c r="F16" s="15">
        <v>6</v>
      </c>
      <c r="G16" s="15">
        <v>7</v>
      </c>
      <c r="H16" s="15">
        <v>8</v>
      </c>
      <c r="I16" s="15">
        <v>9</v>
      </c>
      <c r="J16" s="119">
        <v>10</v>
      </c>
      <c r="K16" s="15">
        <v>11</v>
      </c>
      <c r="L16" s="15">
        <v>12</v>
      </c>
      <c r="M16" s="15">
        <v>13</v>
      </c>
      <c r="N16" s="15">
        <v>14</v>
      </c>
      <c r="O16" s="15">
        <v>15</v>
      </c>
      <c r="P16" s="15">
        <v>16</v>
      </c>
    </row>
    <row r="17" spans="1:16" s="50" customFormat="1" ht="52.2" x14ac:dyDescent="0.3">
      <c r="A17" s="19" t="s">
        <v>62</v>
      </c>
      <c r="B17" s="19" t="s">
        <v>243</v>
      </c>
      <c r="C17" s="19" t="s">
        <v>243</v>
      </c>
      <c r="D17" s="20" t="s">
        <v>244</v>
      </c>
      <c r="E17" s="47">
        <f>F17+G17</f>
        <v>139131510</v>
      </c>
      <c r="F17" s="48">
        <f>F18</f>
        <v>137255010</v>
      </c>
      <c r="G17" s="48">
        <f t="shared" ref="G17:H17" si="0">G18</f>
        <v>1876500</v>
      </c>
      <c r="H17" s="48">
        <f t="shared" si="0"/>
        <v>1540000</v>
      </c>
      <c r="I17" s="47">
        <f>J17+K17</f>
        <v>28618818.179999996</v>
      </c>
      <c r="J17" s="103">
        <f>J18</f>
        <v>28573687.619999997</v>
      </c>
      <c r="K17" s="47">
        <f t="shared" ref="K17:L17" si="1">K18</f>
        <v>45130.560000000005</v>
      </c>
      <c r="L17" s="47">
        <f t="shared" si="1"/>
        <v>0</v>
      </c>
      <c r="M17" s="49">
        <f>I17/E17*100</f>
        <v>20.569616602306692</v>
      </c>
      <c r="N17" s="49">
        <f t="shared" ref="N17:P17" si="2">J17/F17*100</f>
        <v>20.817956022151758</v>
      </c>
      <c r="O17" s="49">
        <f t="shared" si="2"/>
        <v>2.4050391686650681</v>
      </c>
      <c r="P17" s="49">
        <f t="shared" si="2"/>
        <v>0</v>
      </c>
    </row>
    <row r="18" spans="1:16" s="52" customFormat="1" ht="52.2" x14ac:dyDescent="0.3">
      <c r="A18" s="19" t="s">
        <v>63</v>
      </c>
      <c r="B18" s="19" t="s">
        <v>243</v>
      </c>
      <c r="C18" s="19" t="s">
        <v>243</v>
      </c>
      <c r="D18" s="20" t="s">
        <v>244</v>
      </c>
      <c r="E18" s="47">
        <f t="shared" ref="E18:E73" si="3">F18+G18</f>
        <v>139131510</v>
      </c>
      <c r="F18" s="48">
        <f>F19+F24+F25+F26+F27+F28+F29+F30+F31+F32+F36+F37+F38+F39+F40+F41+F42+F43+F44</f>
        <v>137255010</v>
      </c>
      <c r="G18" s="48">
        <f>G19+G24+G25+G26+G27+G28+G29+G30+G31+G32+G38+G39+G40+G41+G42+G43+G44</f>
        <v>1876500</v>
      </c>
      <c r="H18" s="48">
        <f>H19+H24+H25+H26+H27+H28+H29+H30+H31+H32+H38+H39+H40+H41+H42+H43+H44</f>
        <v>1540000</v>
      </c>
      <c r="I18" s="47">
        <f t="shared" ref="I18:I72" si="4">J18+K18</f>
        <v>28618818.179999996</v>
      </c>
      <c r="J18" s="120">
        <f>J19+J24+J25+J26+J27+J28+J29+J30+J31+J32+J38+J39+J40+J41+J42+J43+J44</f>
        <v>28573687.619999997</v>
      </c>
      <c r="K18" s="51">
        <f>K19+K24+K25+K26+K27+K28+K29+K30+K31+K32+K38+K39+K40+K41+K42+K43+K44</f>
        <v>45130.560000000005</v>
      </c>
      <c r="L18" s="51">
        <f>L19+L24+L25+L26+L27+L28+L29+L30+L31+L32+L38+L39+L40+L41+L42+L43+L44</f>
        <v>0</v>
      </c>
      <c r="M18" s="49">
        <f t="shared" ref="M18:M74" si="5">I18/E18*100</f>
        <v>20.569616602306692</v>
      </c>
      <c r="N18" s="49">
        <f t="shared" ref="N18:N74" si="6">J18/F18*100</f>
        <v>20.817956022151758</v>
      </c>
      <c r="O18" s="49">
        <f t="shared" ref="O18:O50" si="7">K18/G18*100</f>
        <v>2.4050391686650681</v>
      </c>
      <c r="P18" s="49">
        <f t="shared" ref="P18:P50" si="8">L18/H18*100</f>
        <v>0</v>
      </c>
    </row>
    <row r="19" spans="1:16" s="57" customFormat="1" ht="90" x14ac:dyDescent="0.3">
      <c r="A19" s="21" t="s">
        <v>64</v>
      </c>
      <c r="B19" s="21" t="s">
        <v>53</v>
      </c>
      <c r="C19" s="21" t="s">
        <v>3</v>
      </c>
      <c r="D19" s="22" t="s">
        <v>245</v>
      </c>
      <c r="E19" s="53">
        <f t="shared" si="3"/>
        <v>62695200</v>
      </c>
      <c r="F19" s="54">
        <f>F20+F21+F22+F23</f>
        <v>61964700</v>
      </c>
      <c r="G19" s="54">
        <f t="shared" ref="G19:H19" si="9">G20+G21+G22+G23</f>
        <v>730500</v>
      </c>
      <c r="H19" s="54">
        <f t="shared" si="9"/>
        <v>590000</v>
      </c>
      <c r="I19" s="53">
        <f t="shared" si="4"/>
        <v>14630387.689999999</v>
      </c>
      <c r="J19" s="100">
        <f>J20+J21+J22+J23</f>
        <v>14585257.129999999</v>
      </c>
      <c r="K19" s="55">
        <f t="shared" ref="K19:L19" si="10">K20+K21+K22+K23</f>
        <v>45130.560000000005</v>
      </c>
      <c r="L19" s="55">
        <f t="shared" si="10"/>
        <v>0</v>
      </c>
      <c r="M19" s="56">
        <f t="shared" si="5"/>
        <v>23.335738126682742</v>
      </c>
      <c r="N19" s="56">
        <f t="shared" si="6"/>
        <v>23.538009753940546</v>
      </c>
      <c r="O19" s="56">
        <f t="shared" si="7"/>
        <v>6.1780369609856267</v>
      </c>
      <c r="P19" s="56">
        <f t="shared" si="8"/>
        <v>0</v>
      </c>
    </row>
    <row r="20" spans="1:16" s="62" customFormat="1" ht="54" x14ac:dyDescent="0.3">
      <c r="A20" s="23"/>
      <c r="B20" s="23"/>
      <c r="C20" s="23"/>
      <c r="D20" s="24" t="s">
        <v>244</v>
      </c>
      <c r="E20" s="58">
        <f t="shared" si="3"/>
        <v>55993998</v>
      </c>
      <c r="F20" s="93">
        <f>[1]Лист1!E22</f>
        <v>55363500</v>
      </c>
      <c r="G20" s="59">
        <v>630498</v>
      </c>
      <c r="H20" s="59">
        <v>490000</v>
      </c>
      <c r="I20" s="58">
        <f t="shared" si="4"/>
        <v>13220873.24</v>
      </c>
      <c r="J20" s="108">
        <v>13176230.33</v>
      </c>
      <c r="K20" s="60">
        <f>21490+23152.91</f>
        <v>44642.91</v>
      </c>
      <c r="L20" s="60">
        <v>0</v>
      </c>
      <c r="M20" s="61">
        <f t="shared" si="5"/>
        <v>23.611232832490369</v>
      </c>
      <c r="N20" s="61">
        <f t="shared" si="6"/>
        <v>23.799489428955901</v>
      </c>
      <c r="O20" s="61">
        <f t="shared" si="7"/>
        <v>7.0805791612344526</v>
      </c>
      <c r="P20" s="61">
        <f t="shared" si="8"/>
        <v>0</v>
      </c>
    </row>
    <row r="21" spans="1:16" s="62" customFormat="1" ht="54" x14ac:dyDescent="0.3">
      <c r="A21" s="23"/>
      <c r="B21" s="23"/>
      <c r="C21" s="23"/>
      <c r="D21" s="24" t="s">
        <v>223</v>
      </c>
      <c r="E21" s="58">
        <f t="shared" si="3"/>
        <v>2596101</v>
      </c>
      <c r="F21" s="93">
        <f>[1]Лист1!E23</f>
        <v>2596100</v>
      </c>
      <c r="G21" s="59">
        <v>1</v>
      </c>
      <c r="H21" s="59"/>
      <c r="I21" s="58">
        <f t="shared" si="4"/>
        <v>570305.59</v>
      </c>
      <c r="J21" s="108">
        <v>569817.93999999994</v>
      </c>
      <c r="K21" s="60">
        <v>487.65</v>
      </c>
      <c r="L21" s="60"/>
      <c r="M21" s="61">
        <f t="shared" si="5"/>
        <v>21.967773595865491</v>
      </c>
      <c r="N21" s="61">
        <f t="shared" si="6"/>
        <v>21.948998112553443</v>
      </c>
      <c r="O21" s="61" t="s">
        <v>360</v>
      </c>
      <c r="P21" s="61"/>
    </row>
    <row r="22" spans="1:16" s="62" customFormat="1" ht="54" x14ac:dyDescent="0.3">
      <c r="A22" s="23"/>
      <c r="B22" s="23"/>
      <c r="C22" s="23"/>
      <c r="D22" s="24" t="s">
        <v>225</v>
      </c>
      <c r="E22" s="58">
        <f t="shared" si="3"/>
        <v>1898800</v>
      </c>
      <c r="F22" s="93">
        <f>[1]Лист1!E24</f>
        <v>1798800</v>
      </c>
      <c r="G22" s="59">
        <v>100000</v>
      </c>
      <c r="H22" s="59">
        <v>100000</v>
      </c>
      <c r="I22" s="58">
        <f t="shared" si="4"/>
        <v>384118.25</v>
      </c>
      <c r="J22" s="108">
        <v>384118.25</v>
      </c>
      <c r="K22" s="60">
        <v>0</v>
      </c>
      <c r="L22" s="60">
        <v>0</v>
      </c>
      <c r="M22" s="61">
        <f t="shared" si="5"/>
        <v>20.229526543079839</v>
      </c>
      <c r="N22" s="61">
        <f t="shared" si="6"/>
        <v>21.354138870358017</v>
      </c>
      <c r="O22" s="61">
        <f t="shared" si="7"/>
        <v>0</v>
      </c>
      <c r="P22" s="61">
        <f t="shared" si="8"/>
        <v>0</v>
      </c>
    </row>
    <row r="23" spans="1:16" s="62" customFormat="1" ht="54" x14ac:dyDescent="0.3">
      <c r="A23" s="23"/>
      <c r="B23" s="23"/>
      <c r="C23" s="23"/>
      <c r="D23" s="24" t="s">
        <v>224</v>
      </c>
      <c r="E23" s="58">
        <f t="shared" si="3"/>
        <v>2206301</v>
      </c>
      <c r="F23" s="93">
        <f>[1]Лист1!E25</f>
        <v>2206300</v>
      </c>
      <c r="G23" s="59">
        <v>1</v>
      </c>
      <c r="H23" s="59"/>
      <c r="I23" s="58">
        <f t="shared" si="4"/>
        <v>455090.61</v>
      </c>
      <c r="J23" s="108">
        <v>455090.61</v>
      </c>
      <c r="K23" s="60">
        <v>0</v>
      </c>
      <c r="L23" s="60"/>
      <c r="M23" s="61">
        <f t="shared" si="5"/>
        <v>20.626859617069474</v>
      </c>
      <c r="N23" s="61">
        <f t="shared" si="6"/>
        <v>20.62686896614241</v>
      </c>
      <c r="O23" s="61">
        <f t="shared" si="7"/>
        <v>0</v>
      </c>
      <c r="P23" s="61"/>
    </row>
    <row r="24" spans="1:16" s="62" customFormat="1" ht="54" x14ac:dyDescent="0.3">
      <c r="A24" s="21" t="s">
        <v>112</v>
      </c>
      <c r="B24" s="21" t="s">
        <v>113</v>
      </c>
      <c r="C24" s="21" t="s">
        <v>114</v>
      </c>
      <c r="D24" s="22" t="s">
        <v>115</v>
      </c>
      <c r="E24" s="53">
        <f t="shared" si="3"/>
        <v>17000</v>
      </c>
      <c r="F24" s="54">
        <v>17000</v>
      </c>
      <c r="G24" s="54"/>
      <c r="H24" s="54"/>
      <c r="I24" s="53">
        <f t="shared" si="4"/>
        <v>7000</v>
      </c>
      <c r="J24" s="121">
        <v>7000</v>
      </c>
      <c r="K24" s="55"/>
      <c r="L24" s="55"/>
      <c r="M24" s="56">
        <f t="shared" si="5"/>
        <v>41.17647058823529</v>
      </c>
      <c r="N24" s="56">
        <f t="shared" si="6"/>
        <v>41.17647058823529</v>
      </c>
      <c r="O24" s="56"/>
      <c r="P24" s="56"/>
    </row>
    <row r="25" spans="1:16" s="63" customFormat="1" ht="36" x14ac:dyDescent="0.3">
      <c r="A25" s="21" t="s">
        <v>119</v>
      </c>
      <c r="B25" s="21" t="s">
        <v>10</v>
      </c>
      <c r="C25" s="21" t="s">
        <v>6</v>
      </c>
      <c r="D25" s="22" t="s">
        <v>104</v>
      </c>
      <c r="E25" s="53">
        <f t="shared" si="3"/>
        <v>1837500</v>
      </c>
      <c r="F25" s="54">
        <v>1837500</v>
      </c>
      <c r="G25" s="54"/>
      <c r="H25" s="54"/>
      <c r="I25" s="53">
        <f t="shared" si="4"/>
        <v>128372.39</v>
      </c>
      <c r="J25" s="100">
        <v>128372.39</v>
      </c>
      <c r="K25" s="55"/>
      <c r="L25" s="55"/>
      <c r="M25" s="56">
        <f t="shared" si="5"/>
        <v>6.9862525170068022</v>
      </c>
      <c r="N25" s="56">
        <f t="shared" si="6"/>
        <v>6.9862525170068022</v>
      </c>
      <c r="O25" s="56"/>
      <c r="P25" s="56"/>
    </row>
    <row r="26" spans="1:16" s="64" customFormat="1" ht="36" x14ac:dyDescent="0.3">
      <c r="A26" s="21" t="s">
        <v>65</v>
      </c>
      <c r="B26" s="21" t="s">
        <v>31</v>
      </c>
      <c r="C26" s="21" t="s">
        <v>32</v>
      </c>
      <c r="D26" s="22" t="s">
        <v>162</v>
      </c>
      <c r="E26" s="53">
        <f t="shared" si="3"/>
        <v>27314610</v>
      </c>
      <c r="F26" s="54">
        <v>26364610</v>
      </c>
      <c r="G26" s="54">
        <v>950000</v>
      </c>
      <c r="H26" s="54">
        <v>950000</v>
      </c>
      <c r="I26" s="53">
        <f t="shared" si="4"/>
        <v>4920431.8600000003</v>
      </c>
      <c r="J26" s="100">
        <v>4920431.8600000003</v>
      </c>
      <c r="K26" s="55">
        <v>0</v>
      </c>
      <c r="L26" s="55">
        <v>0</v>
      </c>
      <c r="M26" s="56">
        <f t="shared" si="5"/>
        <v>18.013919510474434</v>
      </c>
      <c r="N26" s="56">
        <f t="shared" si="6"/>
        <v>18.663017810618101</v>
      </c>
      <c r="O26" s="56">
        <f t="shared" ref="O26" si="11">K26/G26*100</f>
        <v>0</v>
      </c>
      <c r="P26" s="56">
        <f t="shared" ref="P26" si="12">L26/H26*100</f>
        <v>0</v>
      </c>
    </row>
    <row r="27" spans="1:16" s="63" customFormat="1" ht="18" x14ac:dyDescent="0.3">
      <c r="A27" s="21" t="s">
        <v>66</v>
      </c>
      <c r="B27" s="21" t="s">
        <v>54</v>
      </c>
      <c r="C27" s="21" t="s">
        <v>33</v>
      </c>
      <c r="D27" s="22" t="s">
        <v>246</v>
      </c>
      <c r="E27" s="53">
        <f t="shared" si="3"/>
        <v>6775700</v>
      </c>
      <c r="F27" s="54">
        <v>6775700</v>
      </c>
      <c r="G27" s="54"/>
      <c r="H27" s="54"/>
      <c r="I27" s="53">
        <f t="shared" si="4"/>
        <v>1285905.97</v>
      </c>
      <c r="J27" s="100">
        <v>1285905.97</v>
      </c>
      <c r="K27" s="55"/>
      <c r="L27" s="55"/>
      <c r="M27" s="56">
        <f t="shared" si="5"/>
        <v>18.978201071476008</v>
      </c>
      <c r="N27" s="56">
        <f t="shared" si="6"/>
        <v>18.978201071476008</v>
      </c>
      <c r="O27" s="56"/>
      <c r="P27" s="56"/>
    </row>
    <row r="28" spans="1:16" s="63" customFormat="1" ht="54" x14ac:dyDescent="0.3">
      <c r="A28" s="21" t="s">
        <v>247</v>
      </c>
      <c r="B28" s="25">
        <v>2111</v>
      </c>
      <c r="C28" s="21" t="s">
        <v>248</v>
      </c>
      <c r="D28" s="22" t="s">
        <v>249</v>
      </c>
      <c r="E28" s="53">
        <f t="shared" si="3"/>
        <v>174800</v>
      </c>
      <c r="F28" s="54">
        <v>174800</v>
      </c>
      <c r="G28" s="54"/>
      <c r="H28" s="54"/>
      <c r="I28" s="53">
        <f t="shared" si="4"/>
        <v>27061.82</v>
      </c>
      <c r="J28" s="100">
        <v>27061.82</v>
      </c>
      <c r="K28" s="55"/>
      <c r="L28" s="55"/>
      <c r="M28" s="56">
        <f t="shared" si="5"/>
        <v>15.481590389016016</v>
      </c>
      <c r="N28" s="56">
        <f t="shared" si="6"/>
        <v>15.481590389016016</v>
      </c>
      <c r="O28" s="56"/>
      <c r="P28" s="56"/>
    </row>
    <row r="29" spans="1:16" s="63" customFormat="1" ht="36" x14ac:dyDescent="0.3">
      <c r="A29" s="21" t="s">
        <v>250</v>
      </c>
      <c r="B29" s="21" t="s">
        <v>195</v>
      </c>
      <c r="C29" s="21" t="s">
        <v>135</v>
      </c>
      <c r="D29" s="22" t="s">
        <v>251</v>
      </c>
      <c r="E29" s="53">
        <f t="shared" si="3"/>
        <v>2038900</v>
      </c>
      <c r="F29" s="54">
        <v>2038900</v>
      </c>
      <c r="G29" s="54"/>
      <c r="H29" s="54"/>
      <c r="I29" s="53">
        <f t="shared" si="4"/>
        <v>474574.08999999997</v>
      </c>
      <c r="J29" s="100">
        <f>240336.99+234237.1</f>
        <v>474574.08999999997</v>
      </c>
      <c r="K29" s="55"/>
      <c r="L29" s="55"/>
      <c r="M29" s="56">
        <f t="shared" si="5"/>
        <v>23.275986561381135</v>
      </c>
      <c r="N29" s="56">
        <f t="shared" si="6"/>
        <v>23.275986561381135</v>
      </c>
      <c r="O29" s="56"/>
      <c r="P29" s="56"/>
    </row>
    <row r="30" spans="1:16" s="62" customFormat="1" ht="36" x14ac:dyDescent="0.3">
      <c r="A30" s="21" t="s">
        <v>168</v>
      </c>
      <c r="B30" s="21" t="s">
        <v>36</v>
      </c>
      <c r="C30" s="21" t="s">
        <v>20</v>
      </c>
      <c r="D30" s="22" t="s">
        <v>45</v>
      </c>
      <c r="E30" s="53">
        <f t="shared" si="3"/>
        <v>137900</v>
      </c>
      <c r="F30" s="54">
        <v>137900</v>
      </c>
      <c r="G30" s="54"/>
      <c r="H30" s="54"/>
      <c r="I30" s="53">
        <f t="shared" si="4"/>
        <v>0</v>
      </c>
      <c r="J30" s="100">
        <v>0</v>
      </c>
      <c r="K30" s="55"/>
      <c r="L30" s="55"/>
      <c r="M30" s="56">
        <f t="shared" si="5"/>
        <v>0</v>
      </c>
      <c r="N30" s="56">
        <f t="shared" si="6"/>
        <v>0</v>
      </c>
      <c r="O30" s="56"/>
      <c r="P30" s="56"/>
    </row>
    <row r="31" spans="1:16" s="62" customFormat="1" ht="36" x14ac:dyDescent="0.3">
      <c r="A31" s="21" t="s">
        <v>155</v>
      </c>
      <c r="B31" s="21" t="s">
        <v>153</v>
      </c>
      <c r="C31" s="21" t="s">
        <v>4</v>
      </c>
      <c r="D31" s="22" t="s">
        <v>154</v>
      </c>
      <c r="E31" s="53">
        <f t="shared" si="3"/>
        <v>4000000</v>
      </c>
      <c r="F31" s="54">
        <v>4000000</v>
      </c>
      <c r="G31" s="54"/>
      <c r="H31" s="54"/>
      <c r="I31" s="53">
        <f t="shared" si="4"/>
        <v>859000</v>
      </c>
      <c r="J31" s="100">
        <v>859000</v>
      </c>
      <c r="K31" s="55"/>
      <c r="L31" s="55"/>
      <c r="M31" s="56">
        <f t="shared" si="5"/>
        <v>21.475000000000001</v>
      </c>
      <c r="N31" s="56">
        <f t="shared" si="6"/>
        <v>21.475000000000001</v>
      </c>
      <c r="O31" s="56"/>
      <c r="P31" s="56"/>
    </row>
    <row r="32" spans="1:16" s="62" customFormat="1" ht="18" x14ac:dyDescent="0.3">
      <c r="A32" s="21" t="s">
        <v>67</v>
      </c>
      <c r="B32" s="21" t="s">
        <v>41</v>
      </c>
      <c r="C32" s="21" t="s">
        <v>9</v>
      </c>
      <c r="D32" s="22" t="s">
        <v>252</v>
      </c>
      <c r="E32" s="53">
        <f t="shared" si="3"/>
        <v>7071800</v>
      </c>
      <c r="F32" s="54">
        <f>F33+F34+F35</f>
        <v>7071800</v>
      </c>
      <c r="G32" s="54"/>
      <c r="H32" s="54"/>
      <c r="I32" s="53">
        <f t="shared" si="4"/>
        <v>483263.5</v>
      </c>
      <c r="J32" s="100">
        <f>J33+J34+J35</f>
        <v>483263.5</v>
      </c>
      <c r="K32" s="55"/>
      <c r="L32" s="55"/>
      <c r="M32" s="56">
        <f t="shared" si="5"/>
        <v>6.8336703526683449</v>
      </c>
      <c r="N32" s="56">
        <f t="shared" si="6"/>
        <v>6.8336703526683449</v>
      </c>
      <c r="O32" s="56"/>
      <c r="P32" s="56"/>
    </row>
    <row r="33" spans="1:18" s="62" customFormat="1" ht="54" x14ac:dyDescent="0.3">
      <c r="A33" s="23"/>
      <c r="B33" s="23"/>
      <c r="C33" s="23"/>
      <c r="D33" s="24" t="s">
        <v>223</v>
      </c>
      <c r="E33" s="58">
        <f t="shared" si="3"/>
        <v>3515000</v>
      </c>
      <c r="F33" s="59">
        <v>3515000</v>
      </c>
      <c r="G33" s="59"/>
      <c r="H33" s="59"/>
      <c r="I33" s="58">
        <f t="shared" si="4"/>
        <v>312957.68</v>
      </c>
      <c r="J33" s="108">
        <v>312957.68</v>
      </c>
      <c r="K33" s="60"/>
      <c r="L33" s="60"/>
      <c r="M33" s="61">
        <f t="shared" si="5"/>
        <v>8.9034901849217647</v>
      </c>
      <c r="N33" s="61">
        <f t="shared" si="6"/>
        <v>8.9034901849217647</v>
      </c>
      <c r="O33" s="61"/>
      <c r="P33" s="61"/>
    </row>
    <row r="34" spans="1:18" s="62" customFormat="1" ht="54" x14ac:dyDescent="0.3">
      <c r="A34" s="23"/>
      <c r="B34" s="23"/>
      <c r="C34" s="23"/>
      <c r="D34" s="24" t="s">
        <v>225</v>
      </c>
      <c r="E34" s="58">
        <f t="shared" si="3"/>
        <v>1567100</v>
      </c>
      <c r="F34" s="59">
        <v>1567100</v>
      </c>
      <c r="G34" s="59"/>
      <c r="H34" s="59"/>
      <c r="I34" s="58">
        <f t="shared" si="4"/>
        <v>77000.800000000003</v>
      </c>
      <c r="J34" s="108">
        <v>77000.800000000003</v>
      </c>
      <c r="K34" s="60"/>
      <c r="L34" s="60"/>
      <c r="M34" s="61">
        <f t="shared" si="5"/>
        <v>4.9135856039818782</v>
      </c>
      <c r="N34" s="61">
        <f t="shared" si="6"/>
        <v>4.9135856039818782</v>
      </c>
      <c r="O34" s="61"/>
      <c r="P34" s="61"/>
    </row>
    <row r="35" spans="1:18" s="62" customFormat="1" ht="54" x14ac:dyDescent="0.3">
      <c r="A35" s="23"/>
      <c r="B35" s="23"/>
      <c r="C35" s="23"/>
      <c r="D35" s="24" t="s">
        <v>224</v>
      </c>
      <c r="E35" s="58">
        <f t="shared" si="3"/>
        <v>1989700</v>
      </c>
      <c r="F35" s="59">
        <v>1989700</v>
      </c>
      <c r="G35" s="59"/>
      <c r="H35" s="59"/>
      <c r="I35" s="58">
        <f t="shared" si="4"/>
        <v>93305.02</v>
      </c>
      <c r="J35" s="108">
        <v>93305.02</v>
      </c>
      <c r="K35" s="60"/>
      <c r="L35" s="60"/>
      <c r="M35" s="61">
        <f t="shared" si="5"/>
        <v>4.6894014172990905</v>
      </c>
      <c r="N35" s="61">
        <f t="shared" si="6"/>
        <v>4.6894014172990905</v>
      </c>
      <c r="O35" s="61"/>
      <c r="P35" s="61"/>
    </row>
    <row r="36" spans="1:18" s="62" customFormat="1" ht="54" x14ac:dyDescent="0.3">
      <c r="A36" s="27" t="s">
        <v>313</v>
      </c>
      <c r="B36" s="27">
        <v>7351</v>
      </c>
      <c r="C36" s="27" t="s">
        <v>132</v>
      </c>
      <c r="D36" s="22" t="s">
        <v>314</v>
      </c>
      <c r="E36" s="58">
        <f t="shared" si="3"/>
        <v>1800000</v>
      </c>
      <c r="F36" s="59">
        <v>1800000</v>
      </c>
      <c r="G36" s="59"/>
      <c r="H36" s="59"/>
      <c r="I36" s="58">
        <f t="shared" si="4"/>
        <v>0</v>
      </c>
      <c r="J36" s="108">
        <v>0</v>
      </c>
      <c r="K36" s="60"/>
      <c r="L36" s="60"/>
      <c r="M36" s="61">
        <f t="shared" si="5"/>
        <v>0</v>
      </c>
      <c r="N36" s="61">
        <f t="shared" si="6"/>
        <v>0</v>
      </c>
      <c r="O36" s="61"/>
      <c r="P36" s="61"/>
    </row>
    <row r="37" spans="1:18" s="62" customFormat="1" ht="36" x14ac:dyDescent="0.3">
      <c r="A37" s="27" t="s">
        <v>315</v>
      </c>
      <c r="B37" s="27" t="s">
        <v>316</v>
      </c>
      <c r="C37" s="27" t="s">
        <v>23</v>
      </c>
      <c r="D37" s="22" t="s">
        <v>289</v>
      </c>
      <c r="E37" s="58">
        <f t="shared" si="3"/>
        <v>370000</v>
      </c>
      <c r="F37" s="59">
        <v>370000</v>
      </c>
      <c r="G37" s="59"/>
      <c r="H37" s="59"/>
      <c r="I37" s="58">
        <f t="shared" si="4"/>
        <v>0</v>
      </c>
      <c r="J37" s="108">
        <v>0</v>
      </c>
      <c r="K37" s="60"/>
      <c r="L37" s="60"/>
      <c r="M37" s="61">
        <f t="shared" si="5"/>
        <v>0</v>
      </c>
      <c r="N37" s="61">
        <f t="shared" si="6"/>
        <v>0</v>
      </c>
      <c r="O37" s="61"/>
      <c r="P37" s="61"/>
    </row>
    <row r="38" spans="1:18" s="63" customFormat="1" ht="36" x14ac:dyDescent="0.3">
      <c r="A38" s="21" t="s">
        <v>117</v>
      </c>
      <c r="B38" s="21" t="s">
        <v>116</v>
      </c>
      <c r="C38" s="21" t="s">
        <v>23</v>
      </c>
      <c r="D38" s="22" t="s">
        <v>118</v>
      </c>
      <c r="E38" s="53">
        <f t="shared" si="3"/>
        <v>70700</v>
      </c>
      <c r="F38" s="54">
        <v>70700</v>
      </c>
      <c r="G38" s="54"/>
      <c r="H38" s="54"/>
      <c r="I38" s="53">
        <f t="shared" si="4"/>
        <v>0</v>
      </c>
      <c r="J38" s="100">
        <v>0</v>
      </c>
      <c r="K38" s="55"/>
      <c r="L38" s="55"/>
      <c r="M38" s="56">
        <f t="shared" si="5"/>
        <v>0</v>
      </c>
      <c r="N38" s="56">
        <f t="shared" si="6"/>
        <v>0</v>
      </c>
      <c r="O38" s="56"/>
      <c r="P38" s="56"/>
    </row>
    <row r="39" spans="1:18" s="63" customFormat="1" ht="54" x14ac:dyDescent="0.3">
      <c r="A39" s="26" t="s">
        <v>98</v>
      </c>
      <c r="B39" s="25">
        <v>8110</v>
      </c>
      <c r="C39" s="27" t="s">
        <v>5</v>
      </c>
      <c r="D39" s="22" t="s">
        <v>144</v>
      </c>
      <c r="E39" s="53">
        <f t="shared" si="3"/>
        <v>1323000</v>
      </c>
      <c r="F39" s="54">
        <v>1323000</v>
      </c>
      <c r="G39" s="54"/>
      <c r="H39" s="54"/>
      <c r="I39" s="53">
        <f t="shared" si="4"/>
        <v>7500</v>
      </c>
      <c r="J39" s="100">
        <f>7500</f>
        <v>7500</v>
      </c>
      <c r="K39" s="54"/>
      <c r="L39" s="54"/>
      <c r="M39" s="56">
        <f t="shared" si="5"/>
        <v>0.56689342403628118</v>
      </c>
      <c r="N39" s="56">
        <f t="shared" si="6"/>
        <v>0.56689342403628118</v>
      </c>
      <c r="O39" s="56"/>
      <c r="P39" s="56"/>
    </row>
    <row r="40" spans="1:18" s="63" customFormat="1" ht="36" x14ac:dyDescent="0.3">
      <c r="A40" s="21" t="s">
        <v>191</v>
      </c>
      <c r="B40" s="21" t="s">
        <v>192</v>
      </c>
      <c r="C40" s="21" t="s">
        <v>167</v>
      </c>
      <c r="D40" s="22" t="s">
        <v>193</v>
      </c>
      <c r="E40" s="53">
        <f t="shared" si="3"/>
        <v>17383700</v>
      </c>
      <c r="F40" s="54">
        <v>17383700</v>
      </c>
      <c r="G40" s="54"/>
      <c r="H40" s="54"/>
      <c r="I40" s="53">
        <f t="shared" si="4"/>
        <v>4752942.8600000003</v>
      </c>
      <c r="J40" s="102">
        <v>4752942.8600000003</v>
      </c>
      <c r="K40" s="66"/>
      <c r="L40" s="66"/>
      <c r="M40" s="56">
        <f t="shared" si="5"/>
        <v>27.341376461857948</v>
      </c>
      <c r="N40" s="56">
        <f t="shared" si="6"/>
        <v>27.341376461857948</v>
      </c>
      <c r="O40" s="90"/>
      <c r="P40" s="56"/>
      <c r="Q40" s="67"/>
    </row>
    <row r="41" spans="1:18" s="63" customFormat="1" ht="36" x14ac:dyDescent="0.3">
      <c r="A41" s="21" t="s">
        <v>253</v>
      </c>
      <c r="B41" s="25">
        <v>8220</v>
      </c>
      <c r="C41" s="21" t="s">
        <v>167</v>
      </c>
      <c r="D41" s="22" t="s">
        <v>254</v>
      </c>
      <c r="E41" s="53">
        <f t="shared" si="3"/>
        <v>1385000</v>
      </c>
      <c r="F41" s="54">
        <v>1385000</v>
      </c>
      <c r="G41" s="54"/>
      <c r="H41" s="54"/>
      <c r="I41" s="53">
        <f t="shared" si="4"/>
        <v>9450</v>
      </c>
      <c r="J41" s="100">
        <v>9450</v>
      </c>
      <c r="K41" s="66"/>
      <c r="L41" s="66"/>
      <c r="M41" s="56">
        <f t="shared" si="5"/>
        <v>0.68231046931407935</v>
      </c>
      <c r="N41" s="56">
        <f t="shared" si="6"/>
        <v>0.68231046931407935</v>
      </c>
      <c r="O41" s="56"/>
      <c r="P41" s="56"/>
      <c r="Q41" s="67"/>
    </row>
    <row r="42" spans="1:18" s="63" customFormat="1" ht="36" x14ac:dyDescent="0.3">
      <c r="A42" s="21" t="s">
        <v>255</v>
      </c>
      <c r="B42" s="21" t="s">
        <v>256</v>
      </c>
      <c r="C42" s="21" t="s">
        <v>167</v>
      </c>
      <c r="D42" s="22" t="s">
        <v>257</v>
      </c>
      <c r="E42" s="53">
        <f t="shared" si="3"/>
        <v>3639700</v>
      </c>
      <c r="F42" s="54">
        <v>3639700</v>
      </c>
      <c r="G42" s="54"/>
      <c r="H42" s="54"/>
      <c r="I42" s="53">
        <f t="shared" si="4"/>
        <v>1032928</v>
      </c>
      <c r="J42" s="100">
        <v>1032928</v>
      </c>
      <c r="K42" s="66"/>
      <c r="L42" s="66"/>
      <c r="M42" s="56">
        <f t="shared" si="5"/>
        <v>28.379481825425174</v>
      </c>
      <c r="N42" s="56">
        <f t="shared" si="6"/>
        <v>28.379481825425174</v>
      </c>
      <c r="O42" s="56"/>
      <c r="P42" s="56"/>
      <c r="Q42" s="67"/>
    </row>
    <row r="43" spans="1:18" s="63" customFormat="1" ht="18" x14ac:dyDescent="0.3">
      <c r="A43" s="27" t="s">
        <v>258</v>
      </c>
      <c r="B43" s="27" t="s">
        <v>259</v>
      </c>
      <c r="C43" s="27" t="s">
        <v>167</v>
      </c>
      <c r="D43" s="28" t="s">
        <v>260</v>
      </c>
      <c r="E43" s="53">
        <f t="shared" si="3"/>
        <v>900000</v>
      </c>
      <c r="F43" s="54">
        <v>900000</v>
      </c>
      <c r="G43" s="54"/>
      <c r="H43" s="54"/>
      <c r="I43" s="53">
        <f t="shared" si="4"/>
        <v>0</v>
      </c>
      <c r="J43" s="100">
        <v>0</v>
      </c>
      <c r="K43" s="55"/>
      <c r="L43" s="55"/>
      <c r="M43" s="56">
        <f t="shared" si="5"/>
        <v>0</v>
      </c>
      <c r="N43" s="56">
        <f t="shared" si="6"/>
        <v>0</v>
      </c>
      <c r="O43" s="56"/>
      <c r="P43" s="56"/>
      <c r="R43" s="68"/>
    </row>
    <row r="44" spans="1:18" s="63" customFormat="1" ht="36" x14ac:dyDescent="0.3">
      <c r="A44" s="21" t="s">
        <v>134</v>
      </c>
      <c r="B44" s="21" t="s">
        <v>133</v>
      </c>
      <c r="C44" s="21" t="s">
        <v>43</v>
      </c>
      <c r="D44" s="22" t="s">
        <v>142</v>
      </c>
      <c r="E44" s="53">
        <f t="shared" si="3"/>
        <v>196000</v>
      </c>
      <c r="F44" s="54"/>
      <c r="G44" s="54">
        <v>196000</v>
      </c>
      <c r="H44" s="54"/>
      <c r="I44" s="53">
        <f t="shared" si="4"/>
        <v>0</v>
      </c>
      <c r="J44" s="100"/>
      <c r="K44" s="66">
        <v>0</v>
      </c>
      <c r="L44" s="66"/>
      <c r="M44" s="56">
        <f t="shared" si="5"/>
        <v>0</v>
      </c>
      <c r="N44" s="56"/>
      <c r="O44" s="56">
        <f t="shared" si="7"/>
        <v>0</v>
      </c>
      <c r="P44" s="56"/>
      <c r="R44" s="68"/>
    </row>
    <row r="45" spans="1:18" s="69" customFormat="1" ht="52.2" x14ac:dyDescent="0.3">
      <c r="A45" s="19" t="s">
        <v>55</v>
      </c>
      <c r="B45" s="19" t="s">
        <v>243</v>
      </c>
      <c r="C45" s="19" t="s">
        <v>243</v>
      </c>
      <c r="D45" s="20" t="s">
        <v>351</v>
      </c>
      <c r="E45" s="47">
        <f t="shared" si="3"/>
        <v>442976878</v>
      </c>
      <c r="F45" s="48">
        <f>F46</f>
        <v>436170282</v>
      </c>
      <c r="G45" s="48">
        <f t="shared" ref="G45:H45" si="13">G46</f>
        <v>6806596</v>
      </c>
      <c r="H45" s="48">
        <f t="shared" si="13"/>
        <v>1486596</v>
      </c>
      <c r="I45" s="47">
        <f t="shared" si="4"/>
        <v>79545792.389999986</v>
      </c>
      <c r="J45" s="120">
        <f>J46</f>
        <v>77625003.149999991</v>
      </c>
      <c r="K45" s="51">
        <f t="shared" ref="K45:L45" si="14">K46</f>
        <v>1920789.24</v>
      </c>
      <c r="L45" s="51">
        <f t="shared" si="14"/>
        <v>559361.42000000004</v>
      </c>
      <c r="M45" s="49">
        <f t="shared" si="5"/>
        <v>17.957098065511218</v>
      </c>
      <c r="N45" s="49">
        <f t="shared" si="6"/>
        <v>17.796949116767198</v>
      </c>
      <c r="O45" s="49">
        <f t="shared" si="7"/>
        <v>28.219527646418268</v>
      </c>
      <c r="P45" s="49">
        <f t="shared" si="8"/>
        <v>37.626996171118449</v>
      </c>
      <c r="R45" s="70"/>
    </row>
    <row r="46" spans="1:18" s="69" customFormat="1" ht="52.2" x14ac:dyDescent="0.3">
      <c r="A46" s="19" t="s">
        <v>56</v>
      </c>
      <c r="B46" s="19" t="s">
        <v>243</v>
      </c>
      <c r="C46" s="19" t="s">
        <v>243</v>
      </c>
      <c r="D46" s="20" t="s">
        <v>351</v>
      </c>
      <c r="E46" s="47">
        <f t="shared" si="3"/>
        <v>442976878</v>
      </c>
      <c r="F46" s="48">
        <f>F47+F48+F49+F50+F51+F52+F53+F54+F55+F56+F57+F58+F59+F60+F63+F64+F65+F66+F67</f>
        <v>436170282</v>
      </c>
      <c r="G46" s="48">
        <f t="shared" ref="G46:H46" si="15">G47+G48+G49+G50+G51+G52+G53+G54+G55+G56+G57+G58+G59+G60+G63+G64+G65+G66+G67</f>
        <v>6806596</v>
      </c>
      <c r="H46" s="48">
        <f t="shared" si="15"/>
        <v>1486596</v>
      </c>
      <c r="I46" s="47">
        <f t="shared" si="4"/>
        <v>79545792.389999986</v>
      </c>
      <c r="J46" s="94">
        <f t="shared" ref="J46:L46" si="16">J47+J48+J49+J50+J51+J52+J53+J54+J55+J56+J57+J58+J59+J60+J63+J64+J65+J66+J67</f>
        <v>77625003.149999991</v>
      </c>
      <c r="K46" s="48">
        <f t="shared" si="16"/>
        <v>1920789.24</v>
      </c>
      <c r="L46" s="48">
        <f t="shared" si="16"/>
        <v>559361.42000000004</v>
      </c>
      <c r="M46" s="49">
        <f t="shared" si="5"/>
        <v>17.957098065511218</v>
      </c>
      <c r="N46" s="49">
        <f t="shared" si="6"/>
        <v>17.796949116767198</v>
      </c>
      <c r="O46" s="49">
        <f t="shared" si="7"/>
        <v>28.219527646418268</v>
      </c>
      <c r="P46" s="49">
        <f t="shared" si="8"/>
        <v>37.626996171118449</v>
      </c>
    </row>
    <row r="47" spans="1:18" s="63" customFormat="1" ht="54" x14ac:dyDescent="0.3">
      <c r="A47" s="21" t="s">
        <v>58</v>
      </c>
      <c r="B47" s="21" t="s">
        <v>57</v>
      </c>
      <c r="C47" s="21" t="s">
        <v>3</v>
      </c>
      <c r="D47" s="22" t="s">
        <v>261</v>
      </c>
      <c r="E47" s="53">
        <f t="shared" si="3"/>
        <v>3815600</v>
      </c>
      <c r="F47" s="54">
        <v>3815600</v>
      </c>
      <c r="G47" s="54"/>
      <c r="H47" s="54"/>
      <c r="I47" s="53">
        <f t="shared" si="4"/>
        <v>918336.02</v>
      </c>
      <c r="J47" s="100">
        <v>918336.02</v>
      </c>
      <c r="K47" s="66"/>
      <c r="L47" s="66"/>
      <c r="M47" s="56">
        <f t="shared" si="5"/>
        <v>24.067932173183774</v>
      </c>
      <c r="N47" s="56">
        <f t="shared" si="6"/>
        <v>24.067932173183774</v>
      </c>
      <c r="O47" s="56"/>
      <c r="P47" s="56"/>
    </row>
    <row r="48" spans="1:18" s="63" customFormat="1" ht="36" x14ac:dyDescent="0.3">
      <c r="A48" s="21" t="s">
        <v>262</v>
      </c>
      <c r="B48" s="21" t="s">
        <v>10</v>
      </c>
      <c r="C48" s="21" t="s">
        <v>6</v>
      </c>
      <c r="D48" s="22" t="s">
        <v>104</v>
      </c>
      <c r="E48" s="53">
        <f t="shared" si="3"/>
        <v>135469</v>
      </c>
      <c r="F48" s="54">
        <v>135469</v>
      </c>
      <c r="G48" s="54"/>
      <c r="H48" s="54"/>
      <c r="I48" s="53">
        <f t="shared" si="4"/>
        <v>81244</v>
      </c>
      <c r="J48" s="100">
        <v>81244</v>
      </c>
      <c r="K48" s="66"/>
      <c r="L48" s="66"/>
      <c r="M48" s="56">
        <f t="shared" si="5"/>
        <v>59.972392207811374</v>
      </c>
      <c r="N48" s="56">
        <f t="shared" si="6"/>
        <v>59.972392207811374</v>
      </c>
      <c r="O48" s="56"/>
      <c r="P48" s="56"/>
    </row>
    <row r="49" spans="1:16" s="63" customFormat="1" ht="18" x14ac:dyDescent="0.3">
      <c r="A49" s="21" t="s">
        <v>59</v>
      </c>
      <c r="B49" s="21" t="s">
        <v>11</v>
      </c>
      <c r="C49" s="21" t="s">
        <v>12</v>
      </c>
      <c r="D49" s="22" t="s">
        <v>60</v>
      </c>
      <c r="E49" s="53">
        <f t="shared" si="3"/>
        <v>141316221</v>
      </c>
      <c r="F49" s="54">
        <v>136116221</v>
      </c>
      <c r="G49" s="54">
        <v>5200000</v>
      </c>
      <c r="H49" s="54"/>
      <c r="I49" s="53">
        <f t="shared" si="4"/>
        <v>17172720.129999999</v>
      </c>
      <c r="J49" s="100">
        <v>16933307.129999999</v>
      </c>
      <c r="K49" s="66">
        <v>239413</v>
      </c>
      <c r="L49" s="66"/>
      <c r="M49" s="56">
        <f t="shared" si="5"/>
        <v>12.15198086141859</v>
      </c>
      <c r="N49" s="56">
        <f t="shared" si="6"/>
        <v>12.440330039723921</v>
      </c>
      <c r="O49" s="56">
        <f t="shared" si="7"/>
        <v>4.6040961538461538</v>
      </c>
      <c r="P49" s="56"/>
    </row>
    <row r="50" spans="1:16" s="63" customFormat="1" ht="54" x14ac:dyDescent="0.3">
      <c r="A50" s="21" t="s">
        <v>197</v>
      </c>
      <c r="B50" s="21" t="s">
        <v>198</v>
      </c>
      <c r="C50" s="21" t="s">
        <v>14</v>
      </c>
      <c r="D50" s="43" t="s">
        <v>353</v>
      </c>
      <c r="E50" s="53">
        <f t="shared" si="3"/>
        <v>89695325</v>
      </c>
      <c r="F50" s="54">
        <v>88201230</v>
      </c>
      <c r="G50" s="54">
        <v>1494095</v>
      </c>
      <c r="H50" s="54">
        <v>1486596</v>
      </c>
      <c r="I50" s="53">
        <f t="shared" si="4"/>
        <v>14697165.779999999</v>
      </c>
      <c r="J50" s="100">
        <v>13404068.539999999</v>
      </c>
      <c r="K50" s="66">
        <f>559361.42+722066+11669.82</f>
        <v>1293097.24</v>
      </c>
      <c r="L50" s="66">
        <v>559361.42000000004</v>
      </c>
      <c r="M50" s="56">
        <f t="shared" si="5"/>
        <v>16.385654191007166</v>
      </c>
      <c r="N50" s="56">
        <f t="shared" si="6"/>
        <v>15.197144688345048</v>
      </c>
      <c r="O50" s="56">
        <f t="shared" si="7"/>
        <v>86.547190105046866</v>
      </c>
      <c r="P50" s="56">
        <f t="shared" si="8"/>
        <v>37.626996171118449</v>
      </c>
    </row>
    <row r="51" spans="1:16" s="63" customFormat="1" ht="108" x14ac:dyDescent="0.3">
      <c r="A51" s="21" t="s">
        <v>199</v>
      </c>
      <c r="B51" s="21" t="s">
        <v>200</v>
      </c>
      <c r="C51" s="21" t="s">
        <v>16</v>
      </c>
      <c r="D51" s="43" t="s">
        <v>354</v>
      </c>
      <c r="E51" s="53">
        <f t="shared" si="3"/>
        <v>6797600</v>
      </c>
      <c r="F51" s="54">
        <v>6797600</v>
      </c>
      <c r="G51" s="66">
        <v>0</v>
      </c>
      <c r="H51" s="66"/>
      <c r="I51" s="53">
        <f t="shared" si="4"/>
        <v>1348784.75</v>
      </c>
      <c r="J51" s="102">
        <v>1171890.75</v>
      </c>
      <c r="K51" s="66">
        <v>176894</v>
      </c>
      <c r="L51" s="66"/>
      <c r="M51" s="56">
        <f t="shared" si="5"/>
        <v>19.842072937507353</v>
      </c>
      <c r="N51" s="56">
        <f t="shared" si="6"/>
        <v>17.239772125456042</v>
      </c>
      <c r="O51" s="56">
        <v>0</v>
      </c>
      <c r="P51" s="56"/>
    </row>
    <row r="52" spans="1:16" s="63" customFormat="1" ht="54" x14ac:dyDescent="0.3">
      <c r="A52" s="21" t="s">
        <v>201</v>
      </c>
      <c r="B52" s="21" t="s">
        <v>202</v>
      </c>
      <c r="C52" s="21" t="s">
        <v>14</v>
      </c>
      <c r="D52" s="43" t="s">
        <v>357</v>
      </c>
      <c r="E52" s="53">
        <f t="shared" si="3"/>
        <v>117414500</v>
      </c>
      <c r="F52" s="54">
        <v>117414500</v>
      </c>
      <c r="G52" s="54"/>
      <c r="H52" s="54"/>
      <c r="I52" s="53">
        <f t="shared" si="4"/>
        <v>27524411.359999999</v>
      </c>
      <c r="J52" s="100">
        <v>27524411.359999999</v>
      </c>
      <c r="K52" s="66"/>
      <c r="L52" s="66"/>
      <c r="M52" s="56">
        <f t="shared" si="5"/>
        <v>23.442088805045373</v>
      </c>
      <c r="N52" s="56">
        <f t="shared" si="6"/>
        <v>23.442088805045373</v>
      </c>
      <c r="O52" s="56"/>
      <c r="P52" s="56"/>
    </row>
    <row r="53" spans="1:16" s="63" customFormat="1" ht="90" x14ac:dyDescent="0.3">
      <c r="A53" s="21" t="s">
        <v>203</v>
      </c>
      <c r="B53" s="21" t="s">
        <v>204</v>
      </c>
      <c r="C53" s="21" t="s">
        <v>16</v>
      </c>
      <c r="D53" s="43" t="s">
        <v>358</v>
      </c>
      <c r="E53" s="53">
        <f t="shared" si="3"/>
        <v>9500000</v>
      </c>
      <c r="F53" s="54">
        <v>9500000</v>
      </c>
      <c r="G53" s="54"/>
      <c r="H53" s="54"/>
      <c r="I53" s="53">
        <f t="shared" si="4"/>
        <v>2231779.3199999998</v>
      </c>
      <c r="J53" s="100">
        <v>2231779.3199999998</v>
      </c>
      <c r="K53" s="66"/>
      <c r="L53" s="66"/>
      <c r="M53" s="56">
        <f t="shared" si="5"/>
        <v>23.492413894736842</v>
      </c>
      <c r="N53" s="56">
        <f t="shared" si="6"/>
        <v>23.492413894736842</v>
      </c>
      <c r="O53" s="56"/>
      <c r="P53" s="56"/>
    </row>
    <row r="54" spans="1:16" s="63" customFormat="1" ht="54" x14ac:dyDescent="0.3">
      <c r="A54" s="21" t="s">
        <v>61</v>
      </c>
      <c r="B54" s="21" t="s">
        <v>35</v>
      </c>
      <c r="C54" s="21" t="s">
        <v>17</v>
      </c>
      <c r="D54" s="22" t="s">
        <v>205</v>
      </c>
      <c r="E54" s="53">
        <f t="shared" si="3"/>
        <v>23593250</v>
      </c>
      <c r="F54" s="54">
        <v>23480750</v>
      </c>
      <c r="G54" s="54">
        <v>112500</v>
      </c>
      <c r="H54" s="54"/>
      <c r="I54" s="53">
        <f t="shared" si="4"/>
        <v>4363794.6100000003</v>
      </c>
      <c r="J54" s="100">
        <v>4231993.6100000003</v>
      </c>
      <c r="K54" s="55">
        <f>127505+4296</f>
        <v>131801</v>
      </c>
      <c r="L54" s="55"/>
      <c r="M54" s="56">
        <f t="shared" si="5"/>
        <v>18.495945280959596</v>
      </c>
      <c r="N54" s="56">
        <f t="shared" si="6"/>
        <v>18.023247170554605</v>
      </c>
      <c r="O54" s="56">
        <f>K54/G54*100</f>
        <v>117.15644444444445</v>
      </c>
      <c r="P54" s="56"/>
    </row>
    <row r="55" spans="1:16" s="63" customFormat="1" ht="36" x14ac:dyDescent="0.3">
      <c r="A55" s="21" t="s">
        <v>206</v>
      </c>
      <c r="B55" s="21" t="s">
        <v>207</v>
      </c>
      <c r="C55" s="21" t="s">
        <v>18</v>
      </c>
      <c r="D55" s="22" t="s">
        <v>208</v>
      </c>
      <c r="E55" s="53">
        <f t="shared" si="3"/>
        <v>30000</v>
      </c>
      <c r="F55" s="54">
        <v>30000</v>
      </c>
      <c r="G55" s="54"/>
      <c r="H55" s="54"/>
      <c r="I55" s="53">
        <f t="shared" si="4"/>
        <v>0</v>
      </c>
      <c r="J55" s="100">
        <v>0</v>
      </c>
      <c r="K55" s="55"/>
      <c r="L55" s="55"/>
      <c r="M55" s="56">
        <f t="shared" si="5"/>
        <v>0</v>
      </c>
      <c r="N55" s="56">
        <f t="shared" si="6"/>
        <v>0</v>
      </c>
      <c r="O55" s="56"/>
      <c r="P55" s="56"/>
    </row>
    <row r="56" spans="1:16" s="63" customFormat="1" ht="36" x14ac:dyDescent="0.3">
      <c r="A56" s="21" t="s">
        <v>209</v>
      </c>
      <c r="B56" s="21" t="s">
        <v>210</v>
      </c>
      <c r="C56" s="21" t="s">
        <v>19</v>
      </c>
      <c r="D56" s="22" t="s">
        <v>159</v>
      </c>
      <c r="E56" s="53">
        <f t="shared" si="3"/>
        <v>18515361</v>
      </c>
      <c r="F56" s="54">
        <v>18515360</v>
      </c>
      <c r="G56" s="54">
        <v>1</v>
      </c>
      <c r="H56" s="54"/>
      <c r="I56" s="53">
        <f t="shared" si="4"/>
        <v>3554333.49</v>
      </c>
      <c r="J56" s="100">
        <v>3474749.49</v>
      </c>
      <c r="K56" s="66">
        <v>79584</v>
      </c>
      <c r="L56" s="66"/>
      <c r="M56" s="56">
        <f t="shared" si="5"/>
        <v>19.196673994096038</v>
      </c>
      <c r="N56" s="56">
        <f t="shared" si="6"/>
        <v>18.766848119615283</v>
      </c>
      <c r="O56" s="56" t="s">
        <v>361</v>
      </c>
      <c r="P56" s="56"/>
    </row>
    <row r="57" spans="1:16" s="63" customFormat="1" ht="54" x14ac:dyDescent="0.3">
      <c r="A57" s="21" t="s">
        <v>211</v>
      </c>
      <c r="B57" s="21" t="s">
        <v>212</v>
      </c>
      <c r="C57" s="21" t="s">
        <v>19</v>
      </c>
      <c r="D57" s="22" t="s">
        <v>213</v>
      </c>
      <c r="E57" s="53">
        <f t="shared" si="3"/>
        <v>756900</v>
      </c>
      <c r="F57" s="54">
        <v>756900</v>
      </c>
      <c r="G57" s="54"/>
      <c r="H57" s="54"/>
      <c r="I57" s="53">
        <f t="shared" si="4"/>
        <v>220487.83</v>
      </c>
      <c r="J57" s="100">
        <v>220487.83</v>
      </c>
      <c r="K57" s="51"/>
      <c r="L57" s="51"/>
      <c r="M57" s="56">
        <f t="shared" si="5"/>
        <v>29.130377857048483</v>
      </c>
      <c r="N57" s="56">
        <f t="shared" si="6"/>
        <v>29.130377857048483</v>
      </c>
      <c r="O57" s="56"/>
      <c r="P57" s="56"/>
    </row>
    <row r="58" spans="1:16" s="63" customFormat="1" ht="54" x14ac:dyDescent="0.3">
      <c r="A58" s="21" t="s">
        <v>214</v>
      </c>
      <c r="B58" s="21" t="s">
        <v>215</v>
      </c>
      <c r="C58" s="21" t="s">
        <v>19</v>
      </c>
      <c r="D58" s="22" t="s">
        <v>216</v>
      </c>
      <c r="E58" s="53">
        <f t="shared" si="3"/>
        <v>1132828</v>
      </c>
      <c r="F58" s="54">
        <v>1132828</v>
      </c>
      <c r="G58" s="54"/>
      <c r="H58" s="54"/>
      <c r="I58" s="53">
        <f t="shared" si="4"/>
        <v>322368.77</v>
      </c>
      <c r="J58" s="100">
        <v>322368.77</v>
      </c>
      <c r="K58" s="51"/>
      <c r="L58" s="51"/>
      <c r="M58" s="56">
        <f t="shared" si="5"/>
        <v>28.456991705713492</v>
      </c>
      <c r="N58" s="56">
        <f t="shared" si="6"/>
        <v>28.456991705713492</v>
      </c>
      <c r="O58" s="56"/>
      <c r="P58" s="56"/>
    </row>
    <row r="59" spans="1:16" s="63" customFormat="1" ht="54" x14ac:dyDescent="0.3">
      <c r="A59" s="26" t="s">
        <v>317</v>
      </c>
      <c r="B59" s="26" t="s">
        <v>318</v>
      </c>
      <c r="C59" s="27" t="s">
        <v>19</v>
      </c>
      <c r="D59" s="22" t="s">
        <v>319</v>
      </c>
      <c r="E59" s="53">
        <f t="shared" si="3"/>
        <v>3832400</v>
      </c>
      <c r="F59" s="54">
        <v>3832400</v>
      </c>
      <c r="G59" s="54"/>
      <c r="H59" s="54"/>
      <c r="I59" s="53">
        <f t="shared" si="4"/>
        <v>778739.24</v>
      </c>
      <c r="J59" s="100">
        <v>778739.24</v>
      </c>
      <c r="K59" s="55"/>
      <c r="L59" s="55"/>
      <c r="M59" s="56">
        <f t="shared" si="5"/>
        <v>20.319884145705043</v>
      </c>
      <c r="N59" s="56">
        <f t="shared" si="6"/>
        <v>20.319884145705043</v>
      </c>
      <c r="O59" s="56"/>
      <c r="P59" s="56"/>
    </row>
    <row r="60" spans="1:16" s="63" customFormat="1" ht="72" x14ac:dyDescent="0.3">
      <c r="A60" s="71" t="s">
        <v>263</v>
      </c>
      <c r="B60" s="71" t="s">
        <v>217</v>
      </c>
      <c r="C60" s="71" t="s">
        <v>19</v>
      </c>
      <c r="D60" s="72" t="s">
        <v>218</v>
      </c>
      <c r="E60" s="53">
        <f t="shared" si="3"/>
        <v>160734</v>
      </c>
      <c r="F60" s="54">
        <f>F61+F62</f>
        <v>160734</v>
      </c>
      <c r="G60" s="54"/>
      <c r="H60" s="54"/>
      <c r="I60" s="53">
        <f t="shared" si="4"/>
        <v>80169.789999999994</v>
      </c>
      <c r="J60" s="100">
        <f>J61+J62</f>
        <v>80169.789999999994</v>
      </c>
      <c r="K60" s="55"/>
      <c r="L60" s="55"/>
      <c r="M60" s="56">
        <f t="shared" si="5"/>
        <v>49.877306605945222</v>
      </c>
      <c r="N60" s="56">
        <f t="shared" si="6"/>
        <v>49.877306605945222</v>
      </c>
      <c r="O60" s="56"/>
      <c r="P60" s="56"/>
    </row>
    <row r="61" spans="1:16" s="62" customFormat="1" ht="90" x14ac:dyDescent="0.35">
      <c r="A61" s="73"/>
      <c r="B61" s="73"/>
      <c r="C61" s="73"/>
      <c r="D61" s="123" t="s">
        <v>355</v>
      </c>
      <c r="E61" s="58">
        <f t="shared" si="3"/>
        <v>63546</v>
      </c>
      <c r="F61" s="59">
        <v>63546</v>
      </c>
      <c r="G61" s="59"/>
      <c r="H61" s="59"/>
      <c r="I61" s="58">
        <f t="shared" si="4"/>
        <v>31786.94</v>
      </c>
      <c r="J61" s="122">
        <v>31786.94</v>
      </c>
      <c r="K61" s="65"/>
      <c r="L61" s="65"/>
      <c r="M61" s="61">
        <f t="shared" si="5"/>
        <v>50.021936864633489</v>
      </c>
      <c r="N61" s="61">
        <f t="shared" si="6"/>
        <v>50.021936864633489</v>
      </c>
      <c r="O61" s="49"/>
      <c r="P61" s="49"/>
    </row>
    <row r="62" spans="1:16" s="62" customFormat="1" ht="90" x14ac:dyDescent="0.35">
      <c r="A62" s="73"/>
      <c r="B62" s="73"/>
      <c r="C62" s="73"/>
      <c r="D62" s="123" t="s">
        <v>356</v>
      </c>
      <c r="E62" s="58">
        <f t="shared" si="3"/>
        <v>97188</v>
      </c>
      <c r="F62" s="59">
        <v>97188</v>
      </c>
      <c r="G62" s="59"/>
      <c r="H62" s="59"/>
      <c r="I62" s="58">
        <f t="shared" si="4"/>
        <v>48382.85</v>
      </c>
      <c r="J62" s="122">
        <v>48382.85</v>
      </c>
      <c r="K62" s="65"/>
      <c r="L62" s="65"/>
      <c r="M62" s="61">
        <f t="shared" si="5"/>
        <v>49.782740667572128</v>
      </c>
      <c r="N62" s="61">
        <f t="shared" si="6"/>
        <v>49.782740667572128</v>
      </c>
      <c r="O62" s="61"/>
      <c r="P62" s="61"/>
    </row>
    <row r="63" spans="1:16" s="62" customFormat="1" ht="90" x14ac:dyDescent="0.3">
      <c r="A63" s="21" t="s">
        <v>320</v>
      </c>
      <c r="B63" s="21" t="s">
        <v>321</v>
      </c>
      <c r="C63" s="21" t="s">
        <v>20</v>
      </c>
      <c r="D63" s="22" t="s">
        <v>322</v>
      </c>
      <c r="E63" s="58">
        <f t="shared" si="3"/>
        <v>2283800</v>
      </c>
      <c r="F63" s="59">
        <v>2283800</v>
      </c>
      <c r="G63" s="59"/>
      <c r="H63" s="59"/>
      <c r="I63" s="58"/>
      <c r="J63" s="122">
        <v>0</v>
      </c>
      <c r="K63" s="60"/>
      <c r="L63" s="60"/>
      <c r="M63" s="61">
        <f t="shared" ref="M63" si="17">I63/E63*100</f>
        <v>0</v>
      </c>
      <c r="N63" s="61">
        <f t="shared" ref="N63" si="18">J63/F63*100</f>
        <v>0</v>
      </c>
      <c r="O63" s="61"/>
      <c r="P63" s="61"/>
    </row>
    <row r="64" spans="1:16" s="64" customFormat="1" ht="36" x14ac:dyDescent="0.3">
      <c r="A64" s="21" t="s">
        <v>156</v>
      </c>
      <c r="B64" s="21" t="s">
        <v>153</v>
      </c>
      <c r="C64" s="21" t="s">
        <v>4</v>
      </c>
      <c r="D64" s="22" t="s">
        <v>154</v>
      </c>
      <c r="E64" s="53">
        <f t="shared" si="3"/>
        <v>9300200</v>
      </c>
      <c r="F64" s="54">
        <v>9300200</v>
      </c>
      <c r="G64" s="54"/>
      <c r="H64" s="54"/>
      <c r="I64" s="53">
        <f t="shared" si="4"/>
        <v>3553140.17</v>
      </c>
      <c r="J64" s="100">
        <v>3553140.17</v>
      </c>
      <c r="K64" s="55"/>
      <c r="L64" s="55"/>
      <c r="M64" s="56">
        <f t="shared" si="5"/>
        <v>38.204986666953403</v>
      </c>
      <c r="N64" s="56">
        <f t="shared" si="6"/>
        <v>38.204986666953403</v>
      </c>
      <c r="O64" s="56"/>
      <c r="P64" s="56"/>
    </row>
    <row r="65" spans="1:16" s="64" customFormat="1" ht="54" x14ac:dyDescent="0.3">
      <c r="A65" s="21" t="s">
        <v>68</v>
      </c>
      <c r="B65" s="21" t="s">
        <v>49</v>
      </c>
      <c r="C65" s="21" t="s">
        <v>21</v>
      </c>
      <c r="D65" s="22" t="s">
        <v>22</v>
      </c>
      <c r="E65" s="53">
        <f t="shared" si="3"/>
        <v>11070480</v>
      </c>
      <c r="F65" s="54">
        <v>11070480</v>
      </c>
      <c r="G65" s="54"/>
      <c r="H65" s="54"/>
      <c r="I65" s="53">
        <f t="shared" si="4"/>
        <v>1776919.17</v>
      </c>
      <c r="J65" s="100">
        <v>1776919.17</v>
      </c>
      <c r="K65" s="55"/>
      <c r="L65" s="55"/>
      <c r="M65" s="56">
        <f t="shared" si="5"/>
        <v>16.050967708717238</v>
      </c>
      <c r="N65" s="56">
        <f t="shared" si="6"/>
        <v>16.050967708717238</v>
      </c>
      <c r="O65" s="90"/>
      <c r="P65" s="56"/>
    </row>
    <row r="66" spans="1:16" s="52" customFormat="1" ht="54" x14ac:dyDescent="0.3">
      <c r="A66" s="26" t="s">
        <v>303</v>
      </c>
      <c r="B66" s="25">
        <v>8110</v>
      </c>
      <c r="C66" s="26" t="s">
        <v>5</v>
      </c>
      <c r="D66" s="22" t="s">
        <v>144</v>
      </c>
      <c r="E66" s="53">
        <f t="shared" si="3"/>
        <v>3529210</v>
      </c>
      <c r="F66" s="54">
        <v>3529210</v>
      </c>
      <c r="G66" s="54"/>
      <c r="H66" s="54"/>
      <c r="I66" s="53">
        <f t="shared" si="4"/>
        <v>921397.96</v>
      </c>
      <c r="J66" s="100">
        <v>921397.96</v>
      </c>
      <c r="K66" s="55"/>
      <c r="L66" s="55"/>
      <c r="M66" s="56">
        <f t="shared" si="5"/>
        <v>26.107768027405566</v>
      </c>
      <c r="N66" s="56">
        <f t="shared" si="6"/>
        <v>26.107768027405566</v>
      </c>
      <c r="O66" s="56"/>
      <c r="P66" s="56"/>
    </row>
    <row r="67" spans="1:16" s="52" customFormat="1" ht="18" x14ac:dyDescent="0.3">
      <c r="A67" s="27" t="s">
        <v>323</v>
      </c>
      <c r="B67" s="27" t="s">
        <v>259</v>
      </c>
      <c r="C67" s="27" t="s">
        <v>167</v>
      </c>
      <c r="D67" s="22" t="s">
        <v>260</v>
      </c>
      <c r="E67" s="53">
        <f t="shared" si="3"/>
        <v>97000</v>
      </c>
      <c r="F67" s="54">
        <v>97000</v>
      </c>
      <c r="G67" s="54"/>
      <c r="H67" s="54"/>
      <c r="I67" s="53">
        <f t="shared" si="4"/>
        <v>0</v>
      </c>
      <c r="J67" s="100">
        <v>0</v>
      </c>
      <c r="K67" s="55"/>
      <c r="L67" s="55"/>
      <c r="M67" s="56">
        <f t="shared" si="5"/>
        <v>0</v>
      </c>
      <c r="N67" s="56">
        <f t="shared" si="6"/>
        <v>0</v>
      </c>
      <c r="O67" s="56"/>
      <c r="P67" s="56"/>
    </row>
    <row r="68" spans="1:16" s="69" customFormat="1" ht="52.2" x14ac:dyDescent="0.3">
      <c r="A68" s="19" t="s">
        <v>69</v>
      </c>
      <c r="B68" s="19" t="s">
        <v>243</v>
      </c>
      <c r="C68" s="19" t="s">
        <v>243</v>
      </c>
      <c r="D68" s="20" t="s">
        <v>264</v>
      </c>
      <c r="E68" s="47">
        <f t="shared" si="3"/>
        <v>81271980.140000001</v>
      </c>
      <c r="F68" s="48">
        <f>F69</f>
        <v>79643080.140000001</v>
      </c>
      <c r="G68" s="48">
        <f t="shared" ref="G68:L68" si="19">G69</f>
        <v>1628900</v>
      </c>
      <c r="H68" s="48">
        <f t="shared" si="19"/>
        <v>1572500</v>
      </c>
      <c r="I68" s="48">
        <f t="shared" si="19"/>
        <v>18450978.909999996</v>
      </c>
      <c r="J68" s="94">
        <f t="shared" si="19"/>
        <v>15898258.059999999</v>
      </c>
      <c r="K68" s="48">
        <f t="shared" si="19"/>
        <v>2552720.85</v>
      </c>
      <c r="L68" s="48">
        <f t="shared" si="19"/>
        <v>0</v>
      </c>
      <c r="M68" s="49">
        <f t="shared" si="5"/>
        <v>22.702755461619294</v>
      </c>
      <c r="N68" s="49">
        <f t="shared" si="6"/>
        <v>19.961882478745625</v>
      </c>
      <c r="O68" s="49">
        <f t="shared" ref="O68:O69" si="20">K68/G68*100</f>
        <v>156.71439928786296</v>
      </c>
      <c r="P68" s="49">
        <f t="shared" ref="P68:P69" si="21">L68/H68*100</f>
        <v>0</v>
      </c>
    </row>
    <row r="69" spans="1:16" s="57" customFormat="1" ht="52.2" x14ac:dyDescent="0.3">
      <c r="A69" s="19" t="s">
        <v>70</v>
      </c>
      <c r="B69" s="19" t="s">
        <v>243</v>
      </c>
      <c r="C69" s="19" t="s">
        <v>243</v>
      </c>
      <c r="D69" s="20" t="s">
        <v>264</v>
      </c>
      <c r="E69" s="47">
        <f t="shared" si="3"/>
        <v>81271980.140000001</v>
      </c>
      <c r="F69" s="48">
        <f>F70+F71+F72+F73+F74+F75+F76+F77+F78+F79+F80+F81+F82+F83+F84+F85+F86+F87</f>
        <v>79643080.140000001</v>
      </c>
      <c r="G69" s="48">
        <f t="shared" ref="G69:H69" si="22">G70+G71+G72+G73+G74+G75+G76+G77+G78+G79+G80+G81+G82+G83+G84+G85+G86+G87</f>
        <v>1628900</v>
      </c>
      <c r="H69" s="48">
        <f t="shared" si="22"/>
        <v>1572500</v>
      </c>
      <c r="I69" s="48">
        <f t="shared" ref="I69" si="23">I70+I71+I72+I73+I74+I75+I76+I77+I78+I79+I80+I81+I82+I83+I84+I85+I86+I87</f>
        <v>18450978.909999996</v>
      </c>
      <c r="J69" s="94">
        <f t="shared" ref="J69" si="24">J70+J71+J72+J73+J74+J75+J76+J77+J78+J79+J80+J81+J82+J83+J84+J85+J86+J87</f>
        <v>15898258.059999999</v>
      </c>
      <c r="K69" s="48">
        <f t="shared" ref="K69" si="25">K70+K71+K72+K73+K74+K75+K76+K77+K78+K79+K80+K81+K82+K83+K84+K85+K86+K87</f>
        <v>2552720.85</v>
      </c>
      <c r="L69" s="48">
        <f t="shared" ref="L69" si="26">L70+L71+L72+L73+L74+L75+L76+L77+L78+L79+L80+L81+L82+L83+L84+L85+L86+L87</f>
        <v>0</v>
      </c>
      <c r="M69" s="49">
        <f t="shared" si="5"/>
        <v>22.702755461619294</v>
      </c>
      <c r="N69" s="49">
        <f t="shared" si="6"/>
        <v>19.961882478745625</v>
      </c>
      <c r="O69" s="49">
        <f t="shared" si="20"/>
        <v>156.71439928786296</v>
      </c>
      <c r="P69" s="49">
        <f t="shared" si="21"/>
        <v>0</v>
      </c>
    </row>
    <row r="70" spans="1:16" s="64" customFormat="1" ht="54" x14ac:dyDescent="0.3">
      <c r="A70" s="21" t="s">
        <v>71</v>
      </c>
      <c r="B70" s="21" t="s">
        <v>57</v>
      </c>
      <c r="C70" s="21" t="s">
        <v>3</v>
      </c>
      <c r="D70" s="22" t="s">
        <v>261</v>
      </c>
      <c r="E70" s="53">
        <f t="shared" si="3"/>
        <v>14091200</v>
      </c>
      <c r="F70" s="54">
        <v>13691200</v>
      </c>
      <c r="G70" s="54">
        <v>400000</v>
      </c>
      <c r="H70" s="54">
        <v>400000</v>
      </c>
      <c r="I70" s="53">
        <f t="shared" si="4"/>
        <v>3027345.03</v>
      </c>
      <c r="J70" s="100">
        <v>3027345.03</v>
      </c>
      <c r="K70" s="55">
        <v>0</v>
      </c>
      <c r="L70" s="55">
        <v>0</v>
      </c>
      <c r="M70" s="56">
        <f t="shared" si="5"/>
        <v>21.483940544453276</v>
      </c>
      <c r="N70" s="56">
        <f t="shared" si="6"/>
        <v>22.111612057379919</v>
      </c>
      <c r="O70" s="90">
        <v>0</v>
      </c>
      <c r="P70" s="90">
        <v>0</v>
      </c>
    </row>
    <row r="71" spans="1:16" s="57" customFormat="1" ht="36" x14ac:dyDescent="0.3">
      <c r="A71" s="21" t="s">
        <v>166</v>
      </c>
      <c r="B71" s="21" t="s">
        <v>10</v>
      </c>
      <c r="C71" s="21" t="s">
        <v>6</v>
      </c>
      <c r="D71" s="22" t="s">
        <v>104</v>
      </c>
      <c r="E71" s="53">
        <f t="shared" si="3"/>
        <v>349000</v>
      </c>
      <c r="F71" s="54">
        <v>349000</v>
      </c>
      <c r="G71" s="54"/>
      <c r="H71" s="54"/>
      <c r="I71" s="53">
        <f t="shared" si="4"/>
        <v>1488.6</v>
      </c>
      <c r="J71" s="100">
        <v>1488.6</v>
      </c>
      <c r="K71" s="55"/>
      <c r="L71" s="55"/>
      <c r="M71" s="56">
        <f t="shared" si="5"/>
        <v>0.42653295128939828</v>
      </c>
      <c r="N71" s="56">
        <f t="shared" si="6"/>
        <v>0.42653295128939828</v>
      </c>
      <c r="O71" s="56"/>
      <c r="P71" s="56"/>
    </row>
    <row r="72" spans="1:16" s="57" customFormat="1" ht="36" x14ac:dyDescent="0.3">
      <c r="A72" s="21" t="s">
        <v>109</v>
      </c>
      <c r="B72" s="21" t="s">
        <v>34</v>
      </c>
      <c r="C72" s="21" t="s">
        <v>15</v>
      </c>
      <c r="D72" s="22" t="s">
        <v>108</v>
      </c>
      <c r="E72" s="53">
        <f t="shared" si="3"/>
        <v>586000</v>
      </c>
      <c r="F72" s="54">
        <v>586000</v>
      </c>
      <c r="G72" s="54"/>
      <c r="H72" s="54"/>
      <c r="I72" s="53">
        <f t="shared" si="4"/>
        <v>24293.68</v>
      </c>
      <c r="J72" s="100">
        <v>24293.68</v>
      </c>
      <c r="K72" s="55"/>
      <c r="L72" s="55"/>
      <c r="M72" s="56">
        <f t="shared" si="5"/>
        <v>4.1456791808873721</v>
      </c>
      <c r="N72" s="56">
        <f t="shared" si="6"/>
        <v>4.1456791808873721</v>
      </c>
      <c r="O72" s="56"/>
      <c r="P72" s="56"/>
    </row>
    <row r="73" spans="1:16" s="57" customFormat="1" ht="36" x14ac:dyDescent="0.3">
      <c r="A73" s="21" t="s">
        <v>110</v>
      </c>
      <c r="B73" s="21" t="s">
        <v>111</v>
      </c>
      <c r="C73" s="21" t="s">
        <v>35</v>
      </c>
      <c r="D73" s="22" t="s">
        <v>265</v>
      </c>
      <c r="E73" s="53">
        <f t="shared" si="3"/>
        <v>20000</v>
      </c>
      <c r="F73" s="54">
        <v>20000</v>
      </c>
      <c r="G73" s="54"/>
      <c r="H73" s="54"/>
      <c r="I73" s="53">
        <f t="shared" ref="I73:I141" si="27">J73+K73</f>
        <v>1257.75</v>
      </c>
      <c r="J73" s="100">
        <v>1257.75</v>
      </c>
      <c r="K73" s="55"/>
      <c r="L73" s="55"/>
      <c r="M73" s="56">
        <f t="shared" si="5"/>
        <v>6.2887500000000003</v>
      </c>
      <c r="N73" s="56">
        <f t="shared" si="6"/>
        <v>6.2887500000000003</v>
      </c>
      <c r="O73" s="49"/>
      <c r="P73" s="49"/>
    </row>
    <row r="74" spans="1:16" s="57" customFormat="1" ht="54" x14ac:dyDescent="0.3">
      <c r="A74" s="21" t="s">
        <v>175</v>
      </c>
      <c r="B74" s="21" t="s">
        <v>173</v>
      </c>
      <c r="C74" s="21" t="s">
        <v>35</v>
      </c>
      <c r="D74" s="22" t="s">
        <v>174</v>
      </c>
      <c r="E74" s="53">
        <f t="shared" ref="E74:E140" si="28">F74+G74</f>
        <v>331980</v>
      </c>
      <c r="F74" s="54">
        <v>331980</v>
      </c>
      <c r="G74" s="54"/>
      <c r="H74" s="54"/>
      <c r="I74" s="53">
        <f t="shared" si="27"/>
        <v>41881.699999999997</v>
      </c>
      <c r="J74" s="100">
        <v>41881.699999999997</v>
      </c>
      <c r="K74" s="55"/>
      <c r="L74" s="55"/>
      <c r="M74" s="56">
        <f t="shared" si="5"/>
        <v>12.615729863244773</v>
      </c>
      <c r="N74" s="56">
        <f t="shared" si="6"/>
        <v>12.615729863244773</v>
      </c>
      <c r="O74" s="49"/>
      <c r="P74" s="49"/>
    </row>
    <row r="75" spans="1:16" s="57" customFormat="1" ht="36" x14ac:dyDescent="0.3">
      <c r="A75" s="21" t="s">
        <v>176</v>
      </c>
      <c r="B75" s="21" t="s">
        <v>177</v>
      </c>
      <c r="C75" s="21" t="s">
        <v>15</v>
      </c>
      <c r="D75" s="22" t="s">
        <v>178</v>
      </c>
      <c r="E75" s="53">
        <f t="shared" si="28"/>
        <v>224455</v>
      </c>
      <c r="F75" s="54">
        <v>224455</v>
      </c>
      <c r="G75" s="54"/>
      <c r="H75" s="54"/>
      <c r="I75" s="53">
        <f t="shared" si="27"/>
        <v>24948</v>
      </c>
      <c r="J75" s="100">
        <v>24948</v>
      </c>
      <c r="K75" s="55"/>
      <c r="L75" s="55"/>
      <c r="M75" s="56">
        <f t="shared" ref="M75:N140" si="29">I75/E75*100</f>
        <v>11.114922813036021</v>
      </c>
      <c r="N75" s="56">
        <f t="shared" ref="N75:N131" si="30">J75/F75*100</f>
        <v>11.114922813036021</v>
      </c>
      <c r="O75" s="49"/>
      <c r="P75" s="49"/>
    </row>
    <row r="76" spans="1:16" s="64" customFormat="1" ht="72" x14ac:dyDescent="0.3">
      <c r="A76" s="21" t="s">
        <v>121</v>
      </c>
      <c r="B76" s="21" t="s">
        <v>120</v>
      </c>
      <c r="C76" s="21" t="s">
        <v>13</v>
      </c>
      <c r="D76" s="22" t="s">
        <v>266</v>
      </c>
      <c r="E76" s="53">
        <f t="shared" si="28"/>
        <v>15748704.140000001</v>
      </c>
      <c r="F76" s="54">
        <v>15604304.140000001</v>
      </c>
      <c r="G76" s="54">
        <v>144400</v>
      </c>
      <c r="H76" s="54">
        <v>88000</v>
      </c>
      <c r="I76" s="53">
        <f t="shared" si="27"/>
        <v>3822490</v>
      </c>
      <c r="J76" s="100">
        <v>3822490</v>
      </c>
      <c r="K76" s="55">
        <v>0</v>
      </c>
      <c r="L76" s="55">
        <v>0</v>
      </c>
      <c r="M76" s="56">
        <f t="shared" si="29"/>
        <v>24.271774782353617</v>
      </c>
      <c r="N76" s="56">
        <f t="shared" si="30"/>
        <v>24.496382316731747</v>
      </c>
      <c r="O76" s="90">
        <v>0</v>
      </c>
      <c r="P76" s="90">
        <v>0</v>
      </c>
    </row>
    <row r="77" spans="1:16" s="57" customFormat="1" ht="36" x14ac:dyDescent="0.3">
      <c r="A77" s="21" t="s">
        <v>73</v>
      </c>
      <c r="B77" s="21" t="s">
        <v>72</v>
      </c>
      <c r="C77" s="21" t="s">
        <v>20</v>
      </c>
      <c r="D77" s="22" t="s">
        <v>267</v>
      </c>
      <c r="E77" s="53">
        <f t="shared" si="28"/>
        <v>7265200</v>
      </c>
      <c r="F77" s="54">
        <v>7180700</v>
      </c>
      <c r="G77" s="54">
        <v>84500</v>
      </c>
      <c r="H77" s="54">
        <v>84500</v>
      </c>
      <c r="I77" s="53">
        <f t="shared" si="27"/>
        <v>1374554.75</v>
      </c>
      <c r="J77" s="100">
        <v>1374554.75</v>
      </c>
      <c r="K77" s="55">
        <v>0</v>
      </c>
      <c r="L77" s="55">
        <v>0</v>
      </c>
      <c r="M77" s="56">
        <f t="shared" si="29"/>
        <v>18.919709712051976</v>
      </c>
      <c r="N77" s="56">
        <f t="shared" si="30"/>
        <v>19.142350327962454</v>
      </c>
      <c r="O77" s="90">
        <v>0</v>
      </c>
      <c r="P77" s="90">
        <v>0</v>
      </c>
    </row>
    <row r="78" spans="1:16" s="57" customFormat="1" ht="18" x14ac:dyDescent="0.3">
      <c r="A78" s="21" t="s">
        <v>268</v>
      </c>
      <c r="B78" s="21" t="s">
        <v>84</v>
      </c>
      <c r="C78" s="21" t="s">
        <v>20</v>
      </c>
      <c r="D78" s="22" t="s">
        <v>269</v>
      </c>
      <c r="E78" s="53">
        <f t="shared" si="28"/>
        <v>700000</v>
      </c>
      <c r="F78" s="54">
        <v>700000</v>
      </c>
      <c r="G78" s="54"/>
      <c r="H78" s="54"/>
      <c r="I78" s="53">
        <f t="shared" si="27"/>
        <v>0</v>
      </c>
      <c r="J78" s="100">
        <v>0</v>
      </c>
      <c r="K78" s="55"/>
      <c r="L78" s="55"/>
      <c r="M78" s="56">
        <f t="shared" si="29"/>
        <v>0</v>
      </c>
      <c r="N78" s="56">
        <f t="shared" si="30"/>
        <v>0</v>
      </c>
      <c r="O78" s="56"/>
      <c r="P78" s="56"/>
    </row>
    <row r="79" spans="1:16" s="57" customFormat="1" ht="90" x14ac:dyDescent="0.3">
      <c r="A79" s="21" t="s">
        <v>324</v>
      </c>
      <c r="B79" s="21" t="s">
        <v>321</v>
      </c>
      <c r="C79" s="21" t="s">
        <v>20</v>
      </c>
      <c r="D79" s="22" t="s">
        <v>322</v>
      </c>
      <c r="E79" s="53">
        <f t="shared" si="28"/>
        <v>1200000</v>
      </c>
      <c r="F79" s="54">
        <v>1200000</v>
      </c>
      <c r="G79" s="54"/>
      <c r="H79" s="54"/>
      <c r="I79" s="53">
        <f t="shared" si="27"/>
        <v>0</v>
      </c>
      <c r="J79" s="100">
        <v>0</v>
      </c>
      <c r="K79" s="55"/>
      <c r="L79" s="55"/>
      <c r="M79" s="56">
        <f t="shared" si="29"/>
        <v>0</v>
      </c>
      <c r="N79" s="56">
        <f t="shared" si="30"/>
        <v>0</v>
      </c>
      <c r="O79" s="56"/>
      <c r="P79" s="56"/>
    </row>
    <row r="80" spans="1:16" s="57" customFormat="1" ht="108" x14ac:dyDescent="0.3">
      <c r="A80" s="21" t="s">
        <v>147</v>
      </c>
      <c r="B80" s="21" t="s">
        <v>148</v>
      </c>
      <c r="C80" s="21" t="s">
        <v>11</v>
      </c>
      <c r="D80" s="22" t="s">
        <v>270</v>
      </c>
      <c r="E80" s="53">
        <f t="shared" si="28"/>
        <v>2200000</v>
      </c>
      <c r="F80" s="54">
        <v>2200000</v>
      </c>
      <c r="G80" s="54"/>
      <c r="H80" s="54"/>
      <c r="I80" s="53">
        <f t="shared" si="27"/>
        <v>551688.91</v>
      </c>
      <c r="J80" s="100">
        <v>551688.91</v>
      </c>
      <c r="K80" s="66"/>
      <c r="L80" s="66"/>
      <c r="M80" s="56">
        <f t="shared" si="29"/>
        <v>25.076768636363639</v>
      </c>
      <c r="N80" s="56">
        <f t="shared" si="30"/>
        <v>25.076768636363639</v>
      </c>
      <c r="O80" s="56"/>
      <c r="P80" s="56"/>
    </row>
    <row r="81" spans="1:16" s="57" customFormat="1" ht="72" x14ac:dyDescent="0.3">
      <c r="A81" s="21" t="s">
        <v>179</v>
      </c>
      <c r="B81" s="21" t="s">
        <v>180</v>
      </c>
      <c r="C81" s="21" t="s">
        <v>11</v>
      </c>
      <c r="D81" s="22" t="s">
        <v>181</v>
      </c>
      <c r="E81" s="53">
        <f t="shared" si="28"/>
        <v>29821</v>
      </c>
      <c r="F81" s="54">
        <v>29821</v>
      </c>
      <c r="G81" s="54"/>
      <c r="H81" s="54"/>
      <c r="I81" s="53">
        <f t="shared" si="27"/>
        <v>12341.62</v>
      </c>
      <c r="J81" s="100">
        <v>12341.62</v>
      </c>
      <c r="K81" s="66"/>
      <c r="L81" s="66"/>
      <c r="M81" s="56">
        <f t="shared" si="29"/>
        <v>41.385667817980618</v>
      </c>
      <c r="N81" s="56">
        <f t="shared" si="30"/>
        <v>41.385667817980618</v>
      </c>
      <c r="O81" s="56"/>
      <c r="P81" s="56"/>
    </row>
    <row r="82" spans="1:16" s="57" customFormat="1" ht="108" x14ac:dyDescent="0.3">
      <c r="A82" s="21" t="s">
        <v>149</v>
      </c>
      <c r="B82" s="21" t="s">
        <v>150</v>
      </c>
      <c r="C82" s="21" t="s">
        <v>30</v>
      </c>
      <c r="D82" s="22" t="s">
        <v>271</v>
      </c>
      <c r="E82" s="53">
        <f t="shared" si="28"/>
        <v>1500000</v>
      </c>
      <c r="F82" s="54">
        <v>1500000</v>
      </c>
      <c r="G82" s="54"/>
      <c r="H82" s="54"/>
      <c r="I82" s="53">
        <f t="shared" si="27"/>
        <v>297583.71000000002</v>
      </c>
      <c r="J82" s="100">
        <v>297583.71000000002</v>
      </c>
      <c r="K82" s="66"/>
      <c r="L82" s="66"/>
      <c r="M82" s="56">
        <f t="shared" si="29"/>
        <v>19.838914000000003</v>
      </c>
      <c r="N82" s="56">
        <f t="shared" si="30"/>
        <v>19.838914000000003</v>
      </c>
      <c r="O82" s="49"/>
      <c r="P82" s="49"/>
    </row>
    <row r="83" spans="1:16" s="57" customFormat="1" ht="72" x14ac:dyDescent="0.3">
      <c r="A83" s="21" t="s">
        <v>151</v>
      </c>
      <c r="B83" s="21" t="s">
        <v>152</v>
      </c>
      <c r="C83" s="21" t="s">
        <v>15</v>
      </c>
      <c r="D83" s="22" t="s">
        <v>272</v>
      </c>
      <c r="E83" s="53">
        <f t="shared" si="28"/>
        <v>100000</v>
      </c>
      <c r="F83" s="54">
        <v>100000</v>
      </c>
      <c r="G83" s="54"/>
      <c r="H83" s="54"/>
      <c r="I83" s="53">
        <f t="shared" si="27"/>
        <v>11360.2</v>
      </c>
      <c r="J83" s="100">
        <v>11360.2</v>
      </c>
      <c r="K83" s="66"/>
      <c r="L83" s="66"/>
      <c r="M83" s="56">
        <f t="shared" si="29"/>
        <v>11.360200000000001</v>
      </c>
      <c r="N83" s="56">
        <f t="shared" si="30"/>
        <v>11.360200000000001</v>
      </c>
      <c r="O83" s="56"/>
      <c r="P83" s="56"/>
    </row>
    <row r="84" spans="1:16" s="57" customFormat="1" ht="72" x14ac:dyDescent="0.3">
      <c r="A84" s="27" t="s">
        <v>297</v>
      </c>
      <c r="B84" s="25">
        <v>3230</v>
      </c>
      <c r="C84" s="25">
        <v>1070</v>
      </c>
      <c r="D84" s="22" t="s">
        <v>296</v>
      </c>
      <c r="E84" s="53">
        <f t="shared" si="28"/>
        <v>662800</v>
      </c>
      <c r="F84" s="54">
        <v>662800</v>
      </c>
      <c r="G84" s="54">
        <v>0</v>
      </c>
      <c r="H84" s="54"/>
      <c r="I84" s="53">
        <f t="shared" si="27"/>
        <v>1193021.7</v>
      </c>
      <c r="J84" s="100">
        <v>71832.22</v>
      </c>
      <c r="K84" s="66">
        <v>1121189.48</v>
      </c>
      <c r="L84" s="66"/>
      <c r="M84" s="56">
        <f t="shared" si="29"/>
        <v>179.99723898611947</v>
      </c>
      <c r="N84" s="56">
        <f t="shared" si="30"/>
        <v>10.837691611345805</v>
      </c>
      <c r="O84" s="56">
        <v>0</v>
      </c>
      <c r="P84" s="56"/>
    </row>
    <row r="85" spans="1:16" s="57" customFormat="1" ht="36" x14ac:dyDescent="0.3">
      <c r="A85" s="21" t="s">
        <v>157</v>
      </c>
      <c r="B85" s="21" t="s">
        <v>153</v>
      </c>
      <c r="C85" s="21" t="s">
        <v>4</v>
      </c>
      <c r="D85" s="22" t="s">
        <v>154</v>
      </c>
      <c r="E85" s="53">
        <f t="shared" si="28"/>
        <v>35142820</v>
      </c>
      <c r="F85" s="54">
        <v>35142820</v>
      </c>
      <c r="G85" s="54">
        <v>0</v>
      </c>
      <c r="H85" s="54"/>
      <c r="I85" s="53">
        <f t="shared" si="27"/>
        <v>8066723.2599999998</v>
      </c>
      <c r="J85" s="100">
        <f>6613309.89+21882</f>
        <v>6635191.8899999997</v>
      </c>
      <c r="K85" s="66">
        <v>1431531.37</v>
      </c>
      <c r="L85" s="66"/>
      <c r="M85" s="56">
        <f t="shared" si="29"/>
        <v>22.954114837682347</v>
      </c>
      <c r="N85" s="56">
        <f t="shared" si="30"/>
        <v>18.880647284423958</v>
      </c>
      <c r="O85" s="56">
        <v>0</v>
      </c>
      <c r="P85" s="56"/>
    </row>
    <row r="86" spans="1:16" s="57" customFormat="1" ht="126" x14ac:dyDescent="0.3">
      <c r="A86" s="26" t="s">
        <v>325</v>
      </c>
      <c r="B86" s="26">
        <v>6083</v>
      </c>
      <c r="C86" s="26" t="s">
        <v>304</v>
      </c>
      <c r="D86" s="22" t="s">
        <v>326</v>
      </c>
      <c r="E86" s="53">
        <f t="shared" si="28"/>
        <v>1000000</v>
      </c>
      <c r="F86" s="54"/>
      <c r="G86" s="54">
        <v>1000000</v>
      </c>
      <c r="H86" s="54">
        <v>1000000</v>
      </c>
      <c r="I86" s="53">
        <f t="shared" si="27"/>
        <v>0</v>
      </c>
      <c r="J86" s="100"/>
      <c r="K86" s="66">
        <v>0</v>
      </c>
      <c r="L86" s="66">
        <v>0</v>
      </c>
      <c r="M86" s="56">
        <f t="shared" si="29"/>
        <v>0</v>
      </c>
      <c r="N86" s="56"/>
      <c r="O86" s="56">
        <f t="shared" ref="O86" si="31">K86/G86*100</f>
        <v>0</v>
      </c>
      <c r="P86" s="56">
        <f t="shared" ref="P86" si="32">L86/H86*100</f>
        <v>0</v>
      </c>
    </row>
    <row r="87" spans="1:16" s="57" customFormat="1" ht="54" x14ac:dyDescent="0.3">
      <c r="A87" s="21" t="s">
        <v>308</v>
      </c>
      <c r="B87" s="25">
        <v>8110</v>
      </c>
      <c r="C87" s="21" t="s">
        <v>167</v>
      </c>
      <c r="D87" s="22" t="s">
        <v>144</v>
      </c>
      <c r="E87" s="53">
        <f t="shared" si="28"/>
        <v>120000</v>
      </c>
      <c r="F87" s="54">
        <v>120000</v>
      </c>
      <c r="G87" s="54"/>
      <c r="H87" s="54"/>
      <c r="I87" s="53">
        <f t="shared" si="27"/>
        <v>0</v>
      </c>
      <c r="J87" s="100">
        <v>0</v>
      </c>
      <c r="K87" s="66"/>
      <c r="L87" s="66"/>
      <c r="M87" s="56">
        <f t="shared" si="29"/>
        <v>0</v>
      </c>
      <c r="N87" s="56">
        <f t="shared" si="30"/>
        <v>0</v>
      </c>
      <c r="O87" s="56"/>
      <c r="P87" s="56"/>
    </row>
    <row r="88" spans="1:16" s="52" customFormat="1" ht="34.799999999999997" x14ac:dyDescent="0.3">
      <c r="A88" s="19" t="s">
        <v>74</v>
      </c>
      <c r="B88" s="19" t="s">
        <v>243</v>
      </c>
      <c r="C88" s="19" t="s">
        <v>243</v>
      </c>
      <c r="D88" s="20" t="s">
        <v>273</v>
      </c>
      <c r="E88" s="47">
        <f t="shared" si="28"/>
        <v>51671000</v>
      </c>
      <c r="F88" s="94">
        <f>F89</f>
        <v>50253500</v>
      </c>
      <c r="G88" s="94">
        <f t="shared" ref="G88:H88" si="33">G89</f>
        <v>1417500</v>
      </c>
      <c r="H88" s="94">
        <f t="shared" si="33"/>
        <v>94000</v>
      </c>
      <c r="I88" s="47">
        <f t="shared" si="27"/>
        <v>11020096.07</v>
      </c>
      <c r="J88" s="120">
        <f>J89</f>
        <v>10702299.08</v>
      </c>
      <c r="K88" s="51">
        <f t="shared" ref="K88:L88" si="34">K89</f>
        <v>317796.99</v>
      </c>
      <c r="L88" s="51">
        <f t="shared" si="34"/>
        <v>49480</v>
      </c>
      <c r="M88" s="49">
        <f t="shared" si="29"/>
        <v>21.327429447852762</v>
      </c>
      <c r="N88" s="49">
        <f t="shared" si="30"/>
        <v>21.296624274926124</v>
      </c>
      <c r="O88" s="49">
        <f t="shared" ref="O88:O140" si="35">K88/G88*100</f>
        <v>22.419540740740739</v>
      </c>
      <c r="P88" s="49">
        <f t="shared" ref="P88:P140" si="36">L88/H88*100</f>
        <v>52.638297872340424</v>
      </c>
    </row>
    <row r="89" spans="1:16" s="52" customFormat="1" ht="34.799999999999997" x14ac:dyDescent="0.3">
      <c r="A89" s="19" t="s">
        <v>75</v>
      </c>
      <c r="B89" s="19" t="s">
        <v>243</v>
      </c>
      <c r="C89" s="19" t="s">
        <v>243</v>
      </c>
      <c r="D89" s="20" t="s">
        <v>273</v>
      </c>
      <c r="E89" s="47">
        <f t="shared" si="28"/>
        <v>51671000</v>
      </c>
      <c r="F89" s="94">
        <f>F90+F91+F92+F93+F94+F95+F96+F97</f>
        <v>50253500</v>
      </c>
      <c r="G89" s="94">
        <f t="shared" ref="G89:H89" si="37">G90+G91+G92+G93+G94+G95+G96+G97</f>
        <v>1417500</v>
      </c>
      <c r="H89" s="94">
        <f t="shared" si="37"/>
        <v>94000</v>
      </c>
      <c r="I89" s="47">
        <f t="shared" si="27"/>
        <v>11020096.07</v>
      </c>
      <c r="J89" s="120">
        <f>J90+J91+J92+J93+J94+J95+J96+J97</f>
        <v>10702299.08</v>
      </c>
      <c r="K89" s="51">
        <f t="shared" ref="K89:L89" si="38">K90+K91+K92+K93+K94+K95+K96+K97</f>
        <v>317796.99</v>
      </c>
      <c r="L89" s="51">
        <f t="shared" si="38"/>
        <v>49480</v>
      </c>
      <c r="M89" s="49">
        <f t="shared" si="29"/>
        <v>21.327429447852762</v>
      </c>
      <c r="N89" s="49">
        <f t="shared" si="30"/>
        <v>21.296624274926124</v>
      </c>
      <c r="O89" s="49">
        <f t="shared" si="35"/>
        <v>22.419540740740739</v>
      </c>
      <c r="P89" s="49">
        <f t="shared" si="36"/>
        <v>52.638297872340424</v>
      </c>
    </row>
    <row r="90" spans="1:16" s="57" customFormat="1" ht="54" x14ac:dyDescent="0.3">
      <c r="A90" s="21" t="s">
        <v>76</v>
      </c>
      <c r="B90" s="21" t="s">
        <v>57</v>
      </c>
      <c r="C90" s="21" t="s">
        <v>3</v>
      </c>
      <c r="D90" s="22" t="s">
        <v>261</v>
      </c>
      <c r="E90" s="53">
        <f t="shared" si="28"/>
        <v>706300</v>
      </c>
      <c r="F90" s="95">
        <v>706300</v>
      </c>
      <c r="G90" s="95"/>
      <c r="H90" s="95"/>
      <c r="I90" s="53">
        <f t="shared" si="27"/>
        <v>198468.12</v>
      </c>
      <c r="J90" s="100">
        <v>198468.12</v>
      </c>
      <c r="K90" s="55"/>
      <c r="L90" s="55"/>
      <c r="M90" s="56">
        <f t="shared" si="29"/>
        <v>28.099691349285006</v>
      </c>
      <c r="N90" s="56">
        <f t="shared" si="30"/>
        <v>28.099691349285006</v>
      </c>
      <c r="O90" s="56"/>
      <c r="P90" s="56"/>
    </row>
    <row r="91" spans="1:16" s="57" customFormat="1" ht="36" x14ac:dyDescent="0.3">
      <c r="A91" s="21" t="s">
        <v>274</v>
      </c>
      <c r="B91" s="21" t="s">
        <v>10</v>
      </c>
      <c r="C91" s="21" t="s">
        <v>6</v>
      </c>
      <c r="D91" s="22" t="s">
        <v>104</v>
      </c>
      <c r="E91" s="53">
        <f t="shared" si="28"/>
        <v>350000</v>
      </c>
      <c r="F91" s="95">
        <v>350000</v>
      </c>
      <c r="G91" s="95"/>
      <c r="H91" s="95"/>
      <c r="I91" s="53">
        <f t="shared" si="27"/>
        <v>0</v>
      </c>
      <c r="J91" s="102">
        <v>0</v>
      </c>
      <c r="K91" s="55"/>
      <c r="L91" s="55"/>
      <c r="M91" s="56">
        <f t="shared" si="29"/>
        <v>0</v>
      </c>
      <c r="N91" s="56">
        <f t="shared" si="30"/>
        <v>0</v>
      </c>
      <c r="O91" s="56"/>
      <c r="P91" s="56"/>
    </row>
    <row r="92" spans="1:16" s="57" customFormat="1" ht="36" x14ac:dyDescent="0.3">
      <c r="A92" s="21" t="s">
        <v>219</v>
      </c>
      <c r="B92" s="21" t="s">
        <v>220</v>
      </c>
      <c r="C92" s="21" t="s">
        <v>17</v>
      </c>
      <c r="D92" s="22" t="s">
        <v>275</v>
      </c>
      <c r="E92" s="53">
        <f t="shared" si="28"/>
        <v>23903800</v>
      </c>
      <c r="F92" s="95">
        <v>22902300</v>
      </c>
      <c r="G92" s="95">
        <v>1001500</v>
      </c>
      <c r="H92" s="95"/>
      <c r="I92" s="53">
        <f t="shared" si="27"/>
        <v>5103193.38</v>
      </c>
      <c r="J92" s="102">
        <v>5044875.6399999997</v>
      </c>
      <c r="K92" s="55">
        <v>58317.74</v>
      </c>
      <c r="L92" s="55"/>
      <c r="M92" s="56">
        <f t="shared" si="29"/>
        <v>21.348879174022539</v>
      </c>
      <c r="N92" s="56">
        <f t="shared" si="30"/>
        <v>22.027812228466136</v>
      </c>
      <c r="O92" s="56">
        <f t="shared" si="35"/>
        <v>5.823039440838742</v>
      </c>
      <c r="P92" s="56"/>
    </row>
    <row r="93" spans="1:16" s="57" customFormat="1" ht="18" x14ac:dyDescent="0.3">
      <c r="A93" s="21" t="s">
        <v>78</v>
      </c>
      <c r="B93" s="21" t="s">
        <v>77</v>
      </c>
      <c r="C93" s="21" t="s">
        <v>38</v>
      </c>
      <c r="D93" s="22" t="s">
        <v>79</v>
      </c>
      <c r="E93" s="53">
        <f t="shared" si="28"/>
        <v>8354000</v>
      </c>
      <c r="F93" s="95">
        <v>8183000</v>
      </c>
      <c r="G93" s="95">
        <v>171000</v>
      </c>
      <c r="H93" s="95">
        <v>74000</v>
      </c>
      <c r="I93" s="53">
        <f t="shared" si="27"/>
        <v>1794484.75</v>
      </c>
      <c r="J93" s="100">
        <v>1739148.75</v>
      </c>
      <c r="K93" s="55">
        <f>49480+5856</f>
        <v>55336</v>
      </c>
      <c r="L93" s="55">
        <v>49480</v>
      </c>
      <c r="M93" s="56">
        <f t="shared" si="29"/>
        <v>21.480545247785493</v>
      </c>
      <c r="N93" s="56">
        <f t="shared" si="30"/>
        <v>21.253192594403032</v>
      </c>
      <c r="O93" s="56">
        <f t="shared" si="35"/>
        <v>32.360233918128657</v>
      </c>
      <c r="P93" s="56">
        <f t="shared" si="36"/>
        <v>66.86486486486487</v>
      </c>
    </row>
    <row r="94" spans="1:16" s="57" customFormat="1" ht="18" x14ac:dyDescent="0.3">
      <c r="A94" s="21" t="s">
        <v>81</v>
      </c>
      <c r="B94" s="21" t="s">
        <v>80</v>
      </c>
      <c r="C94" s="21" t="s">
        <v>38</v>
      </c>
      <c r="D94" s="22" t="s">
        <v>276</v>
      </c>
      <c r="E94" s="53">
        <f t="shared" si="28"/>
        <v>3458200</v>
      </c>
      <c r="F94" s="95">
        <v>3418200</v>
      </c>
      <c r="G94" s="95">
        <v>40000</v>
      </c>
      <c r="H94" s="95"/>
      <c r="I94" s="53">
        <f t="shared" si="27"/>
        <v>767329.74</v>
      </c>
      <c r="J94" s="100">
        <v>729318.74</v>
      </c>
      <c r="K94" s="55">
        <f>37241+770</f>
        <v>38011</v>
      </c>
      <c r="L94" s="55"/>
      <c r="M94" s="56">
        <f t="shared" si="29"/>
        <v>22.18870337169626</v>
      </c>
      <c r="N94" s="56">
        <f t="shared" si="30"/>
        <v>21.336339008835058</v>
      </c>
      <c r="O94" s="56">
        <f t="shared" si="35"/>
        <v>95.027500000000003</v>
      </c>
      <c r="P94" s="56"/>
    </row>
    <row r="95" spans="1:16" s="57" customFormat="1" ht="54" x14ac:dyDescent="0.3">
      <c r="A95" s="21" t="s">
        <v>82</v>
      </c>
      <c r="B95" s="21" t="s">
        <v>37</v>
      </c>
      <c r="C95" s="21" t="s">
        <v>39</v>
      </c>
      <c r="D95" s="22" t="s">
        <v>277</v>
      </c>
      <c r="E95" s="53">
        <f t="shared" si="28"/>
        <v>11944100</v>
      </c>
      <c r="F95" s="95">
        <v>11739100</v>
      </c>
      <c r="G95" s="95">
        <v>205000</v>
      </c>
      <c r="H95" s="95">
        <v>20000</v>
      </c>
      <c r="I95" s="53">
        <f t="shared" si="27"/>
        <v>2631552.4500000002</v>
      </c>
      <c r="J95" s="100">
        <v>2465420.2000000002</v>
      </c>
      <c r="K95" s="55">
        <f>124984.25+41148</f>
        <v>166132.25</v>
      </c>
      <c r="L95" s="55">
        <v>0</v>
      </c>
      <c r="M95" s="56">
        <f t="shared" si="29"/>
        <v>22.032237255213875</v>
      </c>
      <c r="N95" s="56">
        <f t="shared" si="30"/>
        <v>21.00178207869428</v>
      </c>
      <c r="O95" s="56">
        <f t="shared" si="35"/>
        <v>81.040121951219518</v>
      </c>
      <c r="P95" s="56">
        <f t="shared" si="36"/>
        <v>0</v>
      </c>
    </row>
    <row r="96" spans="1:16" s="57" customFormat="1" ht="36" x14ac:dyDescent="0.3">
      <c r="A96" s="21" t="s">
        <v>158</v>
      </c>
      <c r="B96" s="21" t="s">
        <v>139</v>
      </c>
      <c r="C96" s="21" t="s">
        <v>40</v>
      </c>
      <c r="D96" s="22" t="s">
        <v>140</v>
      </c>
      <c r="E96" s="53">
        <f t="shared" si="28"/>
        <v>2094600</v>
      </c>
      <c r="F96" s="95">
        <v>2094600</v>
      </c>
      <c r="G96" s="95"/>
      <c r="H96" s="95"/>
      <c r="I96" s="53">
        <f t="shared" si="27"/>
        <v>507264.63</v>
      </c>
      <c r="J96" s="100">
        <v>507264.63</v>
      </c>
      <c r="K96" s="55"/>
      <c r="L96" s="55"/>
      <c r="M96" s="56">
        <f t="shared" si="29"/>
        <v>24.21773274133486</v>
      </c>
      <c r="N96" s="56">
        <f t="shared" si="30"/>
        <v>24.21773274133486</v>
      </c>
      <c r="O96" s="56"/>
      <c r="P96" s="56"/>
    </row>
    <row r="97" spans="1:16" s="57" customFormat="1" ht="18" x14ac:dyDescent="0.3">
      <c r="A97" s="21" t="s">
        <v>137</v>
      </c>
      <c r="B97" s="21" t="s">
        <v>138</v>
      </c>
      <c r="C97" s="21" t="s">
        <v>40</v>
      </c>
      <c r="D97" s="22" t="s">
        <v>141</v>
      </c>
      <c r="E97" s="53">
        <f t="shared" si="28"/>
        <v>860000</v>
      </c>
      <c r="F97" s="95">
        <v>860000</v>
      </c>
      <c r="G97" s="95"/>
      <c r="H97" s="95"/>
      <c r="I97" s="53">
        <f t="shared" si="27"/>
        <v>17803</v>
      </c>
      <c r="J97" s="100">
        <v>17803</v>
      </c>
      <c r="K97" s="55"/>
      <c r="L97" s="55"/>
      <c r="M97" s="56">
        <f t="shared" si="29"/>
        <v>2.0701162790697678</v>
      </c>
      <c r="N97" s="56">
        <f t="shared" si="30"/>
        <v>2.0701162790697678</v>
      </c>
      <c r="O97" s="56"/>
      <c r="P97" s="56"/>
    </row>
    <row r="98" spans="1:16" s="50" customFormat="1" ht="52.2" x14ac:dyDescent="0.3">
      <c r="A98" s="19" t="s">
        <v>24</v>
      </c>
      <c r="B98" s="19" t="s">
        <v>243</v>
      </c>
      <c r="C98" s="19" t="s">
        <v>243</v>
      </c>
      <c r="D98" s="20" t="s">
        <v>278</v>
      </c>
      <c r="E98" s="47">
        <f t="shared" si="28"/>
        <v>7093300</v>
      </c>
      <c r="F98" s="94">
        <f>F99</f>
        <v>7043300</v>
      </c>
      <c r="G98" s="51">
        <f>G99</f>
        <v>50000</v>
      </c>
      <c r="H98" s="51">
        <f>H99</f>
        <v>50000</v>
      </c>
      <c r="I98" s="47">
        <f t="shared" si="27"/>
        <v>869909.3</v>
      </c>
      <c r="J98" s="120">
        <f>J99</f>
        <v>869909.3</v>
      </c>
      <c r="K98" s="51">
        <f t="shared" ref="K98:L98" si="39">K99+K100+K101+K102+K103+K104</f>
        <v>0</v>
      </c>
      <c r="L98" s="51">
        <f t="shared" si="39"/>
        <v>0</v>
      </c>
      <c r="M98" s="49">
        <f t="shared" si="29"/>
        <v>12.263816559288344</v>
      </c>
      <c r="N98" s="49">
        <f t="shared" si="30"/>
        <v>12.35087671971945</v>
      </c>
      <c r="O98" s="49">
        <f t="shared" si="35"/>
        <v>0</v>
      </c>
      <c r="P98" s="49">
        <f t="shared" si="36"/>
        <v>0</v>
      </c>
    </row>
    <row r="99" spans="1:16" s="52" customFormat="1" ht="52.2" x14ac:dyDescent="0.3">
      <c r="A99" s="19" t="s">
        <v>25</v>
      </c>
      <c r="B99" s="19" t="s">
        <v>243</v>
      </c>
      <c r="C99" s="19" t="s">
        <v>243</v>
      </c>
      <c r="D99" s="20" t="s">
        <v>278</v>
      </c>
      <c r="E99" s="47">
        <f t="shared" si="28"/>
        <v>7093300</v>
      </c>
      <c r="F99" s="94">
        <f>F100+F101+F102+F103+F104+F105</f>
        <v>7043300</v>
      </c>
      <c r="G99" s="51">
        <f t="shared" ref="G99:H99" si="40">SUM(G100:G105)</f>
        <v>50000</v>
      </c>
      <c r="H99" s="51">
        <f t="shared" si="40"/>
        <v>50000</v>
      </c>
      <c r="I99" s="47">
        <f t="shared" si="27"/>
        <v>869909.3</v>
      </c>
      <c r="J99" s="120">
        <f>SUM(J100:J105)</f>
        <v>869909.3</v>
      </c>
      <c r="K99" s="51">
        <f t="shared" ref="K99:L99" si="41">SUM(K100:K105)</f>
        <v>0</v>
      </c>
      <c r="L99" s="51">
        <f t="shared" si="41"/>
        <v>0</v>
      </c>
      <c r="M99" s="49">
        <f t="shared" si="29"/>
        <v>12.263816559288344</v>
      </c>
      <c r="N99" s="49">
        <f t="shared" si="30"/>
        <v>12.35087671971945</v>
      </c>
      <c r="O99" s="49">
        <f t="shared" si="35"/>
        <v>0</v>
      </c>
      <c r="P99" s="49">
        <f t="shared" si="36"/>
        <v>0</v>
      </c>
    </row>
    <row r="100" spans="1:16" s="57" customFormat="1" ht="54" x14ac:dyDescent="0.3">
      <c r="A100" s="21" t="s">
        <v>83</v>
      </c>
      <c r="B100" s="21" t="s">
        <v>57</v>
      </c>
      <c r="C100" s="21" t="s">
        <v>3</v>
      </c>
      <c r="D100" s="22" t="s">
        <v>261</v>
      </c>
      <c r="E100" s="53">
        <f t="shared" si="28"/>
        <v>1856500</v>
      </c>
      <c r="F100" s="95">
        <v>1806500</v>
      </c>
      <c r="G100" s="54">
        <v>50000</v>
      </c>
      <c r="H100" s="54">
        <v>50000</v>
      </c>
      <c r="I100" s="53">
        <f t="shared" si="27"/>
        <v>399230.65</v>
      </c>
      <c r="J100" s="100">
        <v>399230.65</v>
      </c>
      <c r="K100" s="55">
        <v>0</v>
      </c>
      <c r="L100" s="55">
        <v>0</v>
      </c>
      <c r="M100" s="56">
        <f t="shared" si="29"/>
        <v>21.504478858066257</v>
      </c>
      <c r="N100" s="56">
        <f t="shared" si="30"/>
        <v>22.099676169388321</v>
      </c>
      <c r="O100" s="56">
        <f t="shared" si="35"/>
        <v>0</v>
      </c>
      <c r="P100" s="56">
        <f t="shared" si="36"/>
        <v>0</v>
      </c>
    </row>
    <row r="101" spans="1:16" s="57" customFormat="1" ht="36" x14ac:dyDescent="0.3">
      <c r="A101" s="21" t="s">
        <v>279</v>
      </c>
      <c r="B101" s="21" t="s">
        <v>10</v>
      </c>
      <c r="C101" s="21" t="s">
        <v>6</v>
      </c>
      <c r="D101" s="22" t="s">
        <v>104</v>
      </c>
      <c r="E101" s="53">
        <f t="shared" si="28"/>
        <v>350000</v>
      </c>
      <c r="F101" s="95">
        <v>350000</v>
      </c>
      <c r="G101" s="54"/>
      <c r="H101" s="54"/>
      <c r="I101" s="53">
        <f t="shared" si="27"/>
        <v>0</v>
      </c>
      <c r="J101" s="100">
        <v>0</v>
      </c>
      <c r="K101" s="55"/>
      <c r="L101" s="55"/>
      <c r="M101" s="56">
        <f t="shared" si="29"/>
        <v>0</v>
      </c>
      <c r="N101" s="56">
        <f t="shared" si="30"/>
        <v>0</v>
      </c>
      <c r="O101" s="56"/>
      <c r="P101" s="56"/>
    </row>
    <row r="102" spans="1:16" s="57" customFormat="1" ht="36" x14ac:dyDescent="0.3">
      <c r="A102" s="21" t="s">
        <v>86</v>
      </c>
      <c r="B102" s="21" t="s">
        <v>85</v>
      </c>
      <c r="C102" s="21" t="s">
        <v>20</v>
      </c>
      <c r="D102" s="22" t="s">
        <v>50</v>
      </c>
      <c r="E102" s="53">
        <f t="shared" si="28"/>
        <v>2552800</v>
      </c>
      <c r="F102" s="95">
        <v>2552800</v>
      </c>
      <c r="G102" s="54"/>
      <c r="H102" s="54"/>
      <c r="I102" s="53">
        <f t="shared" si="27"/>
        <v>103066.89</v>
      </c>
      <c r="J102" s="100">
        <f>44540+58526.89</f>
        <v>103066.89</v>
      </c>
      <c r="K102" s="55"/>
      <c r="L102" s="55"/>
      <c r="M102" s="56">
        <f t="shared" si="29"/>
        <v>4.0374055938577253</v>
      </c>
      <c r="N102" s="56">
        <f t="shared" si="30"/>
        <v>4.0374055938577253</v>
      </c>
      <c r="O102" s="56"/>
      <c r="P102" s="56"/>
    </row>
    <row r="103" spans="1:16" s="57" customFormat="1" ht="36" x14ac:dyDescent="0.3">
      <c r="A103" s="21" t="s">
        <v>27</v>
      </c>
      <c r="B103" s="21" t="s">
        <v>26</v>
      </c>
      <c r="C103" s="21" t="s">
        <v>21</v>
      </c>
      <c r="D103" s="22" t="s">
        <v>44</v>
      </c>
      <c r="E103" s="53">
        <f t="shared" si="28"/>
        <v>620000</v>
      </c>
      <c r="F103" s="95">
        <v>620000</v>
      </c>
      <c r="G103" s="54"/>
      <c r="H103" s="54"/>
      <c r="I103" s="53">
        <f t="shared" si="27"/>
        <v>62870.96</v>
      </c>
      <c r="J103" s="100">
        <v>62870.96</v>
      </c>
      <c r="K103" s="55"/>
      <c r="L103" s="55"/>
      <c r="M103" s="56">
        <f t="shared" si="29"/>
        <v>10.140477419354839</v>
      </c>
      <c r="N103" s="56">
        <f t="shared" si="30"/>
        <v>10.140477419354839</v>
      </c>
      <c r="O103" s="56"/>
      <c r="P103" s="56"/>
    </row>
    <row r="104" spans="1:16" s="57" customFormat="1" ht="36" x14ac:dyDescent="0.3">
      <c r="A104" s="21" t="s">
        <v>46</v>
      </c>
      <c r="B104" s="21" t="s">
        <v>47</v>
      </c>
      <c r="C104" s="21" t="s">
        <v>21</v>
      </c>
      <c r="D104" s="22" t="s">
        <v>48</v>
      </c>
      <c r="E104" s="53">
        <f t="shared" si="28"/>
        <v>300000</v>
      </c>
      <c r="F104" s="95">
        <v>300000</v>
      </c>
      <c r="G104" s="54"/>
      <c r="H104" s="54"/>
      <c r="I104" s="53">
        <f t="shared" si="27"/>
        <v>28002.799999999999</v>
      </c>
      <c r="J104" s="100">
        <v>28002.799999999999</v>
      </c>
      <c r="K104" s="55"/>
      <c r="L104" s="55"/>
      <c r="M104" s="56">
        <f t="shared" si="29"/>
        <v>9.3342666666666663</v>
      </c>
      <c r="N104" s="56">
        <f t="shared" si="30"/>
        <v>9.3342666666666663</v>
      </c>
      <c r="O104" s="56"/>
      <c r="P104" s="56"/>
    </row>
    <row r="105" spans="1:16" s="52" customFormat="1" ht="72" x14ac:dyDescent="0.3">
      <c r="A105" s="21" t="s">
        <v>51</v>
      </c>
      <c r="B105" s="21" t="s">
        <v>52</v>
      </c>
      <c r="C105" s="21" t="s">
        <v>21</v>
      </c>
      <c r="D105" s="22" t="s">
        <v>280</v>
      </c>
      <c r="E105" s="53">
        <f t="shared" si="28"/>
        <v>1414000</v>
      </c>
      <c r="F105" s="95">
        <v>1414000</v>
      </c>
      <c r="G105" s="54"/>
      <c r="H105" s="54"/>
      <c r="I105" s="53">
        <f t="shared" si="27"/>
        <v>276738</v>
      </c>
      <c r="J105" s="100">
        <v>276738</v>
      </c>
      <c r="K105" s="55"/>
      <c r="L105" s="55"/>
      <c r="M105" s="56">
        <f t="shared" si="29"/>
        <v>19.571287128712871</v>
      </c>
      <c r="N105" s="56">
        <f t="shared" si="30"/>
        <v>19.571287128712871</v>
      </c>
      <c r="O105" s="56"/>
      <c r="P105" s="56"/>
    </row>
    <row r="106" spans="1:16" s="52" customFormat="1" ht="52.2" x14ac:dyDescent="0.3">
      <c r="A106" s="19" t="s">
        <v>87</v>
      </c>
      <c r="B106" s="19" t="s">
        <v>243</v>
      </c>
      <c r="C106" s="19" t="s">
        <v>243</v>
      </c>
      <c r="D106" s="20" t="s">
        <v>281</v>
      </c>
      <c r="E106" s="47">
        <f t="shared" si="28"/>
        <v>178801508.17000002</v>
      </c>
      <c r="F106" s="94">
        <f>F107</f>
        <v>158340458.68000001</v>
      </c>
      <c r="G106" s="94">
        <f t="shared" ref="G106:H106" si="42">G107</f>
        <v>20461049.489999998</v>
      </c>
      <c r="H106" s="48">
        <f t="shared" si="42"/>
        <v>19030342.879999999</v>
      </c>
      <c r="I106" s="47">
        <f t="shared" si="27"/>
        <v>50756188.429999992</v>
      </c>
      <c r="J106" s="120">
        <f>J107</f>
        <v>49250176.099999994</v>
      </c>
      <c r="K106" s="51">
        <f t="shared" ref="K106:L106" si="43">K107</f>
        <v>1506012.33</v>
      </c>
      <c r="L106" s="51">
        <f t="shared" si="43"/>
        <v>1448114</v>
      </c>
      <c r="M106" s="49">
        <f t="shared" si="29"/>
        <v>28.386890552255451</v>
      </c>
      <c r="N106" s="49">
        <f t="shared" si="30"/>
        <v>31.10397463198759</v>
      </c>
      <c r="O106" s="49">
        <f t="shared" si="35"/>
        <v>7.3603865272699656</v>
      </c>
      <c r="P106" s="49">
        <f t="shared" si="36"/>
        <v>7.609500307647636</v>
      </c>
    </row>
    <row r="107" spans="1:16" s="57" customFormat="1" ht="52.2" x14ac:dyDescent="0.3">
      <c r="A107" s="19" t="s">
        <v>88</v>
      </c>
      <c r="B107" s="19" t="s">
        <v>243</v>
      </c>
      <c r="C107" s="19" t="s">
        <v>243</v>
      </c>
      <c r="D107" s="20" t="s">
        <v>281</v>
      </c>
      <c r="E107" s="47">
        <f t="shared" si="28"/>
        <v>178801508.17000002</v>
      </c>
      <c r="F107" s="94">
        <f>SUM(F108:F126)</f>
        <v>158340458.68000001</v>
      </c>
      <c r="G107" s="94">
        <f t="shared" ref="G107:H107" si="44">SUM(G108:G126)</f>
        <v>20461049.489999998</v>
      </c>
      <c r="H107" s="94">
        <f t="shared" si="44"/>
        <v>19030342.879999999</v>
      </c>
      <c r="I107" s="47">
        <f t="shared" si="27"/>
        <v>50756188.429999992</v>
      </c>
      <c r="J107" s="94">
        <f>SUM(J108:J126)</f>
        <v>49250176.099999994</v>
      </c>
      <c r="K107" s="48">
        <f>SUM(K108:K126)</f>
        <v>1506012.33</v>
      </c>
      <c r="L107" s="48">
        <f>SUM(L108:L126)</f>
        <v>1448114</v>
      </c>
      <c r="M107" s="49">
        <f t="shared" si="29"/>
        <v>28.386890552255451</v>
      </c>
      <c r="N107" s="49">
        <f t="shared" si="30"/>
        <v>31.10397463198759</v>
      </c>
      <c r="O107" s="49">
        <f t="shared" si="35"/>
        <v>7.3603865272699656</v>
      </c>
      <c r="P107" s="49">
        <f t="shared" si="36"/>
        <v>7.609500307647636</v>
      </c>
    </row>
    <row r="108" spans="1:16" s="64" customFormat="1" ht="54" x14ac:dyDescent="0.3">
      <c r="A108" s="21" t="s">
        <v>89</v>
      </c>
      <c r="B108" s="21" t="s">
        <v>57</v>
      </c>
      <c r="C108" s="21" t="s">
        <v>3</v>
      </c>
      <c r="D108" s="22" t="s">
        <v>261</v>
      </c>
      <c r="E108" s="53">
        <f t="shared" si="28"/>
        <v>3934360</v>
      </c>
      <c r="F108" s="95">
        <v>3734560</v>
      </c>
      <c r="G108" s="95">
        <v>199800</v>
      </c>
      <c r="H108" s="54">
        <v>199800</v>
      </c>
      <c r="I108" s="53">
        <f t="shared" si="27"/>
        <v>847149.24</v>
      </c>
      <c r="J108" s="100">
        <v>847149.24</v>
      </c>
      <c r="K108" s="55">
        <v>0</v>
      </c>
      <c r="L108" s="55">
        <v>0</v>
      </c>
      <c r="M108" s="56">
        <f t="shared" si="29"/>
        <v>21.532072306550493</v>
      </c>
      <c r="N108" s="56">
        <f t="shared" si="30"/>
        <v>22.684044171200888</v>
      </c>
      <c r="O108" s="56">
        <f t="shared" ref="O108" si="45">K108/G108*100</f>
        <v>0</v>
      </c>
      <c r="P108" s="56">
        <f t="shared" ref="P108" si="46">L108/H108*100</f>
        <v>0</v>
      </c>
    </row>
    <row r="109" spans="1:16" s="57" customFormat="1" ht="54" x14ac:dyDescent="0.3">
      <c r="A109" s="21" t="s">
        <v>196</v>
      </c>
      <c r="B109" s="21" t="s">
        <v>113</v>
      </c>
      <c r="C109" s="21" t="s">
        <v>114</v>
      </c>
      <c r="D109" s="22" t="s">
        <v>115</v>
      </c>
      <c r="E109" s="53">
        <f t="shared" si="28"/>
        <v>25000</v>
      </c>
      <c r="F109" s="95">
        <v>25000</v>
      </c>
      <c r="G109" s="95"/>
      <c r="H109" s="54"/>
      <c r="I109" s="53">
        <f t="shared" si="27"/>
        <v>0</v>
      </c>
      <c r="J109" s="100">
        <v>0</v>
      </c>
      <c r="K109" s="55"/>
      <c r="L109" s="55"/>
      <c r="M109" s="56">
        <f t="shared" si="29"/>
        <v>0</v>
      </c>
      <c r="N109" s="56">
        <f t="shared" si="30"/>
        <v>0</v>
      </c>
      <c r="O109" s="56"/>
      <c r="P109" s="56"/>
    </row>
    <row r="110" spans="1:16" s="57" customFormat="1" ht="36" x14ac:dyDescent="0.3">
      <c r="A110" s="21" t="s">
        <v>282</v>
      </c>
      <c r="B110" s="21" t="s">
        <v>10</v>
      </c>
      <c r="C110" s="21" t="s">
        <v>6</v>
      </c>
      <c r="D110" s="22" t="s">
        <v>104</v>
      </c>
      <c r="E110" s="53">
        <f t="shared" si="28"/>
        <v>99000</v>
      </c>
      <c r="F110" s="95">
        <v>99000</v>
      </c>
      <c r="G110" s="95"/>
      <c r="H110" s="54"/>
      <c r="I110" s="53">
        <f t="shared" si="27"/>
        <v>14925</v>
      </c>
      <c r="J110" s="100">
        <v>14925</v>
      </c>
      <c r="K110" s="55"/>
      <c r="L110" s="55"/>
      <c r="M110" s="56">
        <f t="shared" si="29"/>
        <v>15.075757575757576</v>
      </c>
      <c r="N110" s="56">
        <f t="shared" si="30"/>
        <v>15.075757575757576</v>
      </c>
      <c r="O110" s="56"/>
      <c r="P110" s="56"/>
    </row>
    <row r="111" spans="1:16" s="57" customFormat="1" ht="36" x14ac:dyDescent="0.3">
      <c r="A111" s="21" t="s">
        <v>146</v>
      </c>
      <c r="B111" s="21" t="s">
        <v>145</v>
      </c>
      <c r="C111" s="21" t="s">
        <v>122</v>
      </c>
      <c r="D111" s="22" t="s">
        <v>123</v>
      </c>
      <c r="E111" s="53">
        <f t="shared" si="28"/>
        <v>30000</v>
      </c>
      <c r="F111" s="95">
        <v>30000</v>
      </c>
      <c r="G111" s="95"/>
      <c r="H111" s="54"/>
      <c r="I111" s="53">
        <f t="shared" si="27"/>
        <v>0</v>
      </c>
      <c r="J111" s="100">
        <v>0</v>
      </c>
      <c r="K111" s="55"/>
      <c r="L111" s="55"/>
      <c r="M111" s="56">
        <f t="shared" si="29"/>
        <v>0</v>
      </c>
      <c r="N111" s="56">
        <f t="shared" si="30"/>
        <v>0</v>
      </c>
      <c r="O111" s="56"/>
      <c r="P111" s="56"/>
    </row>
    <row r="112" spans="1:16" s="57" customFormat="1" ht="36" x14ac:dyDescent="0.3">
      <c r="A112" s="29">
        <v>1216011</v>
      </c>
      <c r="B112" s="29">
        <v>6011</v>
      </c>
      <c r="C112" s="26" t="s">
        <v>304</v>
      </c>
      <c r="D112" s="30" t="s">
        <v>101</v>
      </c>
      <c r="E112" s="53">
        <f t="shared" si="28"/>
        <v>5610817.6100000003</v>
      </c>
      <c r="F112" s="95"/>
      <c r="G112" s="95">
        <v>5610817.6100000003</v>
      </c>
      <c r="H112" s="54">
        <v>5610817.6100000003</v>
      </c>
      <c r="I112" s="53">
        <f t="shared" si="27"/>
        <v>0</v>
      </c>
      <c r="J112" s="100">
        <v>0</v>
      </c>
      <c r="K112" s="55">
        <v>0</v>
      </c>
      <c r="L112" s="55">
        <v>0</v>
      </c>
      <c r="M112" s="56">
        <f t="shared" si="29"/>
        <v>0</v>
      </c>
      <c r="N112" s="56"/>
      <c r="O112" s="56">
        <f t="shared" si="35"/>
        <v>0</v>
      </c>
      <c r="P112" s="56">
        <f t="shared" si="36"/>
        <v>0</v>
      </c>
    </row>
    <row r="113" spans="1:18" s="57" customFormat="1" ht="54" x14ac:dyDescent="0.3">
      <c r="A113" s="31" t="s">
        <v>130</v>
      </c>
      <c r="B113" s="31" t="s">
        <v>129</v>
      </c>
      <c r="C113" s="31" t="s">
        <v>9</v>
      </c>
      <c r="D113" s="30" t="s">
        <v>131</v>
      </c>
      <c r="E113" s="53">
        <f t="shared" si="28"/>
        <v>20000000</v>
      </c>
      <c r="F113" s="95">
        <v>20000000</v>
      </c>
      <c r="G113" s="95"/>
      <c r="H113" s="54"/>
      <c r="I113" s="53">
        <f t="shared" si="27"/>
        <v>19999617.32</v>
      </c>
      <c r="J113" s="100">
        <v>19999617.32</v>
      </c>
      <c r="K113" s="55"/>
      <c r="L113" s="55"/>
      <c r="M113" s="56">
        <f t="shared" si="29"/>
        <v>99.998086600000008</v>
      </c>
      <c r="N113" s="56">
        <f t="shared" si="30"/>
        <v>99.998086600000008</v>
      </c>
      <c r="O113" s="56"/>
      <c r="P113" s="56"/>
    </row>
    <row r="114" spans="1:18" s="57" customFormat="1" ht="36" x14ac:dyDescent="0.3">
      <c r="A114" s="29">
        <v>1216013</v>
      </c>
      <c r="B114" s="29">
        <v>6013</v>
      </c>
      <c r="C114" s="31" t="s">
        <v>9</v>
      </c>
      <c r="D114" s="30" t="s">
        <v>102</v>
      </c>
      <c r="E114" s="53">
        <f t="shared" si="28"/>
        <v>338110</v>
      </c>
      <c r="F114" s="95">
        <v>338110</v>
      </c>
      <c r="G114" s="95"/>
      <c r="H114" s="54"/>
      <c r="I114" s="53">
        <f t="shared" si="27"/>
        <v>0</v>
      </c>
      <c r="J114" s="100">
        <v>0</v>
      </c>
      <c r="K114" s="55"/>
      <c r="L114" s="55"/>
      <c r="M114" s="56">
        <f t="shared" si="29"/>
        <v>0</v>
      </c>
      <c r="N114" s="56">
        <f t="shared" si="30"/>
        <v>0</v>
      </c>
      <c r="O114" s="56"/>
      <c r="P114" s="56"/>
    </row>
    <row r="115" spans="1:18" s="57" customFormat="1" ht="36" x14ac:dyDescent="0.3">
      <c r="A115" s="21" t="s">
        <v>125</v>
      </c>
      <c r="B115" s="21" t="s">
        <v>124</v>
      </c>
      <c r="C115" s="21" t="s">
        <v>9</v>
      </c>
      <c r="D115" s="22" t="s">
        <v>126</v>
      </c>
      <c r="E115" s="53">
        <f t="shared" si="28"/>
        <v>1060685.48</v>
      </c>
      <c r="F115" s="95">
        <v>300000</v>
      </c>
      <c r="G115" s="95">
        <v>760685.48</v>
      </c>
      <c r="H115" s="54">
        <v>760685.48</v>
      </c>
      <c r="I115" s="53">
        <f t="shared" si="27"/>
        <v>0</v>
      </c>
      <c r="J115" s="100">
        <v>0</v>
      </c>
      <c r="K115" s="55">
        <v>0</v>
      </c>
      <c r="L115" s="55">
        <v>0</v>
      </c>
      <c r="M115" s="56">
        <f t="shared" si="29"/>
        <v>0</v>
      </c>
      <c r="N115" s="56">
        <f t="shared" si="30"/>
        <v>0</v>
      </c>
      <c r="O115" s="56">
        <f t="shared" si="35"/>
        <v>0</v>
      </c>
      <c r="P115" s="56">
        <f t="shared" si="36"/>
        <v>0</v>
      </c>
    </row>
    <row r="116" spans="1:18" s="57" customFormat="1" ht="54" x14ac:dyDescent="0.3">
      <c r="A116" s="21" t="s">
        <v>160</v>
      </c>
      <c r="B116" s="21" t="s">
        <v>161</v>
      </c>
      <c r="C116" s="21" t="s">
        <v>9</v>
      </c>
      <c r="D116" s="22" t="s">
        <v>283</v>
      </c>
      <c r="E116" s="53">
        <f t="shared" si="28"/>
        <v>1080600</v>
      </c>
      <c r="F116" s="95">
        <v>1080600</v>
      </c>
      <c r="G116" s="95"/>
      <c r="H116" s="54"/>
      <c r="I116" s="53">
        <f t="shared" si="27"/>
        <v>225839.1</v>
      </c>
      <c r="J116" s="100">
        <v>225839.1</v>
      </c>
      <c r="K116" s="55"/>
      <c r="L116" s="55"/>
      <c r="M116" s="56">
        <f t="shared" si="29"/>
        <v>20.899416990560802</v>
      </c>
      <c r="N116" s="56">
        <f t="shared" si="30"/>
        <v>20.899416990560802</v>
      </c>
      <c r="O116" s="56"/>
      <c r="P116" s="56"/>
    </row>
    <row r="117" spans="1:18" s="64" customFormat="1" ht="18" x14ac:dyDescent="0.3">
      <c r="A117" s="21" t="s">
        <v>90</v>
      </c>
      <c r="B117" s="21" t="s">
        <v>41</v>
      </c>
      <c r="C117" s="21" t="s">
        <v>9</v>
      </c>
      <c r="D117" s="22" t="s">
        <v>252</v>
      </c>
      <c r="E117" s="53">
        <f t="shared" si="28"/>
        <v>80499945.590000004</v>
      </c>
      <c r="F117" s="95">
        <v>74199100</v>
      </c>
      <c r="G117" s="95">
        <v>6300845.5899999999</v>
      </c>
      <c r="H117" s="54">
        <v>6300845.5899999999</v>
      </c>
      <c r="I117" s="53">
        <f t="shared" si="27"/>
        <v>11490174.390000001</v>
      </c>
      <c r="J117" s="100">
        <f>6838794.7+3065476.97+1585902.72</f>
        <v>11490174.390000001</v>
      </c>
      <c r="K117" s="55">
        <v>0</v>
      </c>
      <c r="L117" s="55">
        <v>0</v>
      </c>
      <c r="M117" s="56">
        <f t="shared" si="29"/>
        <v>14.273518206486033</v>
      </c>
      <c r="N117" s="56">
        <f t="shared" si="30"/>
        <v>15.485598059814743</v>
      </c>
      <c r="O117" s="56">
        <f t="shared" si="35"/>
        <v>0</v>
      </c>
      <c r="P117" s="56">
        <f t="shared" si="36"/>
        <v>0</v>
      </c>
    </row>
    <row r="118" spans="1:18" s="64" customFormat="1" ht="36" x14ac:dyDescent="0.3">
      <c r="A118" s="40" t="s">
        <v>327</v>
      </c>
      <c r="B118" s="40" t="s">
        <v>328</v>
      </c>
      <c r="C118" s="40" t="s">
        <v>132</v>
      </c>
      <c r="D118" s="43" t="s">
        <v>329</v>
      </c>
      <c r="E118" s="53">
        <f t="shared" si="28"/>
        <v>2325000</v>
      </c>
      <c r="F118" s="95"/>
      <c r="G118" s="95">
        <v>2325000</v>
      </c>
      <c r="H118" s="54">
        <v>2325000</v>
      </c>
      <c r="I118" s="53">
        <f t="shared" si="27"/>
        <v>0</v>
      </c>
      <c r="J118" s="100"/>
      <c r="K118" s="55">
        <v>0</v>
      </c>
      <c r="L118" s="55">
        <v>0</v>
      </c>
      <c r="M118" s="56">
        <f t="shared" si="29"/>
        <v>0</v>
      </c>
      <c r="N118" s="56"/>
      <c r="O118" s="56">
        <f t="shared" si="35"/>
        <v>0</v>
      </c>
      <c r="P118" s="56">
        <f t="shared" si="36"/>
        <v>0</v>
      </c>
    </row>
    <row r="119" spans="1:18" s="57" customFormat="1" ht="36" x14ac:dyDescent="0.3">
      <c r="A119" s="26">
        <v>1217370</v>
      </c>
      <c r="B119" s="26">
        <v>7370</v>
      </c>
      <c r="C119" s="26" t="s">
        <v>23</v>
      </c>
      <c r="D119" s="22" t="s">
        <v>128</v>
      </c>
      <c r="E119" s="53">
        <f t="shared" si="28"/>
        <v>100000</v>
      </c>
      <c r="F119" s="95">
        <v>100000</v>
      </c>
      <c r="G119" s="95"/>
      <c r="H119" s="54"/>
      <c r="I119" s="53">
        <f t="shared" si="27"/>
        <v>0</v>
      </c>
      <c r="J119" s="100">
        <v>0</v>
      </c>
      <c r="K119" s="55"/>
      <c r="L119" s="55"/>
      <c r="M119" s="56">
        <f t="shared" si="29"/>
        <v>0</v>
      </c>
      <c r="N119" s="56">
        <f t="shared" si="30"/>
        <v>0</v>
      </c>
      <c r="O119" s="56"/>
      <c r="P119" s="56"/>
    </row>
    <row r="120" spans="1:18" s="57" customFormat="1" ht="54" x14ac:dyDescent="0.3">
      <c r="A120" s="21" t="s">
        <v>127</v>
      </c>
      <c r="B120" s="21" t="s">
        <v>99</v>
      </c>
      <c r="C120" s="21" t="s">
        <v>42</v>
      </c>
      <c r="D120" s="22" t="s">
        <v>100</v>
      </c>
      <c r="E120" s="53">
        <f t="shared" si="28"/>
        <v>24000000</v>
      </c>
      <c r="F120" s="95">
        <v>24000000</v>
      </c>
      <c r="G120" s="95"/>
      <c r="H120" s="54"/>
      <c r="I120" s="53">
        <f t="shared" si="27"/>
        <v>7762927.2000000002</v>
      </c>
      <c r="J120" s="100">
        <v>7762927.2000000002</v>
      </c>
      <c r="K120" s="55"/>
      <c r="L120" s="55"/>
      <c r="M120" s="56">
        <f t="shared" si="29"/>
        <v>32.345529999999997</v>
      </c>
      <c r="N120" s="56">
        <f t="shared" si="30"/>
        <v>32.345529999999997</v>
      </c>
      <c r="O120" s="56"/>
      <c r="P120" s="56"/>
    </row>
    <row r="121" spans="1:18" s="57" customFormat="1" ht="18" x14ac:dyDescent="0.3">
      <c r="A121" s="25">
        <v>1217640</v>
      </c>
      <c r="B121" s="25">
        <v>7640</v>
      </c>
      <c r="C121" s="26" t="s">
        <v>7</v>
      </c>
      <c r="D121" s="22" t="s">
        <v>8</v>
      </c>
      <c r="E121" s="53">
        <f t="shared" si="28"/>
        <v>24079.599999999999</v>
      </c>
      <c r="F121" s="95"/>
      <c r="G121" s="95">
        <v>24079.599999999999</v>
      </c>
      <c r="H121" s="54">
        <v>24079.599999999999</v>
      </c>
      <c r="I121" s="53">
        <f t="shared" si="27"/>
        <v>0</v>
      </c>
      <c r="J121" s="100"/>
      <c r="K121" s="55">
        <v>0</v>
      </c>
      <c r="L121" s="55">
        <v>0</v>
      </c>
      <c r="M121" s="56">
        <f t="shared" si="29"/>
        <v>0</v>
      </c>
      <c r="N121" s="56"/>
      <c r="O121" s="56">
        <f t="shared" si="35"/>
        <v>0</v>
      </c>
      <c r="P121" s="56">
        <f t="shared" si="36"/>
        <v>0</v>
      </c>
    </row>
    <row r="122" spans="1:18" s="57" customFormat="1" ht="162" x14ac:dyDescent="0.3">
      <c r="A122" s="25">
        <v>1217691</v>
      </c>
      <c r="B122" s="25">
        <v>7691</v>
      </c>
      <c r="C122" s="26" t="s">
        <v>23</v>
      </c>
      <c r="D122" s="22" t="s">
        <v>163</v>
      </c>
      <c r="E122" s="53">
        <f t="shared" si="28"/>
        <v>729312.91</v>
      </c>
      <c r="F122" s="95"/>
      <c r="G122" s="95">
        <v>729312.91</v>
      </c>
      <c r="H122" s="54">
        <v>0</v>
      </c>
      <c r="I122" s="53">
        <f t="shared" si="27"/>
        <v>0</v>
      </c>
      <c r="J122" s="100"/>
      <c r="K122" s="55">
        <v>0</v>
      </c>
      <c r="L122" s="55">
        <v>0</v>
      </c>
      <c r="M122" s="56">
        <f t="shared" si="29"/>
        <v>0</v>
      </c>
      <c r="N122" s="56"/>
      <c r="O122" s="56">
        <f t="shared" si="35"/>
        <v>0</v>
      </c>
      <c r="P122" s="56">
        <v>0</v>
      </c>
    </row>
    <row r="123" spans="1:18" s="57" customFormat="1" ht="36" x14ac:dyDescent="0.3">
      <c r="A123" s="25">
        <v>1217693</v>
      </c>
      <c r="B123" s="21" t="s">
        <v>143</v>
      </c>
      <c r="C123" s="21" t="s">
        <v>23</v>
      </c>
      <c r="D123" s="22" t="s">
        <v>284</v>
      </c>
      <c r="E123" s="53">
        <f t="shared" si="28"/>
        <v>31844960</v>
      </c>
      <c r="F123" s="95">
        <v>31844960</v>
      </c>
      <c r="G123" s="95"/>
      <c r="H123" s="54"/>
      <c r="I123" s="53">
        <f t="shared" si="27"/>
        <v>8043711.6200000001</v>
      </c>
      <c r="J123" s="100">
        <f>1501323.71+6542387.91</f>
        <v>8043711.6200000001</v>
      </c>
      <c r="K123" s="55"/>
      <c r="L123" s="55"/>
      <c r="M123" s="56">
        <f t="shared" si="29"/>
        <v>25.258978563640838</v>
      </c>
      <c r="N123" s="56">
        <f t="shared" si="30"/>
        <v>25.258978563640838</v>
      </c>
      <c r="O123" s="56"/>
      <c r="P123" s="56"/>
    </row>
    <row r="124" spans="1:18" s="52" customFormat="1" ht="54" x14ac:dyDescent="0.3">
      <c r="A124" s="25">
        <v>1218110</v>
      </c>
      <c r="B124" s="25">
        <v>8110</v>
      </c>
      <c r="C124" s="26" t="s">
        <v>5</v>
      </c>
      <c r="D124" s="22" t="s">
        <v>144</v>
      </c>
      <c r="E124" s="53">
        <f t="shared" si="28"/>
        <v>6285743.2800000003</v>
      </c>
      <c r="F124" s="95">
        <v>2476628.6800000002</v>
      </c>
      <c r="G124" s="95">
        <v>3809114.6</v>
      </c>
      <c r="H124" s="54">
        <v>3809114.6</v>
      </c>
      <c r="I124" s="53">
        <f t="shared" si="27"/>
        <v>2313946.23</v>
      </c>
      <c r="J124" s="102">
        <f>599904.23+265928</f>
        <v>865832.23</v>
      </c>
      <c r="K124" s="66">
        <f>75000+1373114</f>
        <v>1448114</v>
      </c>
      <c r="L124" s="66">
        <f>75000+1373114</f>
        <v>1448114</v>
      </c>
      <c r="M124" s="56">
        <f t="shared" si="29"/>
        <v>36.812611125282864</v>
      </c>
      <c r="N124" s="56">
        <f t="shared" si="30"/>
        <v>34.960114812205113</v>
      </c>
      <c r="O124" s="56">
        <f t="shared" si="35"/>
        <v>38.017076199282634</v>
      </c>
      <c r="P124" s="56">
        <f t="shared" si="36"/>
        <v>38.017076199282634</v>
      </c>
    </row>
    <row r="125" spans="1:18" s="52" customFormat="1" ht="18" x14ac:dyDescent="0.3">
      <c r="A125" s="39">
        <v>1218240</v>
      </c>
      <c r="B125" s="39">
        <v>8240</v>
      </c>
      <c r="C125" s="40" t="s">
        <v>167</v>
      </c>
      <c r="D125" s="41" t="s">
        <v>260</v>
      </c>
      <c r="E125" s="53">
        <f t="shared" si="28"/>
        <v>112500</v>
      </c>
      <c r="F125" s="95">
        <v>112500</v>
      </c>
      <c r="G125" s="95"/>
      <c r="H125" s="54"/>
      <c r="I125" s="53">
        <f t="shared" si="27"/>
        <v>0</v>
      </c>
      <c r="J125" s="102">
        <v>0</v>
      </c>
      <c r="K125" s="66"/>
      <c r="L125" s="66"/>
      <c r="M125" s="56">
        <f t="shared" si="29"/>
        <v>0</v>
      </c>
      <c r="N125" s="56">
        <f t="shared" si="30"/>
        <v>0</v>
      </c>
      <c r="O125" s="56"/>
      <c r="P125" s="56"/>
    </row>
    <row r="126" spans="1:18" s="69" customFormat="1" ht="36" x14ac:dyDescent="0.3">
      <c r="A126" s="21" t="s">
        <v>136</v>
      </c>
      <c r="B126" s="21" t="s">
        <v>133</v>
      </c>
      <c r="C126" s="21" t="s">
        <v>43</v>
      </c>
      <c r="D126" s="22" t="s">
        <v>142</v>
      </c>
      <c r="E126" s="53">
        <f t="shared" si="28"/>
        <v>701393.7</v>
      </c>
      <c r="F126" s="95"/>
      <c r="G126" s="95">
        <v>701393.7</v>
      </c>
      <c r="H126" s="54"/>
      <c r="I126" s="53">
        <f t="shared" si="27"/>
        <v>57898.33</v>
      </c>
      <c r="J126" s="102"/>
      <c r="K126" s="66">
        <v>57898.33</v>
      </c>
      <c r="L126" s="74"/>
      <c r="M126" s="56">
        <f t="shared" si="29"/>
        <v>8.2547547832265966</v>
      </c>
      <c r="N126" s="56"/>
      <c r="O126" s="56">
        <f t="shared" si="35"/>
        <v>8.2547547832265966</v>
      </c>
      <c r="P126" s="56"/>
    </row>
    <row r="127" spans="1:18" s="63" customFormat="1" ht="52.2" x14ac:dyDescent="0.3">
      <c r="A127" s="19" t="s">
        <v>28</v>
      </c>
      <c r="B127" s="19" t="s">
        <v>243</v>
      </c>
      <c r="C127" s="19" t="s">
        <v>243</v>
      </c>
      <c r="D127" s="20" t="s">
        <v>285</v>
      </c>
      <c r="E127" s="47">
        <f t="shared" si="28"/>
        <v>127324816.42</v>
      </c>
      <c r="F127" s="94">
        <f>F128</f>
        <v>7001935.1299999999</v>
      </c>
      <c r="G127" s="48">
        <f t="shared" ref="G127:L127" si="47">G128</f>
        <v>120322881.29000001</v>
      </c>
      <c r="H127" s="48">
        <f t="shared" si="47"/>
        <v>105996095.61000001</v>
      </c>
      <c r="I127" s="48">
        <f t="shared" si="47"/>
        <v>8719733.4199999999</v>
      </c>
      <c r="J127" s="94">
        <f t="shared" si="47"/>
        <v>1470315.1099999999</v>
      </c>
      <c r="K127" s="48">
        <f t="shared" si="47"/>
        <v>7249418.3100000005</v>
      </c>
      <c r="L127" s="48">
        <f t="shared" si="47"/>
        <v>7249418.3100000005</v>
      </c>
      <c r="M127" s="49">
        <f t="shared" si="29"/>
        <v>6.8484162515786799</v>
      </c>
      <c r="N127" s="49">
        <f t="shared" si="30"/>
        <v>20.998696541765874</v>
      </c>
      <c r="O127" s="49">
        <f t="shared" si="35"/>
        <v>6.0249706724754919</v>
      </c>
      <c r="P127" s="49">
        <f t="shared" si="36"/>
        <v>6.8393257961815594</v>
      </c>
      <c r="Q127" s="69"/>
      <c r="R127" s="75"/>
    </row>
    <row r="128" spans="1:18" s="63" customFormat="1" ht="52.2" x14ac:dyDescent="0.3">
      <c r="A128" s="19" t="s">
        <v>29</v>
      </c>
      <c r="B128" s="19" t="s">
        <v>243</v>
      </c>
      <c r="C128" s="19" t="s">
        <v>243</v>
      </c>
      <c r="D128" s="20" t="s">
        <v>285</v>
      </c>
      <c r="E128" s="47">
        <f t="shared" si="28"/>
        <v>127324816.42</v>
      </c>
      <c r="F128" s="94">
        <f t="shared" ref="F128:L128" si="48">SUM(F129:F147)</f>
        <v>7001935.1299999999</v>
      </c>
      <c r="G128" s="48">
        <f t="shared" si="48"/>
        <v>120322881.29000001</v>
      </c>
      <c r="H128" s="48">
        <f t="shared" si="48"/>
        <v>105996095.61000001</v>
      </c>
      <c r="I128" s="48">
        <f t="shared" si="48"/>
        <v>8719733.4199999999</v>
      </c>
      <c r="J128" s="94">
        <f t="shared" si="48"/>
        <v>1470315.1099999999</v>
      </c>
      <c r="K128" s="48">
        <f t="shared" si="48"/>
        <v>7249418.3100000005</v>
      </c>
      <c r="L128" s="48">
        <f t="shared" si="48"/>
        <v>7249418.3100000005</v>
      </c>
      <c r="M128" s="49">
        <f t="shared" si="29"/>
        <v>6.8484162515786799</v>
      </c>
      <c r="N128" s="49">
        <f t="shared" si="30"/>
        <v>20.998696541765874</v>
      </c>
      <c r="O128" s="49">
        <f t="shared" si="35"/>
        <v>6.0249706724754919</v>
      </c>
      <c r="P128" s="49">
        <f t="shared" si="36"/>
        <v>6.8393257961815594</v>
      </c>
      <c r="Q128" s="69"/>
      <c r="R128" s="75"/>
    </row>
    <row r="129" spans="1:18" s="63" customFormat="1" ht="90" x14ac:dyDescent="0.3">
      <c r="A129" s="32" t="s">
        <v>305</v>
      </c>
      <c r="B129" s="32" t="s">
        <v>53</v>
      </c>
      <c r="C129" s="32" t="s">
        <v>3</v>
      </c>
      <c r="D129" s="76" t="s">
        <v>245</v>
      </c>
      <c r="E129" s="53">
        <f t="shared" si="28"/>
        <v>550229.42000000004</v>
      </c>
      <c r="F129" s="94"/>
      <c r="G129" s="54">
        <v>550229.42000000004</v>
      </c>
      <c r="H129" s="54">
        <v>550229.42000000004</v>
      </c>
      <c r="I129" s="53">
        <f t="shared" si="27"/>
        <v>0</v>
      </c>
      <c r="J129" s="100"/>
      <c r="K129" s="55">
        <v>0</v>
      </c>
      <c r="L129" s="55">
        <v>0</v>
      </c>
      <c r="M129" s="56">
        <f t="shared" si="29"/>
        <v>0</v>
      </c>
      <c r="N129" s="56"/>
      <c r="O129" s="56">
        <f t="shared" si="35"/>
        <v>0</v>
      </c>
      <c r="P129" s="56">
        <f t="shared" si="36"/>
        <v>0</v>
      </c>
      <c r="Q129" s="69"/>
      <c r="R129" s="75"/>
    </row>
    <row r="130" spans="1:18" s="63" customFormat="1" ht="54" x14ac:dyDescent="0.3">
      <c r="A130" s="21" t="s">
        <v>91</v>
      </c>
      <c r="B130" s="21" t="s">
        <v>57</v>
      </c>
      <c r="C130" s="21" t="s">
        <v>3</v>
      </c>
      <c r="D130" s="22" t="s">
        <v>261</v>
      </c>
      <c r="E130" s="53">
        <f t="shared" si="28"/>
        <v>3919800</v>
      </c>
      <c r="F130" s="95">
        <v>3850800</v>
      </c>
      <c r="G130" s="54">
        <v>69000</v>
      </c>
      <c r="H130" s="54">
        <v>69000</v>
      </c>
      <c r="I130" s="53">
        <f t="shared" si="27"/>
        <v>1027005.51</v>
      </c>
      <c r="J130" s="100">
        <v>1027005.51</v>
      </c>
      <c r="K130" s="55">
        <v>0</v>
      </c>
      <c r="L130" s="55">
        <v>0</v>
      </c>
      <c r="M130" s="56">
        <f t="shared" si="29"/>
        <v>26.200456911066894</v>
      </c>
      <c r="N130" s="56">
        <f t="shared" si="30"/>
        <v>26.669925989404796</v>
      </c>
      <c r="O130" s="56">
        <f t="shared" si="35"/>
        <v>0</v>
      </c>
      <c r="P130" s="56">
        <f t="shared" si="36"/>
        <v>0</v>
      </c>
      <c r="Q130" s="69"/>
      <c r="R130" s="75"/>
    </row>
    <row r="131" spans="1:18" s="63" customFormat="1" ht="36" x14ac:dyDescent="0.3">
      <c r="A131" s="21" t="s">
        <v>286</v>
      </c>
      <c r="B131" s="21" t="s">
        <v>10</v>
      </c>
      <c r="C131" s="21" t="s">
        <v>6</v>
      </c>
      <c r="D131" s="22" t="s">
        <v>104</v>
      </c>
      <c r="E131" s="53">
        <f t="shared" si="28"/>
        <v>250000</v>
      </c>
      <c r="F131" s="95">
        <v>250000</v>
      </c>
      <c r="G131" s="54"/>
      <c r="H131" s="54"/>
      <c r="I131" s="53">
        <f t="shared" si="27"/>
        <v>0</v>
      </c>
      <c r="J131" s="100">
        <v>0</v>
      </c>
      <c r="K131" s="55"/>
      <c r="L131" s="55"/>
      <c r="M131" s="56">
        <f t="shared" si="29"/>
        <v>0</v>
      </c>
      <c r="N131" s="56">
        <f t="shared" si="30"/>
        <v>0</v>
      </c>
      <c r="O131" s="56"/>
      <c r="P131" s="56"/>
      <c r="Q131" s="69"/>
      <c r="R131" s="75"/>
    </row>
    <row r="132" spans="1:18" s="63" customFormat="1" ht="36" x14ac:dyDescent="0.3">
      <c r="A132" s="25">
        <v>1512010</v>
      </c>
      <c r="B132" s="25">
        <v>2010</v>
      </c>
      <c r="C132" s="26" t="s">
        <v>32</v>
      </c>
      <c r="D132" s="22" t="s">
        <v>162</v>
      </c>
      <c r="E132" s="53">
        <f t="shared" si="28"/>
        <v>13568240.16</v>
      </c>
      <c r="F132" s="94"/>
      <c r="G132" s="54">
        <v>13568240.16</v>
      </c>
      <c r="H132" s="54">
        <v>13568240.16</v>
      </c>
      <c r="I132" s="53">
        <f t="shared" si="27"/>
        <v>0</v>
      </c>
      <c r="J132" s="100"/>
      <c r="K132" s="55">
        <v>0</v>
      </c>
      <c r="L132" s="55">
        <v>0</v>
      </c>
      <c r="M132" s="56">
        <f t="shared" si="29"/>
        <v>0</v>
      </c>
      <c r="N132" s="56"/>
      <c r="O132" s="56">
        <f t="shared" si="35"/>
        <v>0</v>
      </c>
      <c r="P132" s="56">
        <f t="shared" si="36"/>
        <v>0</v>
      </c>
      <c r="Q132" s="69"/>
      <c r="R132" s="75"/>
    </row>
    <row r="133" spans="1:18" s="63" customFormat="1" ht="36" x14ac:dyDescent="0.3">
      <c r="A133" s="25">
        <v>1516011</v>
      </c>
      <c r="B133" s="25">
        <v>6011</v>
      </c>
      <c r="C133" s="26" t="s">
        <v>304</v>
      </c>
      <c r="D133" s="22" t="s">
        <v>101</v>
      </c>
      <c r="E133" s="53">
        <f t="shared" si="28"/>
        <v>8450377.8000000007</v>
      </c>
      <c r="F133" s="95"/>
      <c r="G133" s="95">
        <v>8450377.8000000007</v>
      </c>
      <c r="H133" s="95">
        <v>8450377.8000000007</v>
      </c>
      <c r="I133" s="99">
        <f t="shared" si="27"/>
        <v>181794.92</v>
      </c>
      <c r="J133" s="100"/>
      <c r="K133" s="100">
        <v>181794.92</v>
      </c>
      <c r="L133" s="100">
        <v>181794.92</v>
      </c>
      <c r="M133" s="101">
        <f t="shared" si="29"/>
        <v>2.1513229858196397</v>
      </c>
      <c r="N133" s="101"/>
      <c r="O133" s="101">
        <f t="shared" si="35"/>
        <v>2.1513229858196397</v>
      </c>
      <c r="P133" s="101">
        <f t="shared" si="36"/>
        <v>2.1513229858196397</v>
      </c>
      <c r="Q133" s="69"/>
      <c r="R133" s="75"/>
    </row>
    <row r="134" spans="1:18" s="63" customFormat="1" ht="54" x14ac:dyDescent="0.3">
      <c r="A134" s="96" t="s">
        <v>130</v>
      </c>
      <c r="B134" s="96" t="s">
        <v>129</v>
      </c>
      <c r="C134" s="96" t="s">
        <v>9</v>
      </c>
      <c r="D134" s="43" t="s">
        <v>131</v>
      </c>
      <c r="E134" s="53">
        <f t="shared" si="28"/>
        <v>16360000</v>
      </c>
      <c r="F134" s="95"/>
      <c r="G134" s="95">
        <v>16360000</v>
      </c>
      <c r="H134" s="95">
        <v>16360000</v>
      </c>
      <c r="I134" s="99">
        <f t="shared" si="27"/>
        <v>0</v>
      </c>
      <c r="J134" s="100"/>
      <c r="K134" s="100">
        <v>0</v>
      </c>
      <c r="L134" s="100">
        <v>0</v>
      </c>
      <c r="M134" s="101">
        <f t="shared" si="29"/>
        <v>0</v>
      </c>
      <c r="N134" s="101"/>
      <c r="O134" s="101">
        <f t="shared" si="35"/>
        <v>0</v>
      </c>
      <c r="P134" s="101">
        <f t="shared" si="36"/>
        <v>0</v>
      </c>
      <c r="Q134" s="69"/>
      <c r="R134" s="75"/>
    </row>
    <row r="135" spans="1:18" s="63" customFormat="1" ht="36" x14ac:dyDescent="0.3">
      <c r="A135" s="25">
        <v>1516013</v>
      </c>
      <c r="B135" s="25">
        <v>6013</v>
      </c>
      <c r="C135" s="27" t="s">
        <v>9</v>
      </c>
      <c r="D135" s="22" t="s">
        <v>102</v>
      </c>
      <c r="E135" s="53">
        <f t="shared" si="28"/>
        <v>1700210</v>
      </c>
      <c r="F135" s="95"/>
      <c r="G135" s="95">
        <v>1700210</v>
      </c>
      <c r="H135" s="95">
        <v>1700210</v>
      </c>
      <c r="I135" s="99">
        <f t="shared" si="27"/>
        <v>0</v>
      </c>
      <c r="J135" s="100"/>
      <c r="K135" s="100">
        <v>0</v>
      </c>
      <c r="L135" s="100">
        <v>0</v>
      </c>
      <c r="M135" s="101">
        <f t="shared" si="29"/>
        <v>0</v>
      </c>
      <c r="N135" s="101"/>
      <c r="O135" s="101">
        <f t="shared" si="35"/>
        <v>0</v>
      </c>
      <c r="P135" s="101">
        <f t="shared" si="36"/>
        <v>0</v>
      </c>
      <c r="Q135" s="69"/>
      <c r="R135" s="75"/>
    </row>
    <row r="136" spans="1:18" s="63" customFormat="1" ht="36" x14ac:dyDescent="0.3">
      <c r="A136" s="25">
        <v>1516015</v>
      </c>
      <c r="B136" s="21" t="s">
        <v>124</v>
      </c>
      <c r="C136" s="21" t="s">
        <v>9</v>
      </c>
      <c r="D136" s="22" t="s">
        <v>126</v>
      </c>
      <c r="E136" s="53">
        <f t="shared" si="28"/>
        <v>2200038.56</v>
      </c>
      <c r="F136" s="95"/>
      <c r="G136" s="95">
        <v>2200038.56</v>
      </c>
      <c r="H136" s="95">
        <v>2200038.56</v>
      </c>
      <c r="I136" s="99">
        <f t="shared" si="27"/>
        <v>0</v>
      </c>
      <c r="J136" s="100"/>
      <c r="K136" s="100">
        <v>0</v>
      </c>
      <c r="L136" s="100">
        <v>0</v>
      </c>
      <c r="M136" s="101">
        <f t="shared" si="29"/>
        <v>0</v>
      </c>
      <c r="N136" s="101"/>
      <c r="O136" s="101">
        <f t="shared" si="35"/>
        <v>0</v>
      </c>
      <c r="P136" s="101">
        <f t="shared" si="36"/>
        <v>0</v>
      </c>
      <c r="Q136" s="69"/>
      <c r="R136" s="75"/>
    </row>
    <row r="137" spans="1:18" s="63" customFormat="1" ht="18" x14ac:dyDescent="0.3">
      <c r="A137" s="25">
        <v>1516030</v>
      </c>
      <c r="B137" s="25">
        <v>6030</v>
      </c>
      <c r="C137" s="21" t="s">
        <v>9</v>
      </c>
      <c r="D137" s="22" t="s">
        <v>252</v>
      </c>
      <c r="E137" s="53">
        <f t="shared" si="28"/>
        <v>6061951.1600000001</v>
      </c>
      <c r="F137" s="95"/>
      <c r="G137" s="95">
        <v>6061951.1600000001</v>
      </c>
      <c r="H137" s="95">
        <v>6061951.1600000001</v>
      </c>
      <c r="I137" s="99">
        <f t="shared" si="27"/>
        <v>25000</v>
      </c>
      <c r="J137" s="100"/>
      <c r="K137" s="100">
        <v>25000</v>
      </c>
      <c r="L137" s="100">
        <v>25000</v>
      </c>
      <c r="M137" s="101">
        <f t="shared" si="29"/>
        <v>0.41240846948691023</v>
      </c>
      <c r="N137" s="101"/>
      <c r="O137" s="101">
        <f t="shared" si="35"/>
        <v>0.41240846948691023</v>
      </c>
      <c r="P137" s="101">
        <f t="shared" si="36"/>
        <v>0.41240846948691023</v>
      </c>
      <c r="Q137" s="69"/>
      <c r="R137" s="75"/>
    </row>
    <row r="138" spans="1:18" s="63" customFormat="1" ht="72" x14ac:dyDescent="0.3">
      <c r="A138" s="40" t="s">
        <v>330</v>
      </c>
      <c r="B138" s="40">
        <v>6050</v>
      </c>
      <c r="C138" s="40" t="s">
        <v>9</v>
      </c>
      <c r="D138" s="43" t="s">
        <v>331</v>
      </c>
      <c r="E138" s="53">
        <f t="shared" si="28"/>
        <v>1869686.13</v>
      </c>
      <c r="F138" s="95">
        <v>681135.13</v>
      </c>
      <c r="G138" s="95">
        <v>1188551</v>
      </c>
      <c r="H138" s="95">
        <v>1188551</v>
      </c>
      <c r="I138" s="99">
        <f t="shared" si="27"/>
        <v>443309.6</v>
      </c>
      <c r="J138" s="100">
        <v>443309.6</v>
      </c>
      <c r="K138" s="100">
        <v>0</v>
      </c>
      <c r="L138" s="100">
        <v>0</v>
      </c>
      <c r="M138" s="101">
        <f t="shared" si="29"/>
        <v>23.710375387980228</v>
      </c>
      <c r="N138" s="56">
        <f t="shared" si="29"/>
        <v>65.083943034915848</v>
      </c>
      <c r="O138" s="101">
        <f t="shared" si="35"/>
        <v>0</v>
      </c>
      <c r="P138" s="101">
        <f t="shared" si="36"/>
        <v>0</v>
      </c>
      <c r="Q138" s="69"/>
      <c r="R138" s="75"/>
    </row>
    <row r="139" spans="1:18" s="63" customFormat="1" ht="36" x14ac:dyDescent="0.3">
      <c r="A139" s="25">
        <v>1517310</v>
      </c>
      <c r="B139" s="25">
        <v>7310</v>
      </c>
      <c r="C139" s="27" t="s">
        <v>132</v>
      </c>
      <c r="D139" s="22" t="s">
        <v>287</v>
      </c>
      <c r="E139" s="53">
        <f t="shared" si="28"/>
        <v>13522000</v>
      </c>
      <c r="F139" s="95"/>
      <c r="G139" s="95">
        <v>13522000</v>
      </c>
      <c r="H139" s="95">
        <v>13522000</v>
      </c>
      <c r="I139" s="99">
        <f t="shared" si="27"/>
        <v>0</v>
      </c>
      <c r="J139" s="100"/>
      <c r="K139" s="100">
        <v>0</v>
      </c>
      <c r="L139" s="100">
        <v>0</v>
      </c>
      <c r="M139" s="101">
        <f t="shared" si="29"/>
        <v>0</v>
      </c>
      <c r="N139" s="101"/>
      <c r="O139" s="101">
        <f t="shared" si="35"/>
        <v>0</v>
      </c>
      <c r="P139" s="101">
        <f t="shared" si="36"/>
        <v>0</v>
      </c>
      <c r="Q139" s="69"/>
      <c r="R139" s="75"/>
    </row>
    <row r="140" spans="1:18" s="63" customFormat="1" ht="18" x14ac:dyDescent="0.3">
      <c r="A140" s="25">
        <v>1517321</v>
      </c>
      <c r="B140" s="25">
        <v>7321</v>
      </c>
      <c r="C140" s="27" t="s">
        <v>132</v>
      </c>
      <c r="D140" s="22" t="s">
        <v>288</v>
      </c>
      <c r="E140" s="53">
        <f t="shared" si="28"/>
        <v>7177841.5800000001</v>
      </c>
      <c r="F140" s="95"/>
      <c r="G140" s="95">
        <v>7177841.5800000001</v>
      </c>
      <c r="H140" s="95">
        <v>7177841.5800000001</v>
      </c>
      <c r="I140" s="99">
        <f t="shared" si="27"/>
        <v>0</v>
      </c>
      <c r="J140" s="100"/>
      <c r="K140" s="100">
        <v>0</v>
      </c>
      <c r="L140" s="100">
        <v>0</v>
      </c>
      <c r="M140" s="101">
        <f t="shared" si="29"/>
        <v>0</v>
      </c>
      <c r="N140" s="101"/>
      <c r="O140" s="101">
        <f t="shared" si="35"/>
        <v>0</v>
      </c>
      <c r="P140" s="101">
        <f t="shared" si="36"/>
        <v>0</v>
      </c>
      <c r="Q140" s="69"/>
      <c r="R140" s="75"/>
    </row>
    <row r="141" spans="1:18" s="63" customFormat="1" ht="36" x14ac:dyDescent="0.3">
      <c r="A141" s="25">
        <v>1517370</v>
      </c>
      <c r="B141" s="25">
        <v>7370</v>
      </c>
      <c r="C141" s="27" t="s">
        <v>23</v>
      </c>
      <c r="D141" s="22" t="s">
        <v>128</v>
      </c>
      <c r="E141" s="53">
        <f t="shared" ref="E141:E173" si="49">F141+G141</f>
        <v>14653688.050000001</v>
      </c>
      <c r="F141" s="95">
        <v>2220000</v>
      </c>
      <c r="G141" s="95">
        <v>12433688.050000001</v>
      </c>
      <c r="H141" s="95">
        <v>12433688.050000001</v>
      </c>
      <c r="I141" s="99">
        <f t="shared" si="27"/>
        <v>0</v>
      </c>
      <c r="J141" s="100">
        <v>0</v>
      </c>
      <c r="K141" s="100">
        <v>0</v>
      </c>
      <c r="L141" s="100">
        <v>0</v>
      </c>
      <c r="M141" s="101">
        <f t="shared" ref="M141:M186" si="50">I141/E141*100</f>
        <v>0</v>
      </c>
      <c r="N141" s="101">
        <f t="shared" ref="N141:N186" si="51">J141/F141*100</f>
        <v>0</v>
      </c>
      <c r="O141" s="101">
        <f t="shared" ref="O141:O186" si="52">K141/G141*100</f>
        <v>0</v>
      </c>
      <c r="P141" s="101">
        <f t="shared" ref="P141:P186" si="53">L141/H141*100</f>
        <v>0</v>
      </c>
      <c r="Q141" s="69"/>
      <c r="R141" s="75"/>
    </row>
    <row r="142" spans="1:18" s="63" customFormat="1" ht="36" x14ac:dyDescent="0.3">
      <c r="A142" s="25">
        <v>1517390</v>
      </c>
      <c r="B142" s="25">
        <v>7390</v>
      </c>
      <c r="C142" s="27" t="s">
        <v>23</v>
      </c>
      <c r="D142" s="22" t="s">
        <v>289</v>
      </c>
      <c r="E142" s="53">
        <f t="shared" si="49"/>
        <v>1289432</v>
      </c>
      <c r="F142" s="95"/>
      <c r="G142" s="95">
        <v>1289432</v>
      </c>
      <c r="H142" s="95">
        <v>1289432</v>
      </c>
      <c r="I142" s="99">
        <f t="shared" ref="I142:I186" si="54">J142+K142</f>
        <v>385498.86</v>
      </c>
      <c r="J142" s="100"/>
      <c r="K142" s="100">
        <v>385498.86</v>
      </c>
      <c r="L142" s="100">
        <v>385498.86</v>
      </c>
      <c r="M142" s="101">
        <f t="shared" si="50"/>
        <v>29.896796418888314</v>
      </c>
      <c r="N142" s="101"/>
      <c r="O142" s="101">
        <f t="shared" si="52"/>
        <v>29.896796418888314</v>
      </c>
      <c r="P142" s="101">
        <f t="shared" si="53"/>
        <v>29.896796418888314</v>
      </c>
      <c r="Q142" s="69"/>
      <c r="R142" s="75"/>
    </row>
    <row r="143" spans="1:18" s="69" customFormat="1" ht="18" x14ac:dyDescent="0.3">
      <c r="A143" s="25">
        <v>1517640</v>
      </c>
      <c r="B143" s="25">
        <v>7640</v>
      </c>
      <c r="C143" s="27" t="s">
        <v>7</v>
      </c>
      <c r="D143" s="22" t="s">
        <v>8</v>
      </c>
      <c r="E143" s="53">
        <f t="shared" si="49"/>
        <v>6867868.9800000004</v>
      </c>
      <c r="F143" s="95"/>
      <c r="G143" s="95">
        <v>6867868.9800000004</v>
      </c>
      <c r="H143" s="95">
        <v>6867868.9800000004</v>
      </c>
      <c r="I143" s="99">
        <f t="shared" si="54"/>
        <v>0</v>
      </c>
      <c r="J143" s="102"/>
      <c r="K143" s="102">
        <v>0</v>
      </c>
      <c r="L143" s="102">
        <v>0</v>
      </c>
      <c r="M143" s="101">
        <f t="shared" si="50"/>
        <v>0</v>
      </c>
      <c r="N143" s="101"/>
      <c r="O143" s="101">
        <f t="shared" si="52"/>
        <v>0</v>
      </c>
      <c r="P143" s="101">
        <f t="shared" si="53"/>
        <v>0</v>
      </c>
      <c r="R143" s="75"/>
    </row>
    <row r="144" spans="1:18" s="69" customFormat="1" ht="162" x14ac:dyDescent="0.3">
      <c r="A144" s="25">
        <v>1517691</v>
      </c>
      <c r="B144" s="25">
        <v>7691</v>
      </c>
      <c r="C144" s="26" t="s">
        <v>23</v>
      </c>
      <c r="D144" s="22" t="s">
        <v>163</v>
      </c>
      <c r="E144" s="53">
        <f t="shared" si="49"/>
        <v>13342373.939999999</v>
      </c>
      <c r="F144" s="95"/>
      <c r="G144" s="95">
        <v>13342373.939999999</v>
      </c>
      <c r="H144" s="95"/>
      <c r="I144" s="99">
        <f t="shared" si="54"/>
        <v>0</v>
      </c>
      <c r="J144" s="102"/>
      <c r="K144" s="102">
        <v>0</v>
      </c>
      <c r="L144" s="102">
        <v>0</v>
      </c>
      <c r="M144" s="101">
        <f t="shared" si="50"/>
        <v>0</v>
      </c>
      <c r="N144" s="101"/>
      <c r="O144" s="101">
        <f t="shared" si="52"/>
        <v>0</v>
      </c>
      <c r="P144" s="101"/>
      <c r="R144" s="75"/>
    </row>
    <row r="145" spans="1:18" s="63" customFormat="1" ht="54" x14ac:dyDescent="0.3">
      <c r="A145" s="26" t="s">
        <v>299</v>
      </c>
      <c r="B145" s="25">
        <v>8110</v>
      </c>
      <c r="C145" s="27" t="s">
        <v>5</v>
      </c>
      <c r="D145" s="22" t="s">
        <v>144</v>
      </c>
      <c r="E145" s="53">
        <f t="shared" si="49"/>
        <v>14423146.9</v>
      </c>
      <c r="F145" s="95"/>
      <c r="G145" s="95">
        <v>14423146.9</v>
      </c>
      <c r="H145" s="95">
        <v>14423146.9</v>
      </c>
      <c r="I145" s="99">
        <f t="shared" si="54"/>
        <v>6657124.5300000003</v>
      </c>
      <c r="J145" s="102"/>
      <c r="K145" s="102">
        <v>6657124.5300000003</v>
      </c>
      <c r="L145" s="102">
        <v>6657124.5300000003</v>
      </c>
      <c r="M145" s="101">
        <f t="shared" si="50"/>
        <v>46.155839472175103</v>
      </c>
      <c r="N145" s="101"/>
      <c r="O145" s="101">
        <f t="shared" si="52"/>
        <v>46.155839472175103</v>
      </c>
      <c r="P145" s="101">
        <f t="shared" si="53"/>
        <v>46.155839472175103</v>
      </c>
      <c r="Q145" s="69"/>
      <c r="R145" s="75"/>
    </row>
    <row r="146" spans="1:18" s="63" customFormat="1" ht="36" x14ac:dyDescent="0.3">
      <c r="A146" s="42" t="s">
        <v>310</v>
      </c>
      <c r="B146" s="39">
        <v>8311</v>
      </c>
      <c r="C146" s="40" t="s">
        <v>311</v>
      </c>
      <c r="D146" s="43" t="s">
        <v>312</v>
      </c>
      <c r="E146" s="53">
        <f t="shared" ref="E146" si="55">F146+G146</f>
        <v>133520</v>
      </c>
      <c r="F146" s="95"/>
      <c r="G146" s="95">
        <v>133520</v>
      </c>
      <c r="H146" s="95">
        <v>133520</v>
      </c>
      <c r="I146" s="99">
        <f t="shared" ref="I146" si="56">J146+K146</f>
        <v>0</v>
      </c>
      <c r="J146" s="102"/>
      <c r="K146" s="102">
        <v>0</v>
      </c>
      <c r="L146" s="102">
        <v>0</v>
      </c>
      <c r="M146" s="101">
        <f t="shared" si="50"/>
        <v>0</v>
      </c>
      <c r="N146" s="101"/>
      <c r="O146" s="101">
        <f t="shared" si="52"/>
        <v>0</v>
      </c>
      <c r="P146" s="101">
        <f t="shared" si="53"/>
        <v>0</v>
      </c>
      <c r="Q146" s="69"/>
      <c r="R146" s="75"/>
    </row>
    <row r="147" spans="1:18" s="69" customFormat="1" ht="36" x14ac:dyDescent="0.3">
      <c r="A147" s="25">
        <v>1518340</v>
      </c>
      <c r="B147" s="21" t="s">
        <v>133</v>
      </c>
      <c r="C147" s="21" t="s">
        <v>43</v>
      </c>
      <c r="D147" s="22" t="s">
        <v>142</v>
      </c>
      <c r="E147" s="53">
        <f t="shared" si="49"/>
        <v>984411.74</v>
      </c>
      <c r="F147" s="95"/>
      <c r="G147" s="95">
        <v>984411.74</v>
      </c>
      <c r="H147" s="95"/>
      <c r="I147" s="99">
        <f t="shared" si="54"/>
        <v>0</v>
      </c>
      <c r="J147" s="100"/>
      <c r="K147" s="100">
        <v>0</v>
      </c>
      <c r="L147" s="100"/>
      <c r="M147" s="101">
        <f t="shared" si="50"/>
        <v>0</v>
      </c>
      <c r="N147" s="101"/>
      <c r="O147" s="101">
        <f t="shared" si="52"/>
        <v>0</v>
      </c>
      <c r="P147" s="101"/>
      <c r="R147" s="75"/>
    </row>
    <row r="148" spans="1:18" s="57" customFormat="1" ht="69.599999999999994" x14ac:dyDescent="0.3">
      <c r="A148" s="19" t="s">
        <v>92</v>
      </c>
      <c r="B148" s="19" t="s">
        <v>243</v>
      </c>
      <c r="C148" s="19" t="s">
        <v>243</v>
      </c>
      <c r="D148" s="20" t="s">
        <v>290</v>
      </c>
      <c r="E148" s="47">
        <f t="shared" si="49"/>
        <v>23077600</v>
      </c>
      <c r="F148" s="94">
        <f>F149</f>
        <v>22497600</v>
      </c>
      <c r="G148" s="94">
        <f t="shared" ref="G148:H148" si="57">G149</f>
        <v>580000</v>
      </c>
      <c r="H148" s="94">
        <f t="shared" si="57"/>
        <v>580000</v>
      </c>
      <c r="I148" s="103">
        <f t="shared" si="54"/>
        <v>3114205.8700000006</v>
      </c>
      <c r="J148" s="104">
        <f>J149</f>
        <v>3114205.8700000006</v>
      </c>
      <c r="K148" s="104">
        <f>K149</f>
        <v>0</v>
      </c>
      <c r="L148" s="104">
        <f>L149</f>
        <v>0</v>
      </c>
      <c r="M148" s="105">
        <f t="shared" si="50"/>
        <v>13.494496264776235</v>
      </c>
      <c r="N148" s="105">
        <f t="shared" si="51"/>
        <v>13.842391499537731</v>
      </c>
      <c r="O148" s="105">
        <f t="shared" ref="O148:O149" si="58">K148/G148*100</f>
        <v>0</v>
      </c>
      <c r="P148" s="105">
        <f t="shared" ref="P148:P149" si="59">L148/H148*100</f>
        <v>0</v>
      </c>
    </row>
    <row r="149" spans="1:18" s="57" customFormat="1" ht="69.599999999999994" x14ac:dyDescent="0.3">
      <c r="A149" s="19" t="s">
        <v>93</v>
      </c>
      <c r="B149" s="19" t="s">
        <v>243</v>
      </c>
      <c r="C149" s="19" t="s">
        <v>243</v>
      </c>
      <c r="D149" s="20" t="s">
        <v>290</v>
      </c>
      <c r="E149" s="47">
        <f t="shared" si="49"/>
        <v>23077600</v>
      </c>
      <c r="F149" s="94">
        <f t="shared" ref="F149:L149" si="60">SUM(F150:F156)</f>
        <v>22497600</v>
      </c>
      <c r="G149" s="94">
        <f t="shared" si="60"/>
        <v>580000</v>
      </c>
      <c r="H149" s="94">
        <f t="shared" si="60"/>
        <v>580000</v>
      </c>
      <c r="I149" s="94">
        <f t="shared" si="60"/>
        <v>3114205.8700000006</v>
      </c>
      <c r="J149" s="94">
        <f t="shared" si="60"/>
        <v>3114205.8700000006</v>
      </c>
      <c r="K149" s="94">
        <f t="shared" si="60"/>
        <v>0</v>
      </c>
      <c r="L149" s="94">
        <f t="shared" si="60"/>
        <v>0</v>
      </c>
      <c r="M149" s="105">
        <f t="shared" si="50"/>
        <v>13.494496264776235</v>
      </c>
      <c r="N149" s="105">
        <f t="shared" si="51"/>
        <v>13.842391499537731</v>
      </c>
      <c r="O149" s="105">
        <f t="shared" si="58"/>
        <v>0</v>
      </c>
      <c r="P149" s="105">
        <f t="shared" si="59"/>
        <v>0</v>
      </c>
    </row>
    <row r="150" spans="1:18" s="57" customFormat="1" ht="54" x14ac:dyDescent="0.3">
      <c r="A150" s="21" t="s">
        <v>94</v>
      </c>
      <c r="B150" s="21" t="s">
        <v>57</v>
      </c>
      <c r="C150" s="21" t="s">
        <v>3</v>
      </c>
      <c r="D150" s="22" t="s">
        <v>261</v>
      </c>
      <c r="E150" s="53">
        <f t="shared" si="49"/>
        <v>2922200</v>
      </c>
      <c r="F150" s="95">
        <v>2892200</v>
      </c>
      <c r="G150" s="95">
        <v>30000</v>
      </c>
      <c r="H150" s="95">
        <v>30000</v>
      </c>
      <c r="I150" s="99">
        <f t="shared" si="54"/>
        <v>605938.06000000006</v>
      </c>
      <c r="J150" s="102">
        <v>605938.06000000006</v>
      </c>
      <c r="K150" s="102">
        <v>0</v>
      </c>
      <c r="L150" s="102">
        <v>0</v>
      </c>
      <c r="M150" s="101">
        <f t="shared" si="50"/>
        <v>20.735680651563893</v>
      </c>
      <c r="N150" s="101">
        <f t="shared" si="51"/>
        <v>20.950766198741444</v>
      </c>
      <c r="O150" s="101">
        <f t="shared" ref="O150" si="61">K150/G150*100</f>
        <v>0</v>
      </c>
      <c r="P150" s="101">
        <f t="shared" ref="P150" si="62">L150/H150*100</f>
        <v>0</v>
      </c>
    </row>
    <row r="151" spans="1:18" s="52" customFormat="1" ht="36" x14ac:dyDescent="0.3">
      <c r="A151" s="21" t="s">
        <v>103</v>
      </c>
      <c r="B151" s="21" t="s">
        <v>10</v>
      </c>
      <c r="C151" s="21" t="s">
        <v>6</v>
      </c>
      <c r="D151" s="22" t="s">
        <v>104</v>
      </c>
      <c r="E151" s="53">
        <f t="shared" si="49"/>
        <v>149000</v>
      </c>
      <c r="F151" s="95">
        <v>149000</v>
      </c>
      <c r="G151" s="95"/>
      <c r="H151" s="95"/>
      <c r="I151" s="99">
        <f t="shared" si="54"/>
        <v>0</v>
      </c>
      <c r="J151" s="102">
        <v>0</v>
      </c>
      <c r="K151" s="102"/>
      <c r="L151" s="102"/>
      <c r="M151" s="101">
        <f t="shared" si="50"/>
        <v>0</v>
      </c>
      <c r="N151" s="101">
        <f t="shared" si="51"/>
        <v>0</v>
      </c>
      <c r="O151" s="101"/>
      <c r="P151" s="105"/>
    </row>
    <row r="152" spans="1:18" s="52" customFormat="1" ht="54" x14ac:dyDescent="0.3">
      <c r="A152" s="21" t="s">
        <v>194</v>
      </c>
      <c r="B152" s="21" t="s">
        <v>161</v>
      </c>
      <c r="C152" s="21" t="s">
        <v>9</v>
      </c>
      <c r="D152" s="22" t="s">
        <v>283</v>
      </c>
      <c r="E152" s="53">
        <f t="shared" si="49"/>
        <v>60000</v>
      </c>
      <c r="F152" s="95">
        <v>60000</v>
      </c>
      <c r="G152" s="95"/>
      <c r="H152" s="95"/>
      <c r="I152" s="99">
        <f t="shared" si="54"/>
        <v>18272.330000000002</v>
      </c>
      <c r="J152" s="102">
        <v>18272.330000000002</v>
      </c>
      <c r="K152" s="102"/>
      <c r="L152" s="102"/>
      <c r="M152" s="101">
        <f t="shared" si="50"/>
        <v>30.453883333333337</v>
      </c>
      <c r="N152" s="101">
        <f t="shared" si="51"/>
        <v>30.453883333333337</v>
      </c>
      <c r="O152" s="101"/>
      <c r="P152" s="105"/>
    </row>
    <row r="153" spans="1:18" s="52" customFormat="1" ht="18" x14ac:dyDescent="0.3">
      <c r="A153" s="96" t="s">
        <v>332</v>
      </c>
      <c r="B153" s="96" t="s">
        <v>333</v>
      </c>
      <c r="C153" s="96" t="s">
        <v>334</v>
      </c>
      <c r="D153" s="43" t="s">
        <v>335</v>
      </c>
      <c r="E153" s="53">
        <f t="shared" si="49"/>
        <v>200000</v>
      </c>
      <c r="F153" s="95">
        <v>200000</v>
      </c>
      <c r="G153" s="95"/>
      <c r="H153" s="95"/>
      <c r="I153" s="99">
        <f t="shared" si="54"/>
        <v>0</v>
      </c>
      <c r="J153" s="102">
        <v>0</v>
      </c>
      <c r="K153" s="102"/>
      <c r="L153" s="102"/>
      <c r="M153" s="101">
        <f t="shared" si="50"/>
        <v>0</v>
      </c>
      <c r="N153" s="101">
        <f t="shared" si="51"/>
        <v>0</v>
      </c>
      <c r="O153" s="101"/>
      <c r="P153" s="105"/>
    </row>
    <row r="154" spans="1:18" s="57" customFormat="1" ht="36" x14ac:dyDescent="0.3">
      <c r="A154" s="21" t="s">
        <v>182</v>
      </c>
      <c r="B154" s="21" t="s">
        <v>143</v>
      </c>
      <c r="C154" s="21" t="s">
        <v>23</v>
      </c>
      <c r="D154" s="22" t="s">
        <v>284</v>
      </c>
      <c r="E154" s="53">
        <f t="shared" si="49"/>
        <v>19625800</v>
      </c>
      <c r="F154" s="95">
        <v>19075800</v>
      </c>
      <c r="G154" s="95">
        <v>550000</v>
      </c>
      <c r="H154" s="95">
        <v>550000</v>
      </c>
      <c r="I154" s="99">
        <f t="shared" si="54"/>
        <v>2489995.4800000004</v>
      </c>
      <c r="J154" s="102">
        <f>281851.24+48250+2159894.24</f>
        <v>2489995.4800000004</v>
      </c>
      <c r="K154" s="102">
        <v>0</v>
      </c>
      <c r="L154" s="102">
        <v>0</v>
      </c>
      <c r="M154" s="101">
        <f t="shared" si="50"/>
        <v>12.687357865666623</v>
      </c>
      <c r="N154" s="101">
        <f t="shared" si="51"/>
        <v>13.053164113693793</v>
      </c>
      <c r="O154" s="101">
        <f t="shared" ref="O154" si="63">K154/G154*100</f>
        <v>0</v>
      </c>
      <c r="P154" s="101">
        <f t="shared" ref="P154" si="64">L154/H154*100</f>
        <v>0</v>
      </c>
    </row>
    <row r="155" spans="1:18" s="57" customFormat="1" ht="54" x14ac:dyDescent="0.3">
      <c r="A155" s="42" t="s">
        <v>309</v>
      </c>
      <c r="B155" s="39">
        <v>8110</v>
      </c>
      <c r="C155" s="40" t="s">
        <v>5</v>
      </c>
      <c r="D155" s="43" t="s">
        <v>144</v>
      </c>
      <c r="E155" s="53">
        <f t="shared" si="49"/>
        <v>20600</v>
      </c>
      <c r="F155" s="95">
        <v>20600</v>
      </c>
      <c r="G155" s="95"/>
      <c r="H155" s="95"/>
      <c r="I155" s="99">
        <f t="shared" si="54"/>
        <v>0</v>
      </c>
      <c r="J155" s="102">
        <v>0</v>
      </c>
      <c r="K155" s="102"/>
      <c r="L155" s="102"/>
      <c r="M155" s="101">
        <f t="shared" si="50"/>
        <v>0</v>
      </c>
      <c r="N155" s="101">
        <f t="shared" si="51"/>
        <v>0</v>
      </c>
      <c r="O155" s="105"/>
      <c r="P155" s="105"/>
    </row>
    <row r="156" spans="1:18" s="77" customFormat="1" ht="18" x14ac:dyDescent="0.3">
      <c r="A156" s="27" t="s">
        <v>298</v>
      </c>
      <c r="B156" s="27" t="s">
        <v>259</v>
      </c>
      <c r="C156" s="27" t="s">
        <v>167</v>
      </c>
      <c r="D156" s="28" t="s">
        <v>260</v>
      </c>
      <c r="E156" s="53">
        <f t="shared" si="49"/>
        <v>100000</v>
      </c>
      <c r="F156" s="95">
        <v>100000</v>
      </c>
      <c r="G156" s="95"/>
      <c r="H156" s="95"/>
      <c r="I156" s="99">
        <f t="shared" si="54"/>
        <v>0</v>
      </c>
      <c r="J156" s="106">
        <v>0</v>
      </c>
      <c r="K156" s="106"/>
      <c r="L156" s="106"/>
      <c r="M156" s="101">
        <f t="shared" si="50"/>
        <v>0</v>
      </c>
      <c r="N156" s="101">
        <f t="shared" si="51"/>
        <v>0</v>
      </c>
      <c r="O156" s="105"/>
      <c r="P156" s="105"/>
    </row>
    <row r="157" spans="1:18" s="77" customFormat="1" ht="52.2" x14ac:dyDescent="0.3">
      <c r="A157" s="19" t="s">
        <v>95</v>
      </c>
      <c r="B157" s="19" t="s">
        <v>243</v>
      </c>
      <c r="C157" s="19" t="s">
        <v>243</v>
      </c>
      <c r="D157" s="20" t="s">
        <v>291</v>
      </c>
      <c r="E157" s="47">
        <f t="shared" si="49"/>
        <v>36000100</v>
      </c>
      <c r="F157" s="94">
        <f>F158</f>
        <v>35209850</v>
      </c>
      <c r="G157" s="94">
        <f t="shared" ref="G157:H157" si="65">G158</f>
        <v>790250</v>
      </c>
      <c r="H157" s="94">
        <f t="shared" si="65"/>
        <v>790250</v>
      </c>
      <c r="I157" s="107">
        <f t="shared" si="54"/>
        <v>11885198.6</v>
      </c>
      <c r="J157" s="94">
        <f t="shared" ref="J157:L157" si="66">J158</f>
        <v>11093989.6</v>
      </c>
      <c r="K157" s="94">
        <f t="shared" si="66"/>
        <v>791209</v>
      </c>
      <c r="L157" s="94">
        <f t="shared" si="66"/>
        <v>790250</v>
      </c>
      <c r="M157" s="105">
        <f t="shared" si="50"/>
        <v>33.014348849030974</v>
      </c>
      <c r="N157" s="105">
        <f t="shared" si="51"/>
        <v>31.508198984091095</v>
      </c>
      <c r="O157" s="105">
        <f t="shared" si="52"/>
        <v>100.12135400189814</v>
      </c>
      <c r="P157" s="105">
        <f t="shared" si="53"/>
        <v>100</v>
      </c>
    </row>
    <row r="158" spans="1:18" s="77" customFormat="1" ht="52.2" x14ac:dyDescent="0.3">
      <c r="A158" s="19" t="s">
        <v>96</v>
      </c>
      <c r="B158" s="19" t="s">
        <v>243</v>
      </c>
      <c r="C158" s="19" t="s">
        <v>243</v>
      </c>
      <c r="D158" s="20" t="s">
        <v>291</v>
      </c>
      <c r="E158" s="47">
        <f t="shared" si="49"/>
        <v>36000100</v>
      </c>
      <c r="F158" s="94">
        <f>F159+F160+F161+F162+F163+F167</f>
        <v>35209850</v>
      </c>
      <c r="G158" s="94">
        <f>G159+G160+G161+G162+G163+G167</f>
        <v>790250</v>
      </c>
      <c r="H158" s="94">
        <f>H159+H160+H161+H162+H163+H167</f>
        <v>790250</v>
      </c>
      <c r="I158" s="107">
        <f t="shared" si="54"/>
        <v>11885198.6</v>
      </c>
      <c r="J158" s="94">
        <f>J159+J160+J161+J162+J163+J167</f>
        <v>11093989.6</v>
      </c>
      <c r="K158" s="94">
        <f>K159+K160+K161+K162+K163+K167</f>
        <v>791209</v>
      </c>
      <c r="L158" s="94">
        <f>L159+L160+L161+L162+L163+L167</f>
        <v>790250</v>
      </c>
      <c r="M158" s="105">
        <f t="shared" si="50"/>
        <v>33.014348849030974</v>
      </c>
      <c r="N158" s="105">
        <f t="shared" si="51"/>
        <v>31.508198984091095</v>
      </c>
      <c r="O158" s="105">
        <f t="shared" si="52"/>
        <v>100.12135400189814</v>
      </c>
      <c r="P158" s="105">
        <f t="shared" si="53"/>
        <v>100</v>
      </c>
    </row>
    <row r="159" spans="1:18" s="77" customFormat="1" ht="54" x14ac:dyDescent="0.3">
      <c r="A159" s="21" t="s">
        <v>97</v>
      </c>
      <c r="B159" s="21" t="s">
        <v>57</v>
      </c>
      <c r="C159" s="21" t="s">
        <v>3</v>
      </c>
      <c r="D159" s="22" t="s">
        <v>261</v>
      </c>
      <c r="E159" s="53">
        <f t="shared" si="49"/>
        <v>4983900</v>
      </c>
      <c r="F159" s="95">
        <v>4983900</v>
      </c>
      <c r="G159" s="95">
        <v>0</v>
      </c>
      <c r="H159" s="95"/>
      <c r="I159" s="99">
        <f t="shared" ref="I159" si="67">J159+K159</f>
        <v>1298340.6000000001</v>
      </c>
      <c r="J159" s="102">
        <v>1297381.6000000001</v>
      </c>
      <c r="K159" s="102">
        <v>959</v>
      </c>
      <c r="L159" s="102"/>
      <c r="M159" s="101">
        <f t="shared" si="50"/>
        <v>26.050695238668514</v>
      </c>
      <c r="N159" s="101">
        <f t="shared" si="51"/>
        <v>26.031453279560186</v>
      </c>
      <c r="O159" s="101">
        <v>0</v>
      </c>
      <c r="P159" s="101"/>
    </row>
    <row r="160" spans="1:18" s="57" customFormat="1" ht="36" x14ac:dyDescent="0.3">
      <c r="A160" s="21" t="s">
        <v>105</v>
      </c>
      <c r="B160" s="21" t="s">
        <v>10</v>
      </c>
      <c r="C160" s="21" t="s">
        <v>6</v>
      </c>
      <c r="D160" s="22" t="s">
        <v>104</v>
      </c>
      <c r="E160" s="53">
        <f t="shared" si="49"/>
        <v>44500</v>
      </c>
      <c r="F160" s="95">
        <v>44500</v>
      </c>
      <c r="G160" s="95"/>
      <c r="H160" s="95"/>
      <c r="I160" s="99">
        <f t="shared" si="54"/>
        <v>36158</v>
      </c>
      <c r="J160" s="102">
        <v>36158</v>
      </c>
      <c r="K160" s="102"/>
      <c r="L160" s="102"/>
      <c r="M160" s="101">
        <f t="shared" si="50"/>
        <v>81.253932584269663</v>
      </c>
      <c r="N160" s="101">
        <f t="shared" si="51"/>
        <v>81.253932584269663</v>
      </c>
      <c r="O160" s="101"/>
      <c r="P160" s="101"/>
    </row>
    <row r="161" spans="1:16" s="57" customFormat="1" ht="18" x14ac:dyDescent="0.3">
      <c r="A161" s="21" t="s">
        <v>221</v>
      </c>
      <c r="B161" s="21" t="s">
        <v>222</v>
      </c>
      <c r="C161" s="21" t="s">
        <v>6</v>
      </c>
      <c r="D161" s="22" t="s">
        <v>292</v>
      </c>
      <c r="E161" s="53">
        <f t="shared" si="49"/>
        <v>12000000</v>
      </c>
      <c r="F161" s="95">
        <v>12000000</v>
      </c>
      <c r="G161" s="95"/>
      <c r="H161" s="95"/>
      <c r="I161" s="99">
        <f t="shared" si="54"/>
        <v>0</v>
      </c>
      <c r="J161" s="102">
        <v>0</v>
      </c>
      <c r="K161" s="102"/>
      <c r="L161" s="102"/>
      <c r="M161" s="101">
        <f t="shared" si="50"/>
        <v>0</v>
      </c>
      <c r="N161" s="101">
        <f t="shared" si="51"/>
        <v>0</v>
      </c>
      <c r="O161" s="101"/>
      <c r="P161" s="101"/>
    </row>
    <row r="162" spans="1:16" s="77" customFormat="1" ht="18" x14ac:dyDescent="0.3">
      <c r="A162" s="21" t="s">
        <v>107</v>
      </c>
      <c r="B162" s="21" t="s">
        <v>106</v>
      </c>
      <c r="C162" s="21" t="s">
        <v>10</v>
      </c>
      <c r="D162" s="22" t="s">
        <v>2</v>
      </c>
      <c r="E162" s="53">
        <f t="shared" si="49"/>
        <v>10294700</v>
      </c>
      <c r="F162" s="95">
        <v>10294700</v>
      </c>
      <c r="G162" s="95"/>
      <c r="H162" s="95"/>
      <c r="I162" s="99">
        <f t="shared" si="54"/>
        <v>2573700</v>
      </c>
      <c r="J162" s="102">
        <v>2573700</v>
      </c>
      <c r="K162" s="106"/>
      <c r="L162" s="106"/>
      <c r="M162" s="101">
        <f t="shared" si="50"/>
        <v>25.000242843404859</v>
      </c>
      <c r="N162" s="101">
        <f t="shared" si="51"/>
        <v>25.000242843404859</v>
      </c>
      <c r="O162" s="101"/>
      <c r="P162" s="101"/>
    </row>
    <row r="163" spans="1:16" s="77" customFormat="1" ht="18" x14ac:dyDescent="0.3">
      <c r="A163" s="25">
        <v>3719770</v>
      </c>
      <c r="B163" s="33">
        <v>9770</v>
      </c>
      <c r="C163" s="27" t="s">
        <v>10</v>
      </c>
      <c r="D163" s="78" t="s">
        <v>165</v>
      </c>
      <c r="E163" s="53">
        <f t="shared" si="49"/>
        <v>1180000</v>
      </c>
      <c r="F163" s="95">
        <f>F165+F166</f>
        <v>1180000</v>
      </c>
      <c r="G163" s="95"/>
      <c r="H163" s="95"/>
      <c r="I163" s="99">
        <f t="shared" si="54"/>
        <v>1180000</v>
      </c>
      <c r="J163" s="102">
        <f>J165+J166</f>
        <v>1180000</v>
      </c>
      <c r="K163" s="102">
        <f>K165+K166</f>
        <v>0</v>
      </c>
      <c r="L163" s="102">
        <f>L165+L166</f>
        <v>0</v>
      </c>
      <c r="M163" s="101">
        <f t="shared" si="50"/>
        <v>100</v>
      </c>
      <c r="N163" s="101">
        <f t="shared" si="51"/>
        <v>100</v>
      </c>
      <c r="O163" s="101"/>
      <c r="P163" s="101"/>
    </row>
    <row r="164" spans="1:16" s="77" customFormat="1" ht="18" x14ac:dyDescent="0.3">
      <c r="A164" s="21"/>
      <c r="B164" s="33"/>
      <c r="C164" s="27"/>
      <c r="D164" s="22" t="s">
        <v>164</v>
      </c>
      <c r="E164" s="53"/>
      <c r="F164" s="95"/>
      <c r="G164" s="95"/>
      <c r="H164" s="95"/>
      <c r="I164" s="108"/>
      <c r="J164" s="106"/>
      <c r="K164" s="106"/>
      <c r="L164" s="106"/>
      <c r="M164" s="101"/>
      <c r="N164" s="101"/>
      <c r="O164" s="101"/>
      <c r="P164" s="101"/>
    </row>
    <row r="165" spans="1:16" s="77" customFormat="1" ht="162" x14ac:dyDescent="0.3">
      <c r="A165" s="23"/>
      <c r="B165" s="23"/>
      <c r="C165" s="34"/>
      <c r="D165" s="24" t="s">
        <v>336</v>
      </c>
      <c r="E165" s="58">
        <f t="shared" si="49"/>
        <v>980000</v>
      </c>
      <c r="F165" s="98">
        <v>980000</v>
      </c>
      <c r="G165" s="98"/>
      <c r="H165" s="98"/>
      <c r="I165" s="108">
        <f t="shared" si="54"/>
        <v>980000</v>
      </c>
      <c r="J165" s="106">
        <v>980000</v>
      </c>
      <c r="K165" s="106"/>
      <c r="L165" s="106"/>
      <c r="M165" s="109">
        <f t="shared" si="50"/>
        <v>100</v>
      </c>
      <c r="N165" s="109">
        <f t="shared" si="51"/>
        <v>100</v>
      </c>
      <c r="O165" s="109"/>
      <c r="P165" s="109"/>
    </row>
    <row r="166" spans="1:16" s="77" customFormat="1" ht="36" x14ac:dyDescent="0.3">
      <c r="A166" s="23"/>
      <c r="B166" s="23"/>
      <c r="C166" s="34"/>
      <c r="D166" s="24" t="s">
        <v>337</v>
      </c>
      <c r="E166" s="58">
        <f t="shared" si="49"/>
        <v>200000</v>
      </c>
      <c r="F166" s="98">
        <v>200000</v>
      </c>
      <c r="G166" s="98"/>
      <c r="H166" s="98"/>
      <c r="I166" s="108">
        <f t="shared" si="54"/>
        <v>200000</v>
      </c>
      <c r="J166" s="106">
        <v>200000</v>
      </c>
      <c r="K166" s="106"/>
      <c r="L166" s="106"/>
      <c r="M166" s="109">
        <f t="shared" si="50"/>
        <v>100</v>
      </c>
      <c r="N166" s="109">
        <f t="shared" si="51"/>
        <v>100</v>
      </c>
      <c r="O166" s="109"/>
      <c r="P166" s="109"/>
    </row>
    <row r="167" spans="1:16" s="77" customFormat="1" ht="72" x14ac:dyDescent="0.3">
      <c r="A167" s="25">
        <v>3719800</v>
      </c>
      <c r="B167" s="25">
        <v>9800</v>
      </c>
      <c r="C167" s="27" t="s">
        <v>10</v>
      </c>
      <c r="D167" s="22" t="s">
        <v>242</v>
      </c>
      <c r="E167" s="53">
        <f t="shared" si="49"/>
        <v>7497000</v>
      </c>
      <c r="F167" s="95">
        <f>SUM(F169:F173)</f>
        <v>6706750</v>
      </c>
      <c r="G167" s="95">
        <f t="shared" ref="G167:H167" si="68">SUM(G169:G173)</f>
        <v>790250</v>
      </c>
      <c r="H167" s="95">
        <f t="shared" si="68"/>
        <v>790250</v>
      </c>
      <c r="I167" s="99">
        <f>J167+K167</f>
        <v>6797000</v>
      </c>
      <c r="J167" s="95">
        <f>SUM(J169:J173)</f>
        <v>6006750</v>
      </c>
      <c r="K167" s="95">
        <f t="shared" ref="K167:L167" si="69">SUM(K169:K173)</f>
        <v>790250</v>
      </c>
      <c r="L167" s="95">
        <f t="shared" si="69"/>
        <v>790250</v>
      </c>
      <c r="M167" s="101">
        <f t="shared" si="50"/>
        <v>90.662931839402432</v>
      </c>
      <c r="N167" s="101">
        <f t="shared" si="51"/>
        <v>89.562753941924171</v>
      </c>
      <c r="O167" s="101">
        <f t="shared" si="52"/>
        <v>100</v>
      </c>
      <c r="P167" s="101">
        <f t="shared" si="53"/>
        <v>100</v>
      </c>
    </row>
    <row r="168" spans="1:16" s="77" customFormat="1" ht="18" x14ac:dyDescent="0.3">
      <c r="A168" s="25"/>
      <c r="B168" s="25"/>
      <c r="C168" s="27"/>
      <c r="D168" s="22" t="s">
        <v>164</v>
      </c>
      <c r="E168" s="53"/>
      <c r="F168" s="95"/>
      <c r="G168" s="95"/>
      <c r="H168" s="95"/>
      <c r="I168" s="108"/>
      <c r="J168" s="106"/>
      <c r="K168" s="106"/>
      <c r="L168" s="106"/>
      <c r="M168" s="105"/>
      <c r="N168" s="105"/>
      <c r="O168" s="105"/>
      <c r="P168" s="105"/>
    </row>
    <row r="169" spans="1:16" s="77" customFormat="1" ht="72" x14ac:dyDescent="0.3">
      <c r="A169" s="25"/>
      <c r="B169" s="25"/>
      <c r="C169" s="27"/>
      <c r="D169" s="79" t="s">
        <v>293</v>
      </c>
      <c r="E169" s="58">
        <f t="shared" si="49"/>
        <v>1812000</v>
      </c>
      <c r="F169" s="98">
        <v>1446750</v>
      </c>
      <c r="G169" s="98">
        <v>365250</v>
      </c>
      <c r="H169" s="98">
        <v>365250</v>
      </c>
      <c r="I169" s="108">
        <f t="shared" si="54"/>
        <v>1812000</v>
      </c>
      <c r="J169" s="106">
        <v>1446750</v>
      </c>
      <c r="K169" s="106">
        <v>365250</v>
      </c>
      <c r="L169" s="106">
        <v>365250</v>
      </c>
      <c r="M169" s="109">
        <f t="shared" si="50"/>
        <v>100</v>
      </c>
      <c r="N169" s="109">
        <f t="shared" si="51"/>
        <v>100</v>
      </c>
      <c r="O169" s="109">
        <f t="shared" si="52"/>
        <v>100</v>
      </c>
      <c r="P169" s="109">
        <f t="shared" si="53"/>
        <v>100</v>
      </c>
    </row>
    <row r="170" spans="1:16" s="52" customFormat="1" ht="116.4" customHeight="1" x14ac:dyDescent="0.3">
      <c r="A170" s="35"/>
      <c r="B170" s="35"/>
      <c r="C170" s="34"/>
      <c r="D170" s="23" t="s">
        <v>338</v>
      </c>
      <c r="E170" s="58">
        <f t="shared" si="49"/>
        <v>3500000</v>
      </c>
      <c r="F170" s="98">
        <v>3500000</v>
      </c>
      <c r="G170" s="98"/>
      <c r="H170" s="98"/>
      <c r="I170" s="108">
        <f t="shared" si="54"/>
        <v>3200000</v>
      </c>
      <c r="J170" s="106">
        <v>3200000</v>
      </c>
      <c r="K170" s="106"/>
      <c r="L170" s="106"/>
      <c r="M170" s="109">
        <f t="shared" si="50"/>
        <v>91.428571428571431</v>
      </c>
      <c r="N170" s="109">
        <f t="shared" si="51"/>
        <v>91.428571428571431</v>
      </c>
      <c r="O170" s="109"/>
      <c r="P170" s="109"/>
    </row>
    <row r="171" spans="1:16" s="52" customFormat="1" ht="75.75" customHeight="1" x14ac:dyDescent="0.3">
      <c r="A171" s="35"/>
      <c r="B171" s="35"/>
      <c r="C171" s="34"/>
      <c r="D171" s="24" t="s">
        <v>339</v>
      </c>
      <c r="E171" s="58">
        <f t="shared" si="49"/>
        <v>255000</v>
      </c>
      <c r="F171" s="98">
        <v>255000</v>
      </c>
      <c r="G171" s="98"/>
      <c r="H171" s="98"/>
      <c r="I171" s="108">
        <f t="shared" si="54"/>
        <v>255000</v>
      </c>
      <c r="J171" s="106">
        <v>255000</v>
      </c>
      <c r="K171" s="106"/>
      <c r="L171" s="106"/>
      <c r="M171" s="109">
        <f t="shared" si="50"/>
        <v>100</v>
      </c>
      <c r="N171" s="109">
        <f t="shared" si="51"/>
        <v>100</v>
      </c>
      <c r="O171" s="109"/>
      <c r="P171" s="109"/>
    </row>
    <row r="172" spans="1:16" s="52" customFormat="1" ht="93" customHeight="1" x14ac:dyDescent="0.3">
      <c r="A172" s="35"/>
      <c r="B172" s="35"/>
      <c r="C172" s="34"/>
      <c r="D172" s="97" t="s">
        <v>340</v>
      </c>
      <c r="E172" s="58">
        <f t="shared" si="49"/>
        <v>1530000</v>
      </c>
      <c r="F172" s="98">
        <v>1105000</v>
      </c>
      <c r="G172" s="98">
        <v>425000</v>
      </c>
      <c r="H172" s="98">
        <v>425000</v>
      </c>
      <c r="I172" s="108">
        <f t="shared" si="54"/>
        <v>1530000</v>
      </c>
      <c r="J172" s="106">
        <v>1105000</v>
      </c>
      <c r="K172" s="106">
        <v>425000</v>
      </c>
      <c r="L172" s="106">
        <v>425000</v>
      </c>
      <c r="M172" s="109">
        <f t="shared" si="50"/>
        <v>100</v>
      </c>
      <c r="N172" s="109">
        <f t="shared" si="51"/>
        <v>100</v>
      </c>
      <c r="O172" s="109">
        <f t="shared" ref="O172" si="70">K172/G172*100</f>
        <v>100</v>
      </c>
      <c r="P172" s="109">
        <f t="shared" ref="P172" si="71">L172/H172*100</f>
        <v>100</v>
      </c>
    </row>
    <row r="173" spans="1:16" s="57" customFormat="1" ht="71.25" customHeight="1" x14ac:dyDescent="0.3">
      <c r="A173" s="35"/>
      <c r="B173" s="35"/>
      <c r="C173" s="34"/>
      <c r="D173" s="97" t="s">
        <v>341</v>
      </c>
      <c r="E173" s="58">
        <f t="shared" si="49"/>
        <v>400000</v>
      </c>
      <c r="F173" s="98">
        <v>400000</v>
      </c>
      <c r="G173" s="98"/>
      <c r="H173" s="98"/>
      <c r="I173" s="108">
        <f t="shared" si="54"/>
        <v>0</v>
      </c>
      <c r="J173" s="106">
        <v>0</v>
      </c>
      <c r="K173" s="106"/>
      <c r="L173" s="106"/>
      <c r="M173" s="109">
        <f t="shared" si="50"/>
        <v>0</v>
      </c>
      <c r="N173" s="109">
        <f t="shared" si="51"/>
        <v>0</v>
      </c>
      <c r="O173" s="109"/>
      <c r="P173" s="109"/>
    </row>
    <row r="174" spans="1:16" s="57" customFormat="1" ht="18" x14ac:dyDescent="0.3">
      <c r="A174" s="36" t="s">
        <v>294</v>
      </c>
      <c r="B174" s="19" t="s">
        <v>294</v>
      </c>
      <c r="C174" s="19" t="s">
        <v>294</v>
      </c>
      <c r="D174" s="19" t="s">
        <v>295</v>
      </c>
      <c r="E174" s="47">
        <f>F174+G174</f>
        <v>1087348692.73</v>
      </c>
      <c r="F174" s="103">
        <f>F17+F45+F68+F88+F98+F106+F127+F148+F157</f>
        <v>933415015.94999993</v>
      </c>
      <c r="G174" s="104">
        <f>G17+G45+G68+G88+G98+G106+G127+G148+G157</f>
        <v>153933676.78</v>
      </c>
      <c r="H174" s="104">
        <f>H17+H45+H68+H88+H98+H106+H127+H148+H157</f>
        <v>131139784.49000001</v>
      </c>
      <c r="I174" s="103">
        <f t="shared" si="54"/>
        <v>212980921.16999999</v>
      </c>
      <c r="J174" s="104">
        <f>J17+J45+J68+J88+J98+J106+J127+J148+J157</f>
        <v>198597843.88999999</v>
      </c>
      <c r="K174" s="104">
        <f>K17+K45+K68+K88+K98+K106+K127+K148+K157</f>
        <v>14383077.280000001</v>
      </c>
      <c r="L174" s="104">
        <f>L17+L45+L68+L88+L98+L106+L127+L148+L157</f>
        <v>10096623.73</v>
      </c>
      <c r="M174" s="105">
        <f t="shared" si="50"/>
        <v>19.587177746567207</v>
      </c>
      <c r="N174" s="105">
        <f t="shared" si="51"/>
        <v>21.276478361329278</v>
      </c>
      <c r="O174" s="105">
        <f t="shared" si="52"/>
        <v>9.3436846185101565</v>
      </c>
      <c r="P174" s="105">
        <f t="shared" si="53"/>
        <v>7.6991309458571759</v>
      </c>
    </row>
    <row r="175" spans="1:16" s="57" customFormat="1" ht="18" x14ac:dyDescent="0.3">
      <c r="A175" s="80"/>
      <c r="B175" s="80"/>
      <c r="C175" s="80"/>
      <c r="D175" s="80"/>
      <c r="E175" s="47"/>
      <c r="F175" s="110"/>
      <c r="G175" s="110"/>
      <c r="H175" s="110"/>
      <c r="I175" s="99"/>
      <c r="J175" s="102"/>
      <c r="K175" s="102"/>
      <c r="L175" s="102"/>
      <c r="M175" s="105"/>
      <c r="N175" s="105"/>
      <c r="O175" s="105"/>
      <c r="P175" s="105"/>
    </row>
    <row r="176" spans="1:16" s="57" customFormat="1" ht="18" x14ac:dyDescent="0.3">
      <c r="A176" s="81"/>
      <c r="B176" s="81"/>
      <c r="C176" s="82" t="s">
        <v>228</v>
      </c>
      <c r="D176" s="83" t="s">
        <v>229</v>
      </c>
      <c r="E176" s="84">
        <f>F176+G176</f>
        <v>103081758.42</v>
      </c>
      <c r="F176" s="102">
        <f>F19+F24+F25+F47+F48+F70+F71+F90+F91+F108+F130+F131+F150+F151+F159+F160+F100+F101+F109+F110</f>
        <v>101052229</v>
      </c>
      <c r="G176" s="102">
        <f>G19+G24+G25+G47+G48+G70+G71+G90+G91+G108+G130+G131+G150+G151+G159+G160+G100+G101+G109+G110+G129</f>
        <v>2029529.42</v>
      </c>
      <c r="H176" s="102">
        <f>H19+H24+H25+H47+H48+H70+H71+H90+H91+H108+H130+H131+H150+H151+H159+H160+H100+H101+H109+H110+H129</f>
        <v>1889029.42</v>
      </c>
      <c r="I176" s="99">
        <f t="shared" si="54"/>
        <v>23221388.91</v>
      </c>
      <c r="J176" s="102">
        <f>J19+J24+J25+J47+J48+J70+J71+J90+J91+J108+J130+J131+J150+J151+J159+J160+J100+J101+J109+J110</f>
        <v>23175299.350000001</v>
      </c>
      <c r="K176" s="102">
        <f>K19+K24+K25+K47+K48+K70+K71+K90+K91+K108+K130+K131+K150+K151+K159+K160+K100+K101+K109+K110</f>
        <v>46089.560000000005</v>
      </c>
      <c r="L176" s="102">
        <f>L19+L24+L25+L47+L48+L70+L71+L90+L91+L108+L130+L131+L150+L151+L159+L160+L100+L101+L109+L110</f>
        <v>0</v>
      </c>
      <c r="M176" s="101">
        <f t="shared" si="50"/>
        <v>22.527156371727713</v>
      </c>
      <c r="N176" s="101">
        <f t="shared" si="51"/>
        <v>22.933981347407983</v>
      </c>
      <c r="O176" s="101">
        <f t="shared" si="52"/>
        <v>2.2709481097347188</v>
      </c>
      <c r="P176" s="101">
        <v>0</v>
      </c>
    </row>
    <row r="177" spans="1:16" s="57" customFormat="1" ht="18" x14ac:dyDescent="0.3">
      <c r="A177" s="81"/>
      <c r="B177" s="81"/>
      <c r="C177" s="82" t="s">
        <v>230</v>
      </c>
      <c r="D177" s="83" t="s">
        <v>231</v>
      </c>
      <c r="E177" s="84">
        <f t="shared" ref="E177:E185" si="72">F177+G177</f>
        <v>436648919</v>
      </c>
      <c r="F177" s="111">
        <f>F49+F50+F51+F52+F53+F54+F55+F56+F57+F58+F59+F60+F92</f>
        <v>428840823</v>
      </c>
      <c r="G177" s="111">
        <f t="shared" ref="G177:L177" si="73">G49+G50+G51+G52+G53+G54+G55+G56+G57+G58+G59+G60+G92</f>
        <v>7808096</v>
      </c>
      <c r="H177" s="111">
        <f t="shared" si="73"/>
        <v>1486596</v>
      </c>
      <c r="I177" s="111">
        <f t="shared" si="73"/>
        <v>77397948.449999988</v>
      </c>
      <c r="J177" s="111">
        <f t="shared" si="73"/>
        <v>75418841.469999999</v>
      </c>
      <c r="K177" s="111">
        <f t="shared" si="73"/>
        <v>1979106.98</v>
      </c>
      <c r="L177" s="111">
        <f t="shared" si="73"/>
        <v>559361.42000000004</v>
      </c>
      <c r="M177" s="101">
        <f t="shared" si="50"/>
        <v>17.725441443266231</v>
      </c>
      <c r="N177" s="101">
        <f t="shared" si="51"/>
        <v>17.586674921104699</v>
      </c>
      <c r="O177" s="101">
        <f t="shared" si="52"/>
        <v>25.346857671831902</v>
      </c>
      <c r="P177" s="101">
        <f t="shared" si="53"/>
        <v>37.626996171118449</v>
      </c>
    </row>
    <row r="178" spans="1:16" s="57" customFormat="1" ht="18" x14ac:dyDescent="0.3">
      <c r="A178" s="81"/>
      <c r="B178" s="81"/>
      <c r="C178" s="82" t="s">
        <v>232</v>
      </c>
      <c r="D178" s="83" t="s">
        <v>233</v>
      </c>
      <c r="E178" s="84">
        <f t="shared" si="72"/>
        <v>49872250.159999996</v>
      </c>
      <c r="F178" s="111">
        <f>F26+F27+F28+F29+F132</f>
        <v>35354010</v>
      </c>
      <c r="G178" s="111">
        <f>G26+G27+G28+G29+G132</f>
        <v>14518240.16</v>
      </c>
      <c r="H178" s="111">
        <f>H26+H27+H28+H29+H132</f>
        <v>14518240.16</v>
      </c>
      <c r="I178" s="99">
        <f t="shared" si="54"/>
        <v>6707973.7400000002</v>
      </c>
      <c r="J178" s="111">
        <f>J26+J27+J28+J29+J132</f>
        <v>6707973.7400000002</v>
      </c>
      <c r="K178" s="111">
        <f>K26+K27+K28+K29+K132</f>
        <v>0</v>
      </c>
      <c r="L178" s="111">
        <f>L26+L27+L28+L29+L132</f>
        <v>0</v>
      </c>
      <c r="M178" s="101">
        <f t="shared" si="50"/>
        <v>13.450312986639865</v>
      </c>
      <c r="N178" s="101">
        <f t="shared" si="51"/>
        <v>18.973728128718641</v>
      </c>
      <c r="O178" s="101">
        <f t="shared" si="52"/>
        <v>0</v>
      </c>
      <c r="P178" s="101">
        <v>0</v>
      </c>
    </row>
    <row r="179" spans="1:16" s="57" customFormat="1" ht="36" x14ac:dyDescent="0.3">
      <c r="A179" s="81"/>
      <c r="B179" s="81"/>
      <c r="C179" s="82" t="s">
        <v>234</v>
      </c>
      <c r="D179" s="83" t="s">
        <v>235</v>
      </c>
      <c r="E179" s="84">
        <f t="shared" si="72"/>
        <v>84016480.140000001</v>
      </c>
      <c r="F179" s="111">
        <f>F31+F30+F64+F72+F73+F74+F75+F76+F77+F78+F80+F81+F82+F83+F84+F85+F102+F111+F63+F79</f>
        <v>83787580.140000001</v>
      </c>
      <c r="G179" s="111">
        <f t="shared" ref="G179:L179" si="74">G31+G30+G64+G72+G73+G74+G75+G76+G77+G78+G80+G81+G82+G83+G84+G85+G102+G111+G63+G79</f>
        <v>228900</v>
      </c>
      <c r="H179" s="111">
        <f t="shared" si="74"/>
        <v>172500</v>
      </c>
      <c r="I179" s="111">
        <f t="shared" si="74"/>
        <v>19937352.34</v>
      </c>
      <c r="J179" s="111">
        <f t="shared" si="74"/>
        <v>17384631.490000002</v>
      </c>
      <c r="K179" s="111">
        <f t="shared" si="74"/>
        <v>2552720.85</v>
      </c>
      <c r="L179" s="111">
        <f t="shared" si="74"/>
        <v>0</v>
      </c>
      <c r="M179" s="101">
        <f t="shared" si="50"/>
        <v>23.730287565936585</v>
      </c>
      <c r="N179" s="101">
        <f t="shared" si="51"/>
        <v>20.748458734519076</v>
      </c>
      <c r="O179" s="101" t="s">
        <v>352</v>
      </c>
      <c r="P179" s="101">
        <f t="shared" si="53"/>
        <v>0</v>
      </c>
    </row>
    <row r="180" spans="1:16" s="57" customFormat="1" ht="18" x14ac:dyDescent="0.3">
      <c r="A180" s="81"/>
      <c r="B180" s="81"/>
      <c r="C180" s="82" t="s">
        <v>236</v>
      </c>
      <c r="D180" s="83" t="s">
        <v>237</v>
      </c>
      <c r="E180" s="84">
        <f t="shared" si="72"/>
        <v>26710900</v>
      </c>
      <c r="F180" s="111">
        <f>F93+F94+F95+F96+F97</f>
        <v>26294900</v>
      </c>
      <c r="G180" s="111">
        <f>G93+G94+G95+G96+G97</f>
        <v>416000</v>
      </c>
      <c r="H180" s="111">
        <f t="shared" ref="H180:L180" si="75">H93+H94+H95+H96+H97</f>
        <v>94000</v>
      </c>
      <c r="I180" s="111">
        <f t="shared" si="75"/>
        <v>5718434.5700000003</v>
      </c>
      <c r="J180" s="111">
        <f t="shared" si="75"/>
        <v>5458955.3200000003</v>
      </c>
      <c r="K180" s="111">
        <f t="shared" si="75"/>
        <v>259479.25</v>
      </c>
      <c r="L180" s="111">
        <f t="shared" si="75"/>
        <v>49480</v>
      </c>
      <c r="M180" s="101">
        <f t="shared" si="50"/>
        <v>21.408618092239497</v>
      </c>
      <c r="N180" s="101">
        <f t="shared" si="51"/>
        <v>20.760509908765577</v>
      </c>
      <c r="O180" s="101">
        <f t="shared" si="52"/>
        <v>62.374819711538464</v>
      </c>
      <c r="P180" s="101">
        <f t="shared" si="53"/>
        <v>52.638297872340424</v>
      </c>
    </row>
    <row r="181" spans="1:16" s="57" customFormat="1" ht="18" x14ac:dyDescent="0.3">
      <c r="A181" s="81"/>
      <c r="B181" s="81"/>
      <c r="C181" s="82" t="s">
        <v>238</v>
      </c>
      <c r="D181" s="83" t="s">
        <v>239</v>
      </c>
      <c r="E181" s="84">
        <f t="shared" si="72"/>
        <v>13404480</v>
      </c>
      <c r="F181" s="111">
        <f>F65+F103+F104+F105</f>
        <v>13404480</v>
      </c>
      <c r="G181" s="111"/>
      <c r="H181" s="111"/>
      <c r="I181" s="99">
        <f t="shared" si="54"/>
        <v>2144530.9299999997</v>
      </c>
      <c r="J181" s="111">
        <f>J65+J103+J104+J105</f>
        <v>2144530.9299999997</v>
      </c>
      <c r="K181" s="111"/>
      <c r="L181" s="111"/>
      <c r="M181" s="101">
        <f t="shared" si="50"/>
        <v>15.998613374036141</v>
      </c>
      <c r="N181" s="101">
        <f t="shared" si="51"/>
        <v>15.998613374036141</v>
      </c>
      <c r="O181" s="101"/>
      <c r="P181" s="101"/>
    </row>
    <row r="182" spans="1:16" s="57" customFormat="1" ht="18" x14ac:dyDescent="0.3">
      <c r="A182" s="81"/>
      <c r="B182" s="81"/>
      <c r="C182" s="82" t="s">
        <v>240</v>
      </c>
      <c r="D182" s="83" t="s">
        <v>241</v>
      </c>
      <c r="E182" s="84">
        <f>F182+G182</f>
        <v>153364222.32999998</v>
      </c>
      <c r="F182" s="111">
        <f>F32+F112+F113+F114+F115+F116+F117+F133+F135+F136+F137+F152+F86+F134+F138</f>
        <v>103730745.13</v>
      </c>
      <c r="G182" s="111">
        <f t="shared" ref="G182:L182" si="76">G32+G112+G113+G114+G115+G116+G117+G133+G135+G136+G137+G152+G86+G134+G138</f>
        <v>49633477.200000003</v>
      </c>
      <c r="H182" s="111">
        <f t="shared" si="76"/>
        <v>49633477.200000003</v>
      </c>
      <c r="I182" s="111">
        <f t="shared" si="76"/>
        <v>32867271.160000004</v>
      </c>
      <c r="J182" s="111">
        <f t="shared" si="76"/>
        <v>32660476.240000002</v>
      </c>
      <c r="K182" s="111">
        <f t="shared" si="76"/>
        <v>206794.92</v>
      </c>
      <c r="L182" s="111">
        <f t="shared" si="76"/>
        <v>206794.92</v>
      </c>
      <c r="M182" s="101">
        <f>I182/E182*100</f>
        <v>21.430859597278282</v>
      </c>
      <c r="N182" s="101">
        <f t="shared" si="51"/>
        <v>31.485820524154569</v>
      </c>
      <c r="O182" s="101">
        <f t="shared" si="52"/>
        <v>0.41664403073496531</v>
      </c>
      <c r="P182" s="101">
        <f t="shared" si="53"/>
        <v>0.41664403073496531</v>
      </c>
    </row>
    <row r="183" spans="1:16" s="57" customFormat="1" ht="18" x14ac:dyDescent="0.3">
      <c r="A183" s="81"/>
      <c r="B183" s="81"/>
      <c r="C183" s="82" t="s">
        <v>345</v>
      </c>
      <c r="D183" s="83" t="s">
        <v>346</v>
      </c>
      <c r="E183" s="84">
        <f t="shared" si="72"/>
        <v>137943057.06</v>
      </c>
      <c r="F183" s="111">
        <f>F119+F139+F140+F141+F142+F36+F37+F118+F153+F120+F38+F121+F122+F123+F144+F154</f>
        <v>79681460</v>
      </c>
      <c r="G183" s="111">
        <f>G119+G139+G140+G141+G142+G36+G37+G118+G153+G120+G38+G121+G122+G123+G144+G154+G143</f>
        <v>58261597.059999987</v>
      </c>
      <c r="H183" s="111">
        <f>H119+H139+H140+H141+H142+H36+H37+H118+H153+H120+H38+H121+H122+H123+H144+H154+H143</f>
        <v>44189910.209999993</v>
      </c>
      <c r="I183" s="111">
        <f>I119+I139+I140+I141+I142+I36+I37+I118</f>
        <v>385498.86</v>
      </c>
      <c r="J183" s="111">
        <f>J119+J139+J140+J141+J142+J36+J37+J118+J153+J120+J38+J121+J122+J123+J144+J154</f>
        <v>18296634.300000001</v>
      </c>
      <c r="K183" s="111">
        <f>K119+K139+K140+K141+K142+K36+K37+K118+K153+K120+K38+K121+K122+K123+K144+K154</f>
        <v>385498.86</v>
      </c>
      <c r="L183" s="111">
        <f>L119+L139+L140+L141+L142+L36+L37+L118+L153+L120+L38+L121+L122+L123+L144+L154</f>
        <v>385498.86</v>
      </c>
      <c r="M183" s="101">
        <f>I183/E183*100</f>
        <v>0.27946231453484649</v>
      </c>
      <c r="N183" s="111">
        <f>N119+N139+N140+N141+N142</f>
        <v>0</v>
      </c>
      <c r="O183" s="101">
        <f t="shared" si="52"/>
        <v>0.66166888560057613</v>
      </c>
      <c r="P183" s="101">
        <f t="shared" si="53"/>
        <v>0.87236850712759129</v>
      </c>
    </row>
    <row r="184" spans="1:16" s="57" customFormat="1" ht="18" x14ac:dyDescent="0.3">
      <c r="A184" s="81"/>
      <c r="B184" s="81"/>
      <c r="C184" s="82" t="s">
        <v>348</v>
      </c>
      <c r="D184" s="83" t="s">
        <v>347</v>
      </c>
      <c r="E184" s="84">
        <f t="shared" si="72"/>
        <v>63334925.619999997</v>
      </c>
      <c r="F184" s="111">
        <f>F39+F66+F124+F145+F87+F155+F40+F41+F42+F43+F156+F125+F67+F44+F126+F147+F161</f>
        <v>43087338.68</v>
      </c>
      <c r="G184" s="111">
        <f>G39+G66+G124+G145+G87+G155+G40+G41+G42+G43+G156+G125+G67+G44+G126+G147+G161+G146</f>
        <v>20247586.939999998</v>
      </c>
      <c r="H184" s="111">
        <f>H39+H66+H124+H145+H87+H155+H40+H41+H42+H43+H156+H125+H67+H44+H126+H147+H161+H146</f>
        <v>18365781.5</v>
      </c>
      <c r="I184" s="111">
        <f>I39+I66+I124+I145+I87+I155</f>
        <v>9899968.7200000007</v>
      </c>
      <c r="J184" s="111">
        <f t="shared" ref="J184:L184" si="77">J39+J66+J124+J145+J87+J155+J40+J41+J42+J43+J156+J125+J67+J44+J126+J147+J161</f>
        <v>7590051.0500000007</v>
      </c>
      <c r="K184" s="111">
        <f t="shared" si="77"/>
        <v>8163136.8600000003</v>
      </c>
      <c r="L184" s="111">
        <f t="shared" si="77"/>
        <v>8105238.5300000003</v>
      </c>
      <c r="M184" s="101">
        <f>I184/E184*100</f>
        <v>15.6311365697314</v>
      </c>
      <c r="N184" s="111">
        <f>N39+N66+N124+N145+N87+N155</f>
        <v>61.634776263646955</v>
      </c>
      <c r="O184" s="101">
        <f t="shared" si="52"/>
        <v>40.316591227339615</v>
      </c>
      <c r="P184" s="101">
        <f t="shared" si="53"/>
        <v>44.13228225545425</v>
      </c>
    </row>
    <row r="185" spans="1:16" s="57" customFormat="1" ht="18" x14ac:dyDescent="0.3">
      <c r="A185" s="86"/>
      <c r="B185" s="86"/>
      <c r="C185" s="82" t="s">
        <v>349</v>
      </c>
      <c r="D185" s="85" t="s">
        <v>350</v>
      </c>
      <c r="E185" s="84">
        <f t="shared" si="72"/>
        <v>18971700</v>
      </c>
      <c r="F185" s="111">
        <f>F162+F163+F167</f>
        <v>18181450</v>
      </c>
      <c r="G185" s="111">
        <f t="shared" ref="G185:H185" si="78">G162+G163+G167</f>
        <v>790250</v>
      </c>
      <c r="H185" s="111">
        <f t="shared" si="78"/>
        <v>790250</v>
      </c>
      <c r="I185" s="99">
        <f t="shared" si="54"/>
        <v>10550700</v>
      </c>
      <c r="J185" s="111">
        <f t="shared" ref="J185:L185" si="79">J162+J163+J167</f>
        <v>9760450</v>
      </c>
      <c r="K185" s="111">
        <f t="shared" si="79"/>
        <v>790250</v>
      </c>
      <c r="L185" s="111">
        <f t="shared" si="79"/>
        <v>790250</v>
      </c>
      <c r="M185" s="101">
        <f t="shared" si="50"/>
        <v>55.612833852527707</v>
      </c>
      <c r="N185" s="101">
        <f t="shared" si="51"/>
        <v>53.683562092132362</v>
      </c>
      <c r="O185" s="101">
        <f t="shared" si="52"/>
        <v>100</v>
      </c>
      <c r="P185" s="101">
        <f t="shared" si="53"/>
        <v>100</v>
      </c>
    </row>
    <row r="186" spans="1:16" s="46" customFormat="1" ht="21" x14ac:dyDescent="0.4">
      <c r="A186" s="44"/>
      <c r="B186" s="44"/>
      <c r="C186" s="44"/>
      <c r="D186" s="44" t="s">
        <v>1</v>
      </c>
      <c r="E186" s="45">
        <f>F186+G186</f>
        <v>1087348692.73</v>
      </c>
      <c r="F186" s="112">
        <f>SUM(F176:F185)</f>
        <v>933415015.94999993</v>
      </c>
      <c r="G186" s="112">
        <f>SUM(G176:G185)</f>
        <v>153933676.77999997</v>
      </c>
      <c r="H186" s="112">
        <f>SUM(H176:H185)</f>
        <v>131139784.48999999</v>
      </c>
      <c r="I186" s="113">
        <f t="shared" si="54"/>
        <v>212980921.17000002</v>
      </c>
      <c r="J186" s="112">
        <f>SUM(J176:J185)</f>
        <v>198597843.89000002</v>
      </c>
      <c r="K186" s="112">
        <f>SUM(K176:K185)</f>
        <v>14383077.280000001</v>
      </c>
      <c r="L186" s="112">
        <f>SUM(L176:L185)</f>
        <v>10096623.73</v>
      </c>
      <c r="M186" s="114">
        <f t="shared" si="50"/>
        <v>19.587177746567207</v>
      </c>
      <c r="N186" s="114">
        <f t="shared" si="51"/>
        <v>21.276478361329286</v>
      </c>
      <c r="O186" s="114">
        <f t="shared" si="52"/>
        <v>9.3436846185101583</v>
      </c>
      <c r="P186" s="114">
        <f t="shared" si="53"/>
        <v>7.6991309458571768</v>
      </c>
    </row>
    <row r="187" spans="1:16" s="2" customFormat="1" ht="18" x14ac:dyDescent="0.35">
      <c r="A187" s="37"/>
      <c r="B187" s="37"/>
      <c r="C187" s="37"/>
      <c r="D187" s="17"/>
      <c r="E187" s="17"/>
    </row>
    <row r="188" spans="1:16" s="2" customFormat="1" ht="18" x14ac:dyDescent="0.35">
      <c r="A188" s="37"/>
      <c r="B188" s="37"/>
      <c r="C188" s="37"/>
      <c r="D188" s="17"/>
      <c r="E188" s="18" t="s">
        <v>306</v>
      </c>
      <c r="F188" s="115"/>
      <c r="G188" s="115"/>
      <c r="H188" s="115"/>
      <c r="I188" s="115"/>
      <c r="J188" s="115" t="s">
        <v>307</v>
      </c>
      <c r="K188" s="115"/>
      <c r="L188" s="115"/>
      <c r="M188" s="115"/>
      <c r="N188" s="115"/>
      <c r="O188" s="115"/>
      <c r="P188" s="115"/>
    </row>
    <row r="189" spans="1:16" s="2" customFormat="1" ht="18" x14ac:dyDescent="0.35">
      <c r="A189" s="37"/>
      <c r="B189" s="37"/>
      <c r="C189" s="37"/>
      <c r="D189" s="17"/>
      <c r="E189" s="18">
        <f t="shared" ref="E189:P189" si="80">E186-E174</f>
        <v>0</v>
      </c>
      <c r="F189" s="91">
        <f t="shared" si="80"/>
        <v>0</v>
      </c>
      <c r="G189" s="18">
        <f t="shared" si="80"/>
        <v>0</v>
      </c>
      <c r="H189" s="18">
        <f t="shared" si="80"/>
        <v>0</v>
      </c>
      <c r="I189" s="18">
        <f t="shared" si="80"/>
        <v>0</v>
      </c>
      <c r="J189" s="115">
        <f t="shared" si="80"/>
        <v>0</v>
      </c>
      <c r="K189" s="18">
        <f t="shared" si="80"/>
        <v>0</v>
      </c>
      <c r="L189" s="18">
        <f t="shared" si="80"/>
        <v>0</v>
      </c>
      <c r="M189" s="18">
        <f t="shared" si="80"/>
        <v>0</v>
      </c>
      <c r="N189" s="18">
        <f t="shared" si="80"/>
        <v>0</v>
      </c>
      <c r="O189" s="18">
        <f t="shared" si="80"/>
        <v>0</v>
      </c>
      <c r="P189" s="18">
        <f t="shared" si="80"/>
        <v>0</v>
      </c>
    </row>
    <row r="190" spans="1:16" x14ac:dyDescent="0.3">
      <c r="A190" s="11"/>
      <c r="B190" s="11"/>
      <c r="C190" s="11"/>
      <c r="D190" s="9"/>
      <c r="E190" s="9"/>
      <c r="I190" s="9"/>
      <c r="M190" s="9"/>
      <c r="N190" s="9"/>
      <c r="O190" s="9"/>
      <c r="P190" s="9"/>
    </row>
    <row r="191" spans="1:16" x14ac:dyDescent="0.3">
      <c r="A191" s="11"/>
      <c r="B191" s="11"/>
      <c r="C191" s="11"/>
      <c r="D191" s="9"/>
      <c r="E191" s="9"/>
      <c r="I191" s="38"/>
      <c r="M191" s="9"/>
      <c r="N191" s="9"/>
      <c r="O191" s="9"/>
      <c r="P191" s="9"/>
    </row>
    <row r="192" spans="1:16" x14ac:dyDescent="0.3">
      <c r="A192" s="11"/>
      <c r="B192" s="11"/>
      <c r="C192" s="11"/>
      <c r="D192" s="9"/>
      <c r="E192" s="9"/>
      <c r="I192" s="9"/>
      <c r="M192" s="9"/>
      <c r="N192" s="9"/>
      <c r="O192" s="9"/>
      <c r="P192" s="9"/>
    </row>
    <row r="194" spans="7:11" x14ac:dyDescent="0.3">
      <c r="G194" s="38"/>
      <c r="K194" s="38"/>
    </row>
  </sheetData>
  <customSheetViews>
    <customSheetView guid="{22648713-93C4-4BCC-9593-E6D578C36006}" scale="72" showPageBreaks="1" fitToPage="1" printArea="1" hiddenRows="1" view="pageBreakPreview">
      <pane xSplit="4" ySplit="12" topLeftCell="E91" activePane="bottomRight" state="frozen"/>
      <selection pane="bottomRight" activeCell="E99" sqref="E99"/>
      <rowBreaks count="2" manualBreakCount="2">
        <brk id="70" max="15" man="1"/>
        <brk id="98" max="15" man="1"/>
      </rowBreaks>
      <pageMargins left="0.39370078740157483" right="0.15748031496062992" top="0.15748031496062992" bottom="0.11811023622047245" header="0.15748031496062992" footer="0.11811023622047245"/>
      <pageSetup paperSize="9" scale="45" fitToHeight="15" orientation="landscape" r:id="rId1"/>
    </customSheetView>
  </customSheetViews>
  <mergeCells count="29">
    <mergeCell ref="N13:N15"/>
    <mergeCell ref="O13:P13"/>
    <mergeCell ref="K14:K15"/>
    <mergeCell ref="A6:P6"/>
    <mergeCell ref="A7:P7"/>
    <mergeCell ref="G14:G15"/>
    <mergeCell ref="O14:O15"/>
    <mergeCell ref="G13:H13"/>
    <mergeCell ref="J13:J15"/>
    <mergeCell ref="A11:A15"/>
    <mergeCell ref="M11:P11"/>
    <mergeCell ref="M12:M15"/>
    <mergeCell ref="N12:P12"/>
    <mergeCell ref="F12:H12"/>
    <mergeCell ref="E12:E15"/>
    <mergeCell ref="E11:H11"/>
    <mergeCell ref="B11:B15"/>
    <mergeCell ref="C11:C15"/>
    <mergeCell ref="D11:D15"/>
    <mergeCell ref="F13:F15"/>
    <mergeCell ref="K13:L13"/>
    <mergeCell ref="J12:L12"/>
    <mergeCell ref="I11:L11"/>
    <mergeCell ref="I12:I15"/>
    <mergeCell ref="M1:O1"/>
    <mergeCell ref="M2:O2"/>
    <mergeCell ref="M3:O3"/>
    <mergeCell ref="M4:O4"/>
    <mergeCell ref="M5:O5"/>
  </mergeCells>
  <pageMargins left="0.19685039370078741" right="0.19685039370078741" top="0.39370078740157483" bottom="0.59055118110236227" header="0.15748031496062992" footer="0.11811023622047245"/>
  <pageSetup paperSize="9" scale="42" fitToHeight="15" orientation="landscape" r:id="rId2"/>
  <rowBreaks count="2" manualBreakCount="2">
    <brk id="74" max="15" man="1"/>
    <brk id="102" max="1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2023</vt:lpstr>
      <vt:lpstr>'2023'!Заголовки_для_друку</vt:lpstr>
      <vt:lpstr>'2023'!Область_друку</vt:lpstr>
    </vt:vector>
  </TitlesOfParts>
  <Company>Grizli777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Администратор</dc:creator>
  <cp:lastModifiedBy>Admin</cp:lastModifiedBy>
  <cp:lastPrinted>2023-04-24T06:23:09Z</cp:lastPrinted>
  <dcterms:created xsi:type="dcterms:W3CDTF">2012-12-15T07:44:03Z</dcterms:created>
  <dcterms:modified xsi:type="dcterms:W3CDTF">2023-05-22T06:44:34Z</dcterms:modified>
</cp:coreProperties>
</file>