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C711974-809D-4AD7-9BC0-B4774F72D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H42" i="1" l="1"/>
  <c r="S42" i="1" l="1"/>
  <c r="V42" i="1"/>
  <c r="W42" i="1" s="1"/>
  <c r="L25" i="1"/>
  <c r="L27" i="1" s="1"/>
  <c r="L46" i="1" s="1"/>
  <c r="E32" i="1" l="1"/>
  <c r="H32" i="1" s="1"/>
  <c r="C44" i="1" l="1"/>
  <c r="H43" i="1"/>
  <c r="H41" i="1"/>
  <c r="S41" i="1" s="1"/>
  <c r="H40" i="1"/>
  <c r="Q40" i="1" s="1"/>
  <c r="H39" i="1"/>
  <c r="H38" i="1"/>
  <c r="S38" i="1" s="1"/>
  <c r="H37" i="1"/>
  <c r="H36" i="1"/>
  <c r="H35" i="1"/>
  <c r="H34" i="1"/>
  <c r="H33" i="1"/>
  <c r="T32" i="1"/>
  <c r="N32" i="1"/>
  <c r="H31" i="1"/>
  <c r="H30" i="1"/>
  <c r="H29" i="1"/>
  <c r="S27" i="1"/>
  <c r="P27" i="1"/>
  <c r="J27" i="1"/>
  <c r="G27" i="1"/>
  <c r="Q25" i="1"/>
  <c r="Q27" i="1" s="1"/>
  <c r="P25" i="1"/>
  <c r="J25" i="1"/>
  <c r="C25" i="1"/>
  <c r="C27" i="1" s="1"/>
  <c r="C46" i="1" s="1"/>
  <c r="R3" i="1" s="1"/>
  <c r="F24" i="1"/>
  <c r="H24" i="1" s="1"/>
  <c r="F23" i="1"/>
  <c r="F22" i="1"/>
  <c r="H22" i="1" s="1"/>
  <c r="T22" i="1" s="1"/>
  <c r="U22" i="1" s="1"/>
  <c r="F21" i="1"/>
  <c r="H21" i="1" s="1"/>
  <c r="F20" i="1"/>
  <c r="H20" i="1" s="1"/>
  <c r="F19" i="1"/>
  <c r="H19" i="1" s="1"/>
  <c r="F18" i="1"/>
  <c r="H18" i="1" s="1"/>
  <c r="U17" i="1"/>
  <c r="F17" i="1"/>
  <c r="H17" i="1" s="1"/>
  <c r="V17" i="1" s="1"/>
  <c r="W17" i="1" s="1"/>
  <c r="F16" i="1"/>
  <c r="H16" i="1" s="1"/>
  <c r="S35" i="1" l="1"/>
  <c r="V35" i="1"/>
  <c r="S30" i="1"/>
  <c r="V30" i="1"/>
  <c r="W30" i="1" s="1"/>
  <c r="S37" i="1"/>
  <c r="V37" i="1"/>
  <c r="W37" i="1" s="1"/>
  <c r="Q36" i="1"/>
  <c r="S36" i="1"/>
  <c r="V36" i="1" s="1"/>
  <c r="W31" i="1"/>
  <c r="S31" i="1"/>
  <c r="V31" i="1"/>
  <c r="S43" i="1"/>
  <c r="V43" i="1"/>
  <c r="S40" i="1"/>
  <c r="V40" i="1"/>
  <c r="W40" i="1" s="1"/>
  <c r="W32" i="1"/>
  <c r="S29" i="1"/>
  <c r="V29" i="1"/>
  <c r="W29" i="1" s="1"/>
  <c r="S39" i="1"/>
  <c r="V39" i="1" s="1"/>
  <c r="S33" i="1"/>
  <c r="V33" i="1" s="1"/>
  <c r="W33" i="1" s="1"/>
  <c r="V32" i="1"/>
  <c r="T29" i="1"/>
  <c r="T44" i="1" s="1"/>
  <c r="O37" i="1"/>
  <c r="W35" i="1"/>
  <c r="W43" i="1"/>
  <c r="P38" i="1"/>
  <c r="P44" i="1" s="1"/>
  <c r="P46" i="1" s="1"/>
  <c r="H23" i="1"/>
  <c r="T23" i="1" s="1"/>
  <c r="U23" i="1" s="1"/>
  <c r="T20" i="1"/>
  <c r="U20" i="1" s="1"/>
  <c r="H25" i="1"/>
  <c r="H27" i="1" s="1"/>
  <c r="T16" i="1"/>
  <c r="I25" i="1"/>
  <c r="I27" i="1" s="1"/>
  <c r="I46" i="1" s="1"/>
  <c r="T19" i="1"/>
  <c r="U19" i="1" s="1"/>
  <c r="T21" i="1"/>
  <c r="U21" i="1" s="1"/>
  <c r="F25" i="1"/>
  <c r="F27" i="1" s="1"/>
  <c r="F46" i="1" s="1"/>
  <c r="M34" i="1"/>
  <c r="J34" i="1"/>
  <c r="J44" i="1" s="1"/>
  <c r="J46" i="1" s="1"/>
  <c r="R39" i="1"/>
  <c r="Q41" i="1"/>
  <c r="V41" i="1" s="1"/>
  <c r="W41" i="1" s="1"/>
  <c r="K16" i="1"/>
  <c r="K25" i="1" s="1"/>
  <c r="K27" i="1" s="1"/>
  <c r="V18" i="1"/>
  <c r="W18" i="1" s="1"/>
  <c r="V19" i="1"/>
  <c r="V20" i="1"/>
  <c r="V21" i="1"/>
  <c r="V22" i="1"/>
  <c r="W22" i="1" s="1"/>
  <c r="V24" i="1"/>
  <c r="T24" i="1"/>
  <c r="U24" i="1" s="1"/>
  <c r="K34" i="1"/>
  <c r="K36" i="1"/>
  <c r="V38" i="1"/>
  <c r="W38" i="1" s="1"/>
  <c r="H44" i="1"/>
  <c r="W20" i="1" l="1"/>
  <c r="V34" i="1"/>
  <c r="W34" i="1" s="1"/>
  <c r="W19" i="1"/>
  <c r="W21" i="1"/>
  <c r="W39" i="1"/>
  <c r="S44" i="1"/>
  <c r="S46" i="1" s="1"/>
  <c r="V23" i="1"/>
  <c r="W23" i="1" s="1"/>
  <c r="K44" i="1"/>
  <c r="K46" i="1" s="1"/>
  <c r="Q44" i="1"/>
  <c r="Q46" i="1" s="1"/>
  <c r="V16" i="1"/>
  <c r="W36" i="1"/>
  <c r="W24" i="1"/>
  <c r="T25" i="1"/>
  <c r="T27" i="1" s="1"/>
  <c r="T46" i="1" s="1"/>
  <c r="U16" i="1"/>
  <c r="U25" i="1" s="1"/>
  <c r="U27" i="1" s="1"/>
  <c r="U46" i="1" s="1"/>
  <c r="H46" i="1"/>
  <c r="W44" i="1" l="1"/>
  <c r="V25" i="1"/>
  <c r="W16" i="1"/>
  <c r="V44" i="1"/>
  <c r="W25" i="1" l="1"/>
  <c r="V27" i="1" l="1"/>
  <c r="W26" i="1"/>
  <c r="W27" i="1" s="1"/>
  <c r="W46" i="1" s="1"/>
  <c r="V46" i="1" l="1"/>
  <c r="R5" i="1" s="1"/>
</calcChain>
</file>

<file path=xl/sharedStrings.xml><?xml version="1.0" encoding="utf-8"?>
<sst xmlns="http://schemas.openxmlformats.org/spreadsheetml/2006/main" count="97" uniqueCount="93">
  <si>
    <t>"Затверджую"</t>
  </si>
  <si>
    <t xml:space="preserve">Штат в кількості </t>
  </si>
  <si>
    <t xml:space="preserve">штатних одиниць із місячним фондом </t>
  </si>
  <si>
    <t>заробітної плати</t>
  </si>
  <si>
    <t>Голова Вороньківської сільської ради</t>
  </si>
  <si>
    <t xml:space="preserve">                      </t>
  </si>
  <si>
    <t xml:space="preserve">     Любов ЧЕШКО</t>
  </si>
  <si>
    <t xml:space="preserve"> (підпис керівника)</t>
  </si>
  <si>
    <t xml:space="preserve">"         "               </t>
  </si>
  <si>
    <t xml:space="preserve">        </t>
  </si>
  <si>
    <t xml:space="preserve">                     ШТАТНИЙ РОЗПИС         </t>
  </si>
  <si>
    <t>№ п.п.</t>
  </si>
  <si>
    <t>Назва посади</t>
  </si>
  <si>
    <t>К-сть шт. од.</t>
  </si>
  <si>
    <t>розряд</t>
  </si>
  <si>
    <t>посадовий оклад</t>
  </si>
  <si>
    <t>Підвищення пос. окладів. 10 % по пост КМУ № 22 від 11.08.18</t>
  </si>
  <si>
    <t>Підвищ.посадов.оклад</t>
  </si>
  <si>
    <t>Надбавки</t>
  </si>
  <si>
    <t>Доплати</t>
  </si>
  <si>
    <t>Доплата до МЗП</t>
  </si>
  <si>
    <t>Матеріальна допомога на оздоровлення</t>
  </si>
  <si>
    <t xml:space="preserve">Грошова винагорода </t>
  </si>
  <si>
    <t xml:space="preserve">ФЗП на місяць </t>
  </si>
  <si>
    <t>Всього фонд зарплати на рік</t>
  </si>
  <si>
    <t>50%ос. ум.пр.</t>
  </si>
  <si>
    <t xml:space="preserve">надбавка за вислугу           </t>
  </si>
  <si>
    <t>15%          за завід. бібліот.</t>
  </si>
  <si>
    <t>50% скл.,напр</t>
  </si>
  <si>
    <t xml:space="preserve"> 25% класність</t>
  </si>
  <si>
    <t>40%     нічні</t>
  </si>
  <si>
    <t>10% дез.засоби</t>
  </si>
  <si>
    <t>12% шкідливі умови</t>
  </si>
  <si>
    <t>1.</t>
  </si>
  <si>
    <t>Директор</t>
  </si>
  <si>
    <t>2.</t>
  </si>
  <si>
    <t>Заступник директора</t>
  </si>
  <si>
    <t>3.</t>
  </si>
  <si>
    <t>4.</t>
  </si>
  <si>
    <t>Соціальний педагог</t>
  </si>
  <si>
    <t>5.</t>
  </si>
  <si>
    <t>Педагог-організатор</t>
  </si>
  <si>
    <t>6.</t>
  </si>
  <si>
    <t>Практичний психолог</t>
  </si>
  <si>
    <t>7.</t>
  </si>
  <si>
    <t>Вихователь ГПД</t>
  </si>
  <si>
    <t>8.</t>
  </si>
  <si>
    <t>Керівник гуртка</t>
  </si>
  <si>
    <t>9.</t>
  </si>
  <si>
    <t>Керівник гуртка з в.п.вих</t>
  </si>
  <si>
    <t xml:space="preserve">Педагогічні працівники </t>
  </si>
  <si>
    <t>Всього</t>
  </si>
  <si>
    <t>10.</t>
  </si>
  <si>
    <t>Інженер-електронік</t>
  </si>
  <si>
    <t>11.</t>
  </si>
  <si>
    <t>Завідувач господарства</t>
  </si>
  <si>
    <t>12.</t>
  </si>
  <si>
    <t>Лаборант</t>
  </si>
  <si>
    <t>13.</t>
  </si>
  <si>
    <t>Головний бухгалтер</t>
  </si>
  <si>
    <t>14.</t>
  </si>
  <si>
    <t>Секретар</t>
  </si>
  <si>
    <t>15.</t>
  </si>
  <si>
    <t>Завідуючий бібліотеки</t>
  </si>
  <si>
    <t>16.</t>
  </si>
  <si>
    <t>Робітник по обслуговув</t>
  </si>
  <si>
    <t>17.</t>
  </si>
  <si>
    <t>Медична сестра</t>
  </si>
  <si>
    <t>18.</t>
  </si>
  <si>
    <t xml:space="preserve">Водій  </t>
  </si>
  <si>
    <t>19.</t>
  </si>
  <si>
    <t>Сторож</t>
  </si>
  <si>
    <t>20.</t>
  </si>
  <si>
    <t>Кухар</t>
  </si>
  <si>
    <t>21.</t>
  </si>
  <si>
    <t>Підсобний працівник</t>
  </si>
  <si>
    <t>22.</t>
  </si>
  <si>
    <t>Прибиральник</t>
  </si>
  <si>
    <t>23.</t>
  </si>
  <si>
    <t>Комірник</t>
  </si>
  <si>
    <t>Всього гос-обсл. персонал.</t>
  </si>
  <si>
    <t>Всього штатних од.</t>
  </si>
  <si>
    <t>Керівник</t>
  </si>
  <si>
    <t>М.П.</t>
  </si>
  <si>
    <t>Андрій ФОРОСТОВСЬКИЙ</t>
  </si>
  <si>
    <t>Ярослав КОРЖ</t>
  </si>
  <si>
    <t>10% ведення веб-сайту</t>
  </si>
  <si>
    <t>24.</t>
  </si>
  <si>
    <t>Двірник</t>
  </si>
  <si>
    <t>надбавка  за престижність         15%</t>
  </si>
  <si>
    <r>
      <t xml:space="preserve">                             Головурівський ліцей Вороньківської сільської ради Бориспільського району Київської області   </t>
    </r>
    <r>
      <rPr>
        <sz val="14"/>
        <rFont val="Times New Roman"/>
        <charset val="204"/>
      </rPr>
      <t xml:space="preserve"> станом на 01.09.2024р.</t>
    </r>
  </si>
  <si>
    <t xml:space="preserve"> </t>
  </si>
  <si>
    <t>Додаток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</si>
</sst>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4"/>
      <color theme="1"/>
      <name val="Times New Roman"/>
      <charset val="204"/>
    </font>
    <font>
      <b/>
      <sz val="14"/>
      <name val="Times New Roman"/>
      <charset val="204"/>
    </font>
    <font>
      <sz val="12"/>
      <name val="Times New Roman"/>
      <charset val="204"/>
    </font>
    <font>
      <sz val="14"/>
      <name val="Times New Roman"/>
      <charset val="204"/>
    </font>
    <font>
      <sz val="14"/>
      <color theme="3"/>
      <name val="Times New Roman"/>
      <charset val="204"/>
    </font>
    <font>
      <b/>
      <sz val="14"/>
      <color theme="1"/>
      <name val="Times New Roman"/>
      <charset val="204"/>
    </font>
    <font>
      <b/>
      <i/>
      <sz val="14"/>
      <name val="Times New Roman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4"/>
      <color rgb="FFFF0000"/>
      <name val="Times New Roman"/>
      <charset val="204"/>
    </font>
    <font>
      <sz val="11"/>
      <color rgb="FFFF0000"/>
      <name val="Calibri"/>
      <charset val="204"/>
      <scheme val="minor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/>
    <xf numFmtId="0" fontId="3" fillId="0" borderId="5" xfId="0" applyFont="1" applyBorder="1"/>
    <xf numFmtId="0" fontId="6" fillId="0" borderId="5" xfId="0" applyFont="1" applyBorder="1"/>
    <xf numFmtId="0" fontId="2" fillId="0" borderId="5" xfId="0" applyFont="1" applyBorder="1"/>
    <xf numFmtId="2" fontId="3" fillId="0" borderId="5" xfId="0" applyNumberFormat="1" applyFont="1" applyBorder="1"/>
    <xf numFmtId="0" fontId="7" fillId="0" borderId="5" xfId="0" applyFont="1" applyBorder="1"/>
    <xf numFmtId="0" fontId="8" fillId="0" borderId="5" xfId="0" applyFont="1" applyBorder="1"/>
    <xf numFmtId="0" fontId="2" fillId="0" borderId="1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2" fontId="5" fillId="0" borderId="5" xfId="0" applyNumberFormat="1" applyFont="1" applyBorder="1"/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4" fontId="3" fillId="0" borderId="0" xfId="0" applyNumberFormat="1" applyFont="1"/>
    <xf numFmtId="4" fontId="5" fillId="0" borderId="0" xfId="0" applyNumberFormat="1" applyFont="1" applyAlignment="1">
      <alignment wrapText="1"/>
    </xf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2" fontId="5" fillId="0" borderId="5" xfId="0" applyNumberFormat="1" applyFont="1" applyBorder="1" applyAlignment="1">
      <alignment wrapText="1"/>
    </xf>
    <xf numFmtId="4" fontId="3" fillId="0" borderId="5" xfId="0" applyNumberFormat="1" applyFont="1" applyBorder="1"/>
    <xf numFmtId="2" fontId="3" fillId="0" borderId="5" xfId="0" applyNumberFormat="1" applyFont="1" applyBorder="1" applyAlignment="1">
      <alignment wrapText="1"/>
    </xf>
    <xf numFmtId="4" fontId="3" fillId="2" borderId="5" xfId="0" applyNumberFormat="1" applyFont="1" applyFill="1" applyBorder="1"/>
    <xf numFmtId="0" fontId="7" fillId="0" borderId="0" xfId="0" applyFont="1"/>
    <xf numFmtId="2" fontId="2" fillId="0" borderId="0" xfId="0" applyNumberFormat="1" applyFont="1"/>
    <xf numFmtId="4" fontId="3" fillId="0" borderId="5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0" fontId="9" fillId="0" borderId="5" xfId="0" applyFont="1" applyBorder="1"/>
    <xf numFmtId="2" fontId="10" fillId="0" borderId="5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/>
    <xf numFmtId="2" fontId="3" fillId="0" borderId="0" xfId="0" applyNumberFormat="1" applyFont="1"/>
    <xf numFmtId="0" fontId="3" fillId="0" borderId="0" xfId="0" applyFont="1"/>
    <xf numFmtId="0" fontId="12" fillId="0" borderId="0" xfId="0" applyFont="1"/>
    <xf numFmtId="0" fontId="13" fillId="0" borderId="0" xfId="0" applyFont="1"/>
    <xf numFmtId="2" fontId="14" fillId="0" borderId="0" xfId="0" applyNumberFormat="1" applyFont="1"/>
    <xf numFmtId="0" fontId="14" fillId="0" borderId="0" xfId="0" applyFont="1"/>
    <xf numFmtId="0" fontId="11" fillId="0" borderId="0" xfId="0" applyFont="1"/>
    <xf numFmtId="2" fontId="11" fillId="0" borderId="0" xfId="0" applyNumberFormat="1" applyFont="1"/>
    <xf numFmtId="2" fontId="15" fillId="0" borderId="0" xfId="0" applyNumberFormat="1" applyFont="1"/>
    <xf numFmtId="2" fontId="16" fillId="0" borderId="0" xfId="0" applyNumberFormat="1" applyFont="1"/>
    <xf numFmtId="4" fontId="0" fillId="3" borderId="5" xfId="0" applyNumberFormat="1" applyFill="1" applyBorder="1"/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9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tabSelected="1" topLeftCell="B1" zoomScale="70" zoomScaleNormal="70" workbookViewId="0">
      <selection activeCell="Y9" sqref="Y9"/>
    </sheetView>
  </sheetViews>
  <sheetFormatPr defaultColWidth="9" defaultRowHeight="15" x14ac:dyDescent="0.25"/>
  <cols>
    <col min="1" max="1" width="5.140625" customWidth="1"/>
    <col min="2" max="2" width="37.7109375" customWidth="1"/>
    <col min="3" max="3" width="10"/>
    <col min="5" max="5" width="9.28515625"/>
    <col min="6" max="6" width="17.7109375" customWidth="1"/>
    <col min="7" max="7" width="1.7109375" hidden="1" customWidth="1"/>
    <col min="8" max="8" width="16.140625" customWidth="1"/>
    <col min="9" max="9" width="15.5703125" customWidth="1"/>
    <col min="10" max="10" width="12.42578125" customWidth="1"/>
    <col min="11" max="11" width="14.28515625" customWidth="1"/>
    <col min="12" max="12" width="10.85546875" customWidth="1"/>
    <col min="13" max="16" width="11.28515625"/>
    <col min="17" max="17" width="12"/>
    <col min="18" max="18" width="14.140625" customWidth="1"/>
    <col min="19" max="19" width="15.7109375" customWidth="1"/>
    <col min="20" max="20" width="17.85546875" hidden="1" customWidth="1"/>
    <col min="21" max="21" width="15.7109375" hidden="1" customWidth="1"/>
    <col min="22" max="22" width="16.85546875" style="2" customWidth="1"/>
    <col min="23" max="23" width="15.7109375" hidden="1" customWidth="1"/>
    <col min="24" max="24" width="17.42578125" bestFit="1" customWidth="1"/>
    <col min="25" max="25" width="11.42578125" bestFit="1" customWidth="1"/>
  </cols>
  <sheetData>
    <row r="1" spans="1:25" x14ac:dyDescent="0.25">
      <c r="S1" t="s">
        <v>92</v>
      </c>
    </row>
    <row r="2" spans="1:25" ht="18.75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3"/>
      <c r="N2" s="13"/>
      <c r="O2" s="13"/>
      <c r="P2" s="13"/>
      <c r="Q2" s="13" t="s">
        <v>0</v>
      </c>
      <c r="R2" s="13"/>
      <c r="S2" s="13"/>
      <c r="T2" s="13"/>
      <c r="U2" s="13"/>
      <c r="V2" s="18"/>
    </row>
    <row r="3" spans="1:25" ht="18.75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4"/>
      <c r="N3" s="14"/>
      <c r="O3" s="14"/>
      <c r="P3" s="15" t="s">
        <v>1</v>
      </c>
      <c r="Q3" s="15"/>
      <c r="R3" s="19">
        <f>C46</f>
        <v>43.81</v>
      </c>
      <c r="S3" s="14"/>
      <c r="T3" s="14"/>
      <c r="U3" s="14"/>
      <c r="V3" s="20"/>
    </row>
    <row r="4" spans="1:25" ht="18.7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3"/>
      <c r="N4" s="13"/>
      <c r="O4" s="13"/>
      <c r="P4" s="13" t="s">
        <v>2</v>
      </c>
      <c r="Q4" s="13"/>
      <c r="R4" s="13"/>
      <c r="S4" s="13"/>
      <c r="T4" s="13"/>
      <c r="U4" s="13"/>
      <c r="V4" s="18"/>
    </row>
    <row r="5" spans="1:25" ht="18.75" x14ac:dyDescent="0.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3"/>
      <c r="N5" s="13"/>
      <c r="O5" s="13"/>
      <c r="P5" s="13" t="s">
        <v>3</v>
      </c>
      <c r="Q5" s="13"/>
      <c r="R5" s="21">
        <f>V46</f>
        <v>487087.15812499996</v>
      </c>
      <c r="S5" s="13"/>
      <c r="T5" s="13"/>
      <c r="U5" s="13"/>
      <c r="V5" s="22"/>
    </row>
    <row r="6" spans="1:25" ht="18.75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3"/>
      <c r="N6" s="13"/>
      <c r="O6" s="13"/>
      <c r="P6" s="13" t="s">
        <v>4</v>
      </c>
      <c r="Q6" s="13"/>
      <c r="R6" s="13"/>
      <c r="S6" s="13"/>
      <c r="T6" s="13"/>
      <c r="U6" s="13"/>
      <c r="V6" s="23"/>
    </row>
    <row r="7" spans="1:25" ht="18.75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4"/>
      <c r="N7" s="14"/>
      <c r="O7" s="14"/>
      <c r="P7" s="15" t="s">
        <v>5</v>
      </c>
      <c r="Q7" s="15"/>
      <c r="R7" s="15"/>
      <c r="S7" s="19" t="s">
        <v>6</v>
      </c>
      <c r="T7" s="19"/>
      <c r="U7" s="36"/>
      <c r="V7" s="36"/>
    </row>
    <row r="8" spans="1:25" ht="18.75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6"/>
      <c r="N8" s="16"/>
      <c r="O8" s="16"/>
      <c r="P8" s="16" t="s">
        <v>7</v>
      </c>
      <c r="Q8" s="13"/>
      <c r="R8" s="14"/>
      <c r="S8" s="14"/>
      <c r="T8" s="14"/>
      <c r="U8" s="14"/>
      <c r="V8" s="18"/>
    </row>
    <row r="9" spans="1:25" ht="18.75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4"/>
      <c r="N9" s="14"/>
      <c r="O9" s="14"/>
      <c r="P9" s="14" t="s">
        <v>8</v>
      </c>
      <c r="Q9" s="14"/>
      <c r="R9" s="14"/>
      <c r="S9" s="14"/>
      <c r="T9" s="14"/>
      <c r="U9" s="14"/>
      <c r="V9" s="24"/>
    </row>
    <row r="10" spans="1:25" ht="18.75" x14ac:dyDescent="0.3">
      <c r="A10" s="4" t="s">
        <v>9</v>
      </c>
      <c r="B10" s="4"/>
      <c r="C10" s="4"/>
      <c r="D10" s="4"/>
      <c r="E10" s="64" t="s">
        <v>10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4"/>
      <c r="T10" s="4"/>
      <c r="U10" s="4"/>
      <c r="V10" s="25"/>
      <c r="W10" s="3"/>
      <c r="X10" s="3"/>
      <c r="Y10" s="3"/>
    </row>
    <row r="11" spans="1:25" ht="18.75" x14ac:dyDescent="0.3">
      <c r="A11" s="65" t="s">
        <v>90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6"/>
      <c r="W11" s="3"/>
      <c r="X11" s="3"/>
      <c r="Y11" s="3"/>
    </row>
    <row r="12" spans="1:25" ht="54" customHeight="1" x14ac:dyDescent="0.3">
      <c r="A12" s="72" t="s">
        <v>11</v>
      </c>
      <c r="B12" s="75" t="s">
        <v>12</v>
      </c>
      <c r="C12" s="50" t="s">
        <v>13</v>
      </c>
      <c r="D12" s="75" t="s">
        <v>14</v>
      </c>
      <c r="E12" s="50" t="s">
        <v>15</v>
      </c>
      <c r="F12" s="53" t="s">
        <v>16</v>
      </c>
      <c r="G12" s="54"/>
      <c r="H12" s="59" t="s">
        <v>17</v>
      </c>
      <c r="I12" s="67" t="s">
        <v>18</v>
      </c>
      <c r="J12" s="67"/>
      <c r="K12" s="67"/>
      <c r="L12" s="67"/>
      <c r="M12" s="67"/>
      <c r="N12" s="67"/>
      <c r="O12" s="67"/>
      <c r="P12" s="68" t="s">
        <v>19</v>
      </c>
      <c r="Q12" s="69"/>
      <c r="R12" s="70"/>
      <c r="S12" s="59" t="s">
        <v>20</v>
      </c>
      <c r="T12" s="54" t="s">
        <v>21</v>
      </c>
      <c r="U12" s="54" t="s">
        <v>22</v>
      </c>
      <c r="V12" s="50" t="s">
        <v>23</v>
      </c>
      <c r="W12" s="50" t="s">
        <v>24</v>
      </c>
      <c r="X12" s="3"/>
      <c r="Y12" s="3"/>
    </row>
    <row r="13" spans="1:25" ht="18.75" x14ac:dyDescent="0.3">
      <c r="A13" s="73"/>
      <c r="B13" s="76"/>
      <c r="C13" s="51"/>
      <c r="D13" s="76"/>
      <c r="E13" s="51"/>
      <c r="F13" s="55"/>
      <c r="G13" s="56"/>
      <c r="H13" s="59"/>
      <c r="I13" s="62" t="s">
        <v>89</v>
      </c>
      <c r="J13" s="51" t="s">
        <v>25</v>
      </c>
      <c r="K13" s="60" t="s">
        <v>26</v>
      </c>
      <c r="L13" s="71" t="s">
        <v>86</v>
      </c>
      <c r="M13" s="51" t="s">
        <v>27</v>
      </c>
      <c r="N13" s="51" t="s">
        <v>28</v>
      </c>
      <c r="O13" s="51" t="s">
        <v>29</v>
      </c>
      <c r="P13" s="51" t="s">
        <v>30</v>
      </c>
      <c r="Q13" s="55" t="s">
        <v>31</v>
      </c>
      <c r="R13" s="55" t="s">
        <v>32</v>
      </c>
      <c r="S13" s="59"/>
      <c r="T13" s="56"/>
      <c r="U13" s="56"/>
      <c r="V13" s="51"/>
      <c r="W13" s="51"/>
      <c r="X13" s="3"/>
      <c r="Y13" s="3"/>
    </row>
    <row r="14" spans="1:25" ht="18.75" x14ac:dyDescent="0.3">
      <c r="A14" s="73"/>
      <c r="B14" s="76"/>
      <c r="C14" s="51"/>
      <c r="D14" s="76"/>
      <c r="E14" s="51"/>
      <c r="F14" s="55"/>
      <c r="G14" s="56"/>
      <c r="H14" s="59"/>
      <c r="I14" s="62"/>
      <c r="J14" s="51"/>
      <c r="K14" s="60"/>
      <c r="L14" s="60"/>
      <c r="M14" s="51"/>
      <c r="N14" s="51"/>
      <c r="O14" s="51"/>
      <c r="P14" s="51"/>
      <c r="Q14" s="55"/>
      <c r="R14" s="55"/>
      <c r="S14" s="59"/>
      <c r="T14" s="56"/>
      <c r="U14" s="56"/>
      <c r="V14" s="51"/>
      <c r="W14" s="51"/>
      <c r="X14" s="3"/>
      <c r="Y14" s="3"/>
    </row>
    <row r="15" spans="1:25" ht="40.15" customHeight="1" x14ac:dyDescent="0.3">
      <c r="A15" s="74"/>
      <c r="B15" s="77"/>
      <c r="C15" s="52"/>
      <c r="D15" s="77"/>
      <c r="E15" s="52"/>
      <c r="F15" s="57"/>
      <c r="G15" s="58"/>
      <c r="H15" s="59"/>
      <c r="I15" s="63"/>
      <c r="J15" s="52"/>
      <c r="K15" s="61"/>
      <c r="L15" s="61"/>
      <c r="M15" s="52"/>
      <c r="N15" s="52"/>
      <c r="O15" s="52"/>
      <c r="P15" s="52"/>
      <c r="Q15" s="57"/>
      <c r="R15" s="57"/>
      <c r="S15" s="59"/>
      <c r="T15" s="58"/>
      <c r="U15" s="58"/>
      <c r="V15" s="52"/>
      <c r="W15" s="52"/>
      <c r="X15" s="3"/>
      <c r="Y15" s="3"/>
    </row>
    <row r="16" spans="1:25" ht="18.75" x14ac:dyDescent="0.3">
      <c r="A16" s="5" t="s">
        <v>33</v>
      </c>
      <c r="B16" s="5" t="s">
        <v>34</v>
      </c>
      <c r="C16" s="5">
        <v>1</v>
      </c>
      <c r="D16" s="5">
        <v>15</v>
      </c>
      <c r="E16" s="5">
        <v>8243</v>
      </c>
      <c r="F16" s="5">
        <f>E16*0.1</f>
        <v>824.30000000000007</v>
      </c>
      <c r="G16" s="5"/>
      <c r="H16" s="6">
        <f>E16+F16</f>
        <v>9067.2999999999993</v>
      </c>
      <c r="I16" s="17">
        <v>1360.095</v>
      </c>
      <c r="J16" s="17"/>
      <c r="K16" s="17">
        <f>H16*0.3</f>
        <v>2720.1899999999996</v>
      </c>
      <c r="L16" s="17"/>
      <c r="M16" s="17"/>
      <c r="N16" s="17"/>
      <c r="O16" s="17"/>
      <c r="P16" s="17"/>
      <c r="Q16" s="17"/>
      <c r="R16" s="17"/>
      <c r="S16" s="17"/>
      <c r="T16" s="17">
        <f>H16</f>
        <v>9067.2999999999993</v>
      </c>
      <c r="U16" s="17">
        <f>T16</f>
        <v>9067.2999999999993</v>
      </c>
      <c r="V16" s="26">
        <f>SUM(H16:O16)</f>
        <v>13147.584999999999</v>
      </c>
      <c r="W16" s="27">
        <f>V16*12+U16+T16</f>
        <v>175905.61999999997</v>
      </c>
      <c r="X16" s="3"/>
      <c r="Y16" s="3"/>
    </row>
    <row r="17" spans="1:26" ht="18.75" x14ac:dyDescent="0.3">
      <c r="A17" s="5" t="s">
        <v>35</v>
      </c>
      <c r="B17" s="5" t="s">
        <v>36</v>
      </c>
      <c r="C17" s="5">
        <v>0.5</v>
      </c>
      <c r="D17" s="5"/>
      <c r="E17" s="5">
        <v>3915.4249999999997</v>
      </c>
      <c r="F17" s="5">
        <f>E17*10%</f>
        <v>391.54250000000002</v>
      </c>
      <c r="G17" s="5"/>
      <c r="H17" s="6">
        <f>F17+E17</f>
        <v>4306.9674999999997</v>
      </c>
      <c r="I17" s="17">
        <v>646.04512499999998</v>
      </c>
      <c r="J17" s="17"/>
      <c r="K17" s="17">
        <v>1292.09025</v>
      </c>
      <c r="L17" s="17">
        <v>773.2</v>
      </c>
      <c r="M17" s="17"/>
      <c r="N17" s="17"/>
      <c r="O17" s="17"/>
      <c r="P17" s="17"/>
      <c r="Q17" s="17"/>
      <c r="R17" s="17"/>
      <c r="S17" s="17"/>
      <c r="T17" s="17">
        <v>7800.1</v>
      </c>
      <c r="U17" s="17">
        <f>7091</f>
        <v>7091</v>
      </c>
      <c r="V17" s="26">
        <f>SUM(H17:S17)</f>
        <v>7018.3028749999994</v>
      </c>
      <c r="W17" s="27">
        <f>V17*12+T17+U17</f>
        <v>99110.734499999991</v>
      </c>
      <c r="X17" s="3"/>
      <c r="Y17" s="3"/>
    </row>
    <row r="18" spans="1:26" ht="18.75" x14ac:dyDescent="0.3">
      <c r="A18" s="5" t="s">
        <v>37</v>
      </c>
      <c r="B18" s="5" t="s">
        <v>36</v>
      </c>
      <c r="C18" s="5">
        <v>1</v>
      </c>
      <c r="D18" s="5"/>
      <c r="E18" s="5">
        <v>7830.8499999999995</v>
      </c>
      <c r="F18" s="5">
        <f t="shared" ref="F18:F23" si="0">E18*0.1</f>
        <v>783.08500000000004</v>
      </c>
      <c r="G18" s="5"/>
      <c r="H18" s="6">
        <f>E18+F18</f>
        <v>8613.9349999999995</v>
      </c>
      <c r="I18" s="17">
        <v>1292.09025</v>
      </c>
      <c r="J18" s="17"/>
      <c r="K18" s="17">
        <v>2584.1799999999998</v>
      </c>
      <c r="L18" s="17"/>
      <c r="M18" s="17"/>
      <c r="N18" s="17"/>
      <c r="O18" s="17"/>
      <c r="P18" s="17"/>
      <c r="Q18" s="17"/>
      <c r="R18" s="17"/>
      <c r="S18" s="17"/>
      <c r="T18" s="17">
        <v>3899.5</v>
      </c>
      <c r="U18" s="17">
        <v>3545</v>
      </c>
      <c r="V18" s="26">
        <f>SUM(H18:N18)</f>
        <v>12490.205249999999</v>
      </c>
      <c r="W18" s="27">
        <f>V18*12+U18+T18</f>
        <v>157326.96299999999</v>
      </c>
      <c r="X18" s="3"/>
      <c r="Y18" s="3"/>
    </row>
    <row r="19" spans="1:26" ht="18.75" x14ac:dyDescent="0.3">
      <c r="A19" s="5" t="s">
        <v>38</v>
      </c>
      <c r="B19" s="5" t="s">
        <v>39</v>
      </c>
      <c r="C19" s="5">
        <v>0.5</v>
      </c>
      <c r="D19" s="5">
        <v>12</v>
      </c>
      <c r="E19" s="5">
        <v>6773</v>
      </c>
      <c r="F19" s="5">
        <f t="shared" si="0"/>
        <v>677.30000000000007</v>
      </c>
      <c r="G19" s="5"/>
      <c r="H19" s="6">
        <f t="shared" ref="H19:H24" si="1">(E19+F19)*C19</f>
        <v>3725.15</v>
      </c>
      <c r="I19" s="17">
        <v>558.77250000000004</v>
      </c>
      <c r="J19" s="17"/>
      <c r="K19" s="17">
        <v>745.03000000000009</v>
      </c>
      <c r="L19" s="17"/>
      <c r="M19" s="17"/>
      <c r="N19" s="17"/>
      <c r="O19" s="17"/>
      <c r="P19" s="17"/>
      <c r="Q19" s="17"/>
      <c r="R19" s="17"/>
      <c r="S19" s="17"/>
      <c r="T19" s="17">
        <f t="shared" ref="T19:T24" si="2">H19</f>
        <v>3725.15</v>
      </c>
      <c r="U19" s="17">
        <f t="shared" ref="U19:U24" si="3">T19</f>
        <v>3725.15</v>
      </c>
      <c r="V19" s="26">
        <f t="shared" ref="V19:V24" si="4">SUM(H19:K19)</f>
        <v>5028.9525000000003</v>
      </c>
      <c r="W19" s="27">
        <f t="shared" ref="W19:W25" si="5">V19*12+U19+T19</f>
        <v>67797.73000000001</v>
      </c>
      <c r="X19" s="3"/>
      <c r="Y19" s="3"/>
    </row>
    <row r="20" spans="1:26" ht="18.75" x14ac:dyDescent="0.3">
      <c r="A20" s="5" t="s">
        <v>40</v>
      </c>
      <c r="B20" s="5" t="s">
        <v>41</v>
      </c>
      <c r="C20" s="5">
        <v>1</v>
      </c>
      <c r="D20" s="5">
        <v>11</v>
      </c>
      <c r="E20" s="5">
        <v>6294</v>
      </c>
      <c r="F20" s="5">
        <f t="shared" si="0"/>
        <v>629.40000000000009</v>
      </c>
      <c r="G20" s="5"/>
      <c r="H20" s="6">
        <f t="shared" si="1"/>
        <v>6923.4</v>
      </c>
      <c r="I20" s="17">
        <v>1038.51</v>
      </c>
      <c r="J20" s="17"/>
      <c r="K20" s="17">
        <v>2077.02</v>
      </c>
      <c r="L20" s="17"/>
      <c r="M20" s="17"/>
      <c r="N20" s="17"/>
      <c r="O20" s="17"/>
      <c r="P20" s="17"/>
      <c r="Q20" s="17"/>
      <c r="R20" s="17"/>
      <c r="S20" s="17"/>
      <c r="T20" s="17">
        <f t="shared" si="2"/>
        <v>6923.4</v>
      </c>
      <c r="U20" s="17">
        <f t="shared" si="3"/>
        <v>6923.4</v>
      </c>
      <c r="V20" s="26">
        <f t="shared" si="4"/>
        <v>10038.93</v>
      </c>
      <c r="W20" s="27">
        <f t="shared" si="5"/>
        <v>134313.96</v>
      </c>
      <c r="X20" s="40"/>
      <c r="Y20" s="40"/>
      <c r="Z20" s="41"/>
    </row>
    <row r="21" spans="1:26" ht="18.75" x14ac:dyDescent="0.3">
      <c r="A21" s="5" t="s">
        <v>42</v>
      </c>
      <c r="B21" s="5" t="s">
        <v>43</v>
      </c>
      <c r="C21" s="7">
        <v>0.5</v>
      </c>
      <c r="D21" s="5">
        <v>12</v>
      </c>
      <c r="E21" s="5">
        <v>6773</v>
      </c>
      <c r="F21" s="5">
        <f t="shared" si="0"/>
        <v>677.30000000000007</v>
      </c>
      <c r="G21" s="5"/>
      <c r="H21" s="6">
        <f t="shared" si="1"/>
        <v>3725.15</v>
      </c>
      <c r="I21" s="17">
        <v>558.77250000000004</v>
      </c>
      <c r="J21" s="17"/>
      <c r="K21" s="17">
        <v>745.03000000000009</v>
      </c>
      <c r="L21" s="17"/>
      <c r="M21" s="17"/>
      <c r="N21" s="17"/>
      <c r="O21" s="17"/>
      <c r="P21" s="17"/>
      <c r="Q21" s="17"/>
      <c r="R21" s="17"/>
      <c r="S21" s="17"/>
      <c r="T21" s="17">
        <f t="shared" si="2"/>
        <v>3725.15</v>
      </c>
      <c r="U21" s="17">
        <f t="shared" si="3"/>
        <v>3725.15</v>
      </c>
      <c r="V21" s="26">
        <f t="shared" si="4"/>
        <v>5028.9525000000003</v>
      </c>
      <c r="W21" s="27">
        <f t="shared" si="5"/>
        <v>67797.73000000001</v>
      </c>
      <c r="X21" s="40"/>
      <c r="Y21" s="40"/>
      <c r="Z21" s="41"/>
    </row>
    <row r="22" spans="1:26" ht="18.75" x14ac:dyDescent="0.3">
      <c r="A22" s="5" t="s">
        <v>44</v>
      </c>
      <c r="B22" s="5" t="s">
        <v>45</v>
      </c>
      <c r="C22" s="5">
        <v>1</v>
      </c>
      <c r="D22" s="5">
        <v>11</v>
      </c>
      <c r="E22" s="5">
        <v>6294</v>
      </c>
      <c r="F22" s="5">
        <f t="shared" si="0"/>
        <v>629.40000000000009</v>
      </c>
      <c r="G22" s="5"/>
      <c r="H22" s="6">
        <f t="shared" si="1"/>
        <v>6923.4</v>
      </c>
      <c r="I22" s="17">
        <v>1038.51</v>
      </c>
      <c r="J22" s="17"/>
      <c r="K22" s="17">
        <v>1384.6800000000003</v>
      </c>
      <c r="L22" s="17"/>
      <c r="M22" s="17"/>
      <c r="N22" s="17"/>
      <c r="O22" s="17"/>
      <c r="P22" s="17"/>
      <c r="Q22" s="17"/>
      <c r="R22" s="17"/>
      <c r="S22" s="17"/>
      <c r="T22" s="17">
        <f t="shared" si="2"/>
        <v>6923.4</v>
      </c>
      <c r="U22" s="17">
        <f t="shared" si="3"/>
        <v>6923.4</v>
      </c>
      <c r="V22" s="26">
        <f t="shared" si="4"/>
        <v>9346.59</v>
      </c>
      <c r="W22" s="27">
        <f t="shared" si="5"/>
        <v>126005.87999999999</v>
      </c>
      <c r="X22" s="40"/>
      <c r="Y22" s="40"/>
      <c r="Z22" s="41"/>
    </row>
    <row r="23" spans="1:26" ht="18.75" x14ac:dyDescent="0.3">
      <c r="A23" s="5" t="s">
        <v>46</v>
      </c>
      <c r="B23" s="5" t="s">
        <v>47</v>
      </c>
      <c r="C23" s="5">
        <v>0.5</v>
      </c>
      <c r="D23" s="5">
        <v>11</v>
      </c>
      <c r="E23" s="5">
        <v>6294</v>
      </c>
      <c r="F23" s="5">
        <f t="shared" si="0"/>
        <v>629.40000000000009</v>
      </c>
      <c r="G23" s="5"/>
      <c r="H23" s="6">
        <f>(E23+F23)*C23</f>
        <v>3461.7</v>
      </c>
      <c r="I23" s="17">
        <v>519.255</v>
      </c>
      <c r="J23" s="17"/>
      <c r="K23" s="17">
        <v>1038.51</v>
      </c>
      <c r="L23" s="17"/>
      <c r="M23" s="17"/>
      <c r="N23" s="17"/>
      <c r="O23" s="17"/>
      <c r="P23" s="17"/>
      <c r="Q23" s="17"/>
      <c r="R23" s="17"/>
      <c r="S23" s="17"/>
      <c r="T23" s="17">
        <f t="shared" si="2"/>
        <v>3461.7</v>
      </c>
      <c r="U23" s="17">
        <f t="shared" si="3"/>
        <v>3461.7</v>
      </c>
      <c r="V23" s="26">
        <f t="shared" si="4"/>
        <v>5019.4650000000001</v>
      </c>
      <c r="W23" s="27">
        <f t="shared" si="5"/>
        <v>67156.98</v>
      </c>
      <c r="X23" s="40"/>
      <c r="Y23" s="40"/>
      <c r="Z23" s="41"/>
    </row>
    <row r="24" spans="1:26" ht="18.75" x14ac:dyDescent="0.3">
      <c r="A24" s="5" t="s">
        <v>48</v>
      </c>
      <c r="B24" s="5" t="s">
        <v>49</v>
      </c>
      <c r="C24" s="5">
        <v>0.5</v>
      </c>
      <c r="D24" s="5">
        <v>11</v>
      </c>
      <c r="E24" s="5">
        <v>6294</v>
      </c>
      <c r="F24" s="5">
        <f t="shared" ref="F24" si="6">E24*0.1</f>
        <v>629.40000000000009</v>
      </c>
      <c r="G24" s="5"/>
      <c r="H24" s="6">
        <f t="shared" si="1"/>
        <v>3461.7</v>
      </c>
      <c r="I24" s="17">
        <v>519.255</v>
      </c>
      <c r="J24" s="17"/>
      <c r="K24" s="17">
        <v>1038.51</v>
      </c>
      <c r="L24" s="17"/>
      <c r="M24" s="17"/>
      <c r="N24" s="17"/>
      <c r="O24" s="17"/>
      <c r="P24" s="17"/>
      <c r="Q24" s="17"/>
      <c r="R24" s="17"/>
      <c r="S24" s="17"/>
      <c r="T24" s="17">
        <f t="shared" si="2"/>
        <v>3461.7</v>
      </c>
      <c r="U24" s="17">
        <f t="shared" si="3"/>
        <v>3461.7</v>
      </c>
      <c r="V24" s="26">
        <f t="shared" si="4"/>
        <v>5019.4650000000001</v>
      </c>
      <c r="W24" s="27">
        <f t="shared" si="5"/>
        <v>67156.98</v>
      </c>
      <c r="X24" s="40"/>
      <c r="Y24" s="40"/>
      <c r="Z24" s="41"/>
    </row>
    <row r="25" spans="1:26" ht="18.75" x14ac:dyDescent="0.3">
      <c r="A25" s="5"/>
      <c r="B25" s="5"/>
      <c r="C25" s="5">
        <f>SUM(C16:C24)</f>
        <v>6.5</v>
      </c>
      <c r="D25" s="6"/>
      <c r="E25" s="6"/>
      <c r="F25" s="6">
        <f>SUM(F16:F24)</f>
        <v>5871.1275000000005</v>
      </c>
      <c r="G25" s="6"/>
      <c r="H25" s="6">
        <f>SUM(H16:H24)</f>
        <v>50208.702499999999</v>
      </c>
      <c r="I25" s="9">
        <f>SUM(I16:I24)</f>
        <v>7531.3053750000008</v>
      </c>
      <c r="J25" s="9">
        <f>SUM(J16:J24)</f>
        <v>0</v>
      </c>
      <c r="K25" s="9">
        <f>SUM(K16:K24)</f>
        <v>13625.240250000001</v>
      </c>
      <c r="L25" s="9">
        <f>SUM(L16:L24)</f>
        <v>773.2</v>
      </c>
      <c r="M25" s="9"/>
      <c r="N25" s="9"/>
      <c r="O25" s="9"/>
      <c r="P25" s="9">
        <f>SUM(P16:P24)</f>
        <v>0</v>
      </c>
      <c r="Q25" s="9">
        <f>SUM(Q16:Q24)</f>
        <v>0</v>
      </c>
      <c r="R25" s="9"/>
      <c r="S25" s="9"/>
      <c r="T25" s="9">
        <f>SUM(T16:T24)</f>
        <v>48987.4</v>
      </c>
      <c r="U25" s="9">
        <f>SUM(U16:U24)</f>
        <v>47923.799999999996</v>
      </c>
      <c r="V25" s="28">
        <f>SUM(V16:V24)</f>
        <v>72138.448124999995</v>
      </c>
      <c r="W25" s="27">
        <f t="shared" si="5"/>
        <v>962572.57750000001</v>
      </c>
      <c r="X25" s="42"/>
      <c r="Y25" s="43"/>
      <c r="Z25" s="44"/>
    </row>
    <row r="26" spans="1:26" ht="18.75" x14ac:dyDescent="0.3">
      <c r="A26" s="5"/>
      <c r="B26" s="8" t="s">
        <v>50</v>
      </c>
      <c r="C26" s="6">
        <v>19.809999999999999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35">
        <v>264956.11</v>
      </c>
      <c r="W26" s="27">
        <f>V26*12+U26+T26</f>
        <v>3179473.32</v>
      </c>
      <c r="X26" s="42"/>
      <c r="Y26" s="43"/>
      <c r="Z26" s="45"/>
    </row>
    <row r="27" spans="1:26" s="1" customFormat="1" ht="18.75" x14ac:dyDescent="0.3">
      <c r="A27" s="6"/>
      <c r="B27" s="6" t="s">
        <v>51</v>
      </c>
      <c r="C27" s="6">
        <f>C25+C26</f>
        <v>26.31</v>
      </c>
      <c r="D27" s="6"/>
      <c r="E27" s="6"/>
      <c r="F27" s="9">
        <f t="shared" ref="F27:K27" si="7">F25+F26</f>
        <v>5871.1275000000005</v>
      </c>
      <c r="G27" s="9">
        <f t="shared" si="7"/>
        <v>0</v>
      </c>
      <c r="H27" s="9">
        <f t="shared" si="7"/>
        <v>50208.702499999999</v>
      </c>
      <c r="I27" s="9">
        <f t="shared" si="7"/>
        <v>7531.3053750000008</v>
      </c>
      <c r="J27" s="9">
        <f t="shared" si="7"/>
        <v>0</v>
      </c>
      <c r="K27" s="9">
        <f t="shared" si="7"/>
        <v>13625.240250000001</v>
      </c>
      <c r="L27" s="9">
        <f>SUM(L18:L26)</f>
        <v>773.2</v>
      </c>
      <c r="M27" s="9"/>
      <c r="N27" s="9"/>
      <c r="O27" s="9"/>
      <c r="P27" s="9">
        <f>P25+P26</f>
        <v>0</v>
      </c>
      <c r="Q27" s="9">
        <f>Q25+Q26</f>
        <v>0</v>
      </c>
      <c r="R27" s="9"/>
      <c r="S27" s="9">
        <f>S25+S26</f>
        <v>0</v>
      </c>
      <c r="T27" s="9">
        <f>T25+T26</f>
        <v>48987.4</v>
      </c>
      <c r="U27" s="9">
        <f>U25+U26</f>
        <v>47923.799999999996</v>
      </c>
      <c r="V27" s="9">
        <f>V25+V26</f>
        <v>337094.55812499998</v>
      </c>
      <c r="W27" s="29">
        <f>W25+W26</f>
        <v>4142045.8975</v>
      </c>
      <c r="X27" s="48" t="s">
        <v>91</v>
      </c>
      <c r="Y27" s="46" t="s">
        <v>91</v>
      </c>
      <c r="Z27" s="47"/>
    </row>
    <row r="28" spans="1:26" ht="18.75" x14ac:dyDescent="0.3">
      <c r="A28" s="5"/>
      <c r="B28" s="5"/>
      <c r="C28" s="5"/>
      <c r="D28" s="5"/>
      <c r="E28" s="5"/>
      <c r="F28" s="5"/>
      <c r="G28" s="5"/>
      <c r="H28" s="5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6"/>
      <c r="W28" s="27"/>
      <c r="X28" s="42" t="s">
        <v>91</v>
      </c>
      <c r="Y28" s="40"/>
      <c r="Z28" s="41"/>
    </row>
    <row r="29" spans="1:26" ht="18.75" x14ac:dyDescent="0.3">
      <c r="A29" s="5" t="s">
        <v>52</v>
      </c>
      <c r="B29" s="5" t="s">
        <v>53</v>
      </c>
      <c r="C29" s="5">
        <v>1</v>
      </c>
      <c r="D29" s="5">
        <v>9</v>
      </c>
      <c r="E29" s="5">
        <v>5527</v>
      </c>
      <c r="F29" s="5"/>
      <c r="G29" s="5"/>
      <c r="H29" s="5">
        <f t="shared" ref="H29:H43" si="8">C29*E29</f>
        <v>5527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>
        <f>8000*C29-H29</f>
        <v>2473</v>
      </c>
      <c r="T29" s="17">
        <f>H29</f>
        <v>5527</v>
      </c>
      <c r="U29" s="17"/>
      <c r="V29" s="26">
        <f t="shared" ref="V29:V43" si="9">SUM(H29:S29)</f>
        <v>8000</v>
      </c>
      <c r="W29" s="27">
        <f t="shared" ref="W29:W43" si="10">V29*12+T29</f>
        <v>101527</v>
      </c>
      <c r="X29" s="3"/>
      <c r="Y29" s="3"/>
    </row>
    <row r="30" spans="1:26" ht="18.75" x14ac:dyDescent="0.3">
      <c r="A30" s="5" t="s">
        <v>54</v>
      </c>
      <c r="B30" s="5" t="s">
        <v>55</v>
      </c>
      <c r="C30" s="5">
        <v>1</v>
      </c>
      <c r="D30" s="5">
        <v>7</v>
      </c>
      <c r="E30" s="5">
        <v>4920</v>
      </c>
      <c r="F30" s="5"/>
      <c r="G30" s="5"/>
      <c r="H30" s="5">
        <f t="shared" si="8"/>
        <v>4920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>
        <f>8000*C30-H30</f>
        <v>3080</v>
      </c>
      <c r="T30" s="17">
        <v>4920</v>
      </c>
      <c r="U30" s="17"/>
      <c r="V30" s="26">
        <f t="shared" si="9"/>
        <v>8000</v>
      </c>
      <c r="W30" s="27">
        <f t="shared" si="10"/>
        <v>100920</v>
      </c>
      <c r="X30" s="3"/>
      <c r="Y30" s="3"/>
    </row>
    <row r="31" spans="1:26" ht="18.75" x14ac:dyDescent="0.3">
      <c r="A31" s="5" t="s">
        <v>56</v>
      </c>
      <c r="B31" s="5" t="s">
        <v>57</v>
      </c>
      <c r="C31" s="5">
        <v>0.5</v>
      </c>
      <c r="D31" s="5">
        <v>4</v>
      </c>
      <c r="E31" s="5">
        <v>4058</v>
      </c>
      <c r="F31" s="5"/>
      <c r="G31" s="5"/>
      <c r="H31" s="5">
        <f t="shared" si="8"/>
        <v>2029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>
        <f>8000*C31-H31</f>
        <v>1971</v>
      </c>
      <c r="T31" s="17">
        <v>1837</v>
      </c>
      <c r="U31" s="17"/>
      <c r="V31" s="26">
        <f t="shared" si="9"/>
        <v>4000</v>
      </c>
      <c r="W31" s="27">
        <f t="shared" si="10"/>
        <v>49837</v>
      </c>
      <c r="X31" s="3"/>
      <c r="Y31" s="3"/>
    </row>
    <row r="32" spans="1:26" ht="18.75" x14ac:dyDescent="0.3">
      <c r="A32" s="5" t="s">
        <v>58</v>
      </c>
      <c r="B32" s="5" t="s">
        <v>59</v>
      </c>
      <c r="C32" s="5">
        <v>1</v>
      </c>
      <c r="D32" s="5"/>
      <c r="E32" s="5">
        <f>E16*90%</f>
        <v>7418.7</v>
      </c>
      <c r="F32" s="5"/>
      <c r="G32" s="5"/>
      <c r="H32" s="5">
        <f t="shared" si="8"/>
        <v>7418.7</v>
      </c>
      <c r="I32" s="17"/>
      <c r="J32" s="17"/>
      <c r="K32" s="17"/>
      <c r="L32" s="17"/>
      <c r="M32" s="17"/>
      <c r="N32" s="17">
        <f>H32*0.5</f>
        <v>3709.35</v>
      </c>
      <c r="O32" s="17"/>
      <c r="P32" s="17"/>
      <c r="Q32" s="17"/>
      <c r="R32" s="17"/>
      <c r="S32" s="17"/>
      <c r="T32" s="17">
        <f>H32</f>
        <v>7418.7</v>
      </c>
      <c r="U32" s="17"/>
      <c r="V32" s="26">
        <f t="shared" si="9"/>
        <v>11128.05</v>
      </c>
      <c r="W32" s="27">
        <f t="shared" si="10"/>
        <v>140955.29999999999</v>
      </c>
      <c r="X32" s="3"/>
      <c r="Y32" s="31"/>
    </row>
    <row r="33" spans="1:25" ht="18.75" x14ac:dyDescent="0.3">
      <c r="A33" s="5" t="s">
        <v>60</v>
      </c>
      <c r="B33" s="5" t="s">
        <v>61</v>
      </c>
      <c r="C33" s="5">
        <v>1</v>
      </c>
      <c r="D33" s="5">
        <v>5</v>
      </c>
      <c r="E33" s="5">
        <v>4345</v>
      </c>
      <c r="F33" s="5"/>
      <c r="G33" s="5"/>
      <c r="H33" s="5">
        <f t="shared" si="8"/>
        <v>4345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>
        <f>8000*C33-H33</f>
        <v>3655</v>
      </c>
      <c r="T33" s="17">
        <v>4345</v>
      </c>
      <c r="U33" s="17"/>
      <c r="V33" s="26">
        <f t="shared" si="9"/>
        <v>8000</v>
      </c>
      <c r="W33" s="27">
        <f t="shared" si="10"/>
        <v>100345</v>
      </c>
      <c r="X33" s="3"/>
      <c r="Y33" s="3"/>
    </row>
    <row r="34" spans="1:25" ht="18.75" x14ac:dyDescent="0.3">
      <c r="A34" s="5" t="s">
        <v>62</v>
      </c>
      <c r="B34" s="5" t="s">
        <v>63</v>
      </c>
      <c r="C34" s="5">
        <v>1</v>
      </c>
      <c r="D34" s="5">
        <v>10</v>
      </c>
      <c r="E34" s="5">
        <v>5815</v>
      </c>
      <c r="F34" s="5"/>
      <c r="G34" s="5"/>
      <c r="H34" s="5">
        <f t="shared" si="8"/>
        <v>5815</v>
      </c>
      <c r="I34" s="17"/>
      <c r="J34" s="17">
        <f>H34*0.5</f>
        <v>2907.5</v>
      </c>
      <c r="K34" s="17">
        <f>H34*0.2</f>
        <v>1163</v>
      </c>
      <c r="L34" s="17"/>
      <c r="M34" s="17">
        <f>H34*0.15</f>
        <v>872.25</v>
      </c>
      <c r="N34" s="17"/>
      <c r="O34" s="17"/>
      <c r="P34" s="17"/>
      <c r="Q34" s="17"/>
      <c r="R34" s="17"/>
      <c r="S34" s="17"/>
      <c r="T34" s="17">
        <v>5815</v>
      </c>
      <c r="U34" s="17"/>
      <c r="V34" s="26">
        <f t="shared" si="9"/>
        <v>10757.75</v>
      </c>
      <c r="W34" s="27">
        <f t="shared" si="10"/>
        <v>134908</v>
      </c>
      <c r="X34" s="3"/>
      <c r="Y34" s="3"/>
    </row>
    <row r="35" spans="1:25" ht="18.75" x14ac:dyDescent="0.3">
      <c r="A35" s="5" t="s">
        <v>64</v>
      </c>
      <c r="B35" s="5" t="s">
        <v>65</v>
      </c>
      <c r="C35" s="5">
        <v>1</v>
      </c>
      <c r="D35" s="5">
        <v>2</v>
      </c>
      <c r="E35" s="5">
        <v>3483</v>
      </c>
      <c r="F35" s="5"/>
      <c r="G35" s="5"/>
      <c r="H35" s="5">
        <f t="shared" si="8"/>
        <v>3483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>
        <f>8000*C35-H35</f>
        <v>4517</v>
      </c>
      <c r="T35" s="17">
        <v>3483</v>
      </c>
      <c r="U35" s="17"/>
      <c r="V35" s="26">
        <f t="shared" si="9"/>
        <v>8000</v>
      </c>
      <c r="W35" s="27">
        <f t="shared" si="10"/>
        <v>99483</v>
      </c>
      <c r="X35" s="3"/>
      <c r="Y35" s="3"/>
    </row>
    <row r="36" spans="1:25" ht="18.75" x14ac:dyDescent="0.3">
      <c r="A36" s="5" t="s">
        <v>66</v>
      </c>
      <c r="B36" s="5" t="s">
        <v>67</v>
      </c>
      <c r="C36" s="5">
        <v>1</v>
      </c>
      <c r="D36" s="5">
        <v>9</v>
      </c>
      <c r="E36" s="5">
        <v>5527</v>
      </c>
      <c r="F36" s="5"/>
      <c r="G36" s="5"/>
      <c r="H36" s="5">
        <f t="shared" si="8"/>
        <v>5527</v>
      </c>
      <c r="I36" s="17"/>
      <c r="J36" s="17"/>
      <c r="K36" s="17">
        <f>H36*0.3</f>
        <v>1658.1</v>
      </c>
      <c r="L36" s="17"/>
      <c r="M36" s="17"/>
      <c r="N36" s="17"/>
      <c r="O36" s="17"/>
      <c r="P36" s="17"/>
      <c r="Q36" s="17">
        <f>H36*0.1</f>
        <v>552.70000000000005</v>
      </c>
      <c r="R36" s="17"/>
      <c r="S36" s="17">
        <f>8000*C36-H36-K36</f>
        <v>814.90000000000009</v>
      </c>
      <c r="T36" s="17">
        <v>5527</v>
      </c>
      <c r="U36" s="17"/>
      <c r="V36" s="26">
        <f t="shared" si="9"/>
        <v>8552.7000000000007</v>
      </c>
      <c r="W36" s="27">
        <f t="shared" si="10"/>
        <v>108159.40000000001</v>
      </c>
      <c r="X36" s="3"/>
      <c r="Y36" s="3"/>
    </row>
    <row r="37" spans="1:25" ht="18.75" x14ac:dyDescent="0.3">
      <c r="A37" s="5" t="s">
        <v>68</v>
      </c>
      <c r="B37" s="5" t="s">
        <v>69</v>
      </c>
      <c r="C37" s="5">
        <v>1</v>
      </c>
      <c r="D37" s="5">
        <v>4</v>
      </c>
      <c r="E37" s="5">
        <v>4058</v>
      </c>
      <c r="F37" s="5"/>
      <c r="G37" s="5"/>
      <c r="H37" s="5">
        <f t="shared" si="8"/>
        <v>4058</v>
      </c>
      <c r="I37" s="17"/>
      <c r="J37" s="17"/>
      <c r="K37" s="17"/>
      <c r="L37" s="17"/>
      <c r="M37" s="17"/>
      <c r="N37" s="17"/>
      <c r="O37" s="17">
        <f>H37*0.25</f>
        <v>1014.5</v>
      </c>
      <c r="P37" s="17"/>
      <c r="Q37" s="17"/>
      <c r="R37" s="17"/>
      <c r="S37" s="17">
        <f>8000*C37-H37-Q37-O37</f>
        <v>2927.5</v>
      </c>
      <c r="T37" s="17">
        <v>4058</v>
      </c>
      <c r="U37" s="17"/>
      <c r="V37" s="26">
        <f t="shared" si="9"/>
        <v>8000</v>
      </c>
      <c r="W37" s="27">
        <f t="shared" si="10"/>
        <v>100058</v>
      </c>
      <c r="X37" s="3"/>
      <c r="Y37" s="3"/>
    </row>
    <row r="38" spans="1:25" ht="18.75" x14ac:dyDescent="0.3">
      <c r="A38" s="5" t="s">
        <v>70</v>
      </c>
      <c r="B38" s="5" t="s">
        <v>71</v>
      </c>
      <c r="C38" s="5">
        <v>1</v>
      </c>
      <c r="D38" s="5">
        <v>1</v>
      </c>
      <c r="E38" s="5">
        <v>3195</v>
      </c>
      <c r="F38" s="5"/>
      <c r="G38" s="5"/>
      <c r="H38" s="5">
        <f t="shared" si="8"/>
        <v>3195</v>
      </c>
      <c r="I38" s="17"/>
      <c r="J38" s="17"/>
      <c r="K38" s="17"/>
      <c r="L38" s="17"/>
      <c r="M38" s="17"/>
      <c r="N38" s="17"/>
      <c r="O38" s="17"/>
      <c r="P38" s="17">
        <f>H38*0.4</f>
        <v>1278</v>
      </c>
      <c r="Q38" s="17"/>
      <c r="R38" s="17"/>
      <c r="S38" s="17">
        <f t="shared" ref="S38:S43" si="11">8000*C38-H38</f>
        <v>4805</v>
      </c>
      <c r="T38" s="17">
        <v>3195</v>
      </c>
      <c r="U38" s="17"/>
      <c r="V38" s="26">
        <f t="shared" si="9"/>
        <v>9278</v>
      </c>
      <c r="W38" s="27">
        <f t="shared" si="10"/>
        <v>114531</v>
      </c>
      <c r="X38" s="3"/>
      <c r="Y38" s="3"/>
    </row>
    <row r="39" spans="1:25" ht="18.75" x14ac:dyDescent="0.3">
      <c r="A39" s="5" t="s">
        <v>72</v>
      </c>
      <c r="B39" s="5" t="s">
        <v>73</v>
      </c>
      <c r="C39" s="5">
        <v>1.5</v>
      </c>
      <c r="D39" s="5">
        <v>3</v>
      </c>
      <c r="E39" s="5">
        <v>3770</v>
      </c>
      <c r="F39" s="5"/>
      <c r="G39" s="5"/>
      <c r="H39" s="5">
        <f t="shared" si="8"/>
        <v>5655</v>
      </c>
      <c r="I39" s="17"/>
      <c r="J39" s="17"/>
      <c r="K39" s="17"/>
      <c r="L39" s="17"/>
      <c r="M39" s="17"/>
      <c r="N39" s="17"/>
      <c r="O39" s="17"/>
      <c r="P39" s="17"/>
      <c r="Q39" s="17"/>
      <c r="R39" s="17">
        <f>H39*0.12</f>
        <v>678.6</v>
      </c>
      <c r="S39" s="17">
        <f t="shared" si="11"/>
        <v>6345</v>
      </c>
      <c r="T39" s="17">
        <v>5121</v>
      </c>
      <c r="U39" s="17"/>
      <c r="V39" s="26">
        <f t="shared" si="9"/>
        <v>12678.6</v>
      </c>
      <c r="W39" s="27">
        <f t="shared" si="10"/>
        <v>157264.20000000001</v>
      </c>
      <c r="X39" s="3"/>
      <c r="Y39" s="3"/>
    </row>
    <row r="40" spans="1:25" ht="18.75" x14ac:dyDescent="0.3">
      <c r="A40" s="5" t="s">
        <v>74</v>
      </c>
      <c r="B40" s="5" t="s">
        <v>75</v>
      </c>
      <c r="C40" s="5">
        <v>1</v>
      </c>
      <c r="D40" s="5">
        <v>1</v>
      </c>
      <c r="E40" s="5">
        <v>3195</v>
      </c>
      <c r="F40" s="5"/>
      <c r="G40" s="5"/>
      <c r="H40" s="5">
        <f t="shared" si="8"/>
        <v>3195</v>
      </c>
      <c r="I40" s="17"/>
      <c r="J40" s="17"/>
      <c r="K40" s="17"/>
      <c r="L40" s="17"/>
      <c r="M40" s="17"/>
      <c r="N40" s="17"/>
      <c r="O40" s="17"/>
      <c r="P40" s="17"/>
      <c r="Q40" s="17">
        <f>H40*0.1</f>
        <v>319.5</v>
      </c>
      <c r="R40" s="17"/>
      <c r="S40" s="17">
        <f t="shared" si="11"/>
        <v>4805</v>
      </c>
      <c r="T40" s="17">
        <v>3195</v>
      </c>
      <c r="U40" s="17"/>
      <c r="V40" s="26">
        <f t="shared" si="9"/>
        <v>8319.5</v>
      </c>
      <c r="W40" s="27">
        <f t="shared" si="10"/>
        <v>103029</v>
      </c>
      <c r="X40" s="3"/>
      <c r="Y40" s="3"/>
    </row>
    <row r="41" spans="1:25" ht="18.75" x14ac:dyDescent="0.3">
      <c r="A41" s="5" t="s">
        <v>76</v>
      </c>
      <c r="B41" s="5" t="s">
        <v>77</v>
      </c>
      <c r="C41" s="5">
        <v>4</v>
      </c>
      <c r="D41" s="5">
        <v>1</v>
      </c>
      <c r="E41" s="5">
        <v>3195</v>
      </c>
      <c r="F41" s="5"/>
      <c r="G41" s="5"/>
      <c r="H41" s="5">
        <f t="shared" si="8"/>
        <v>12780</v>
      </c>
      <c r="I41" s="17"/>
      <c r="J41" s="17"/>
      <c r="K41" s="17"/>
      <c r="L41" s="17"/>
      <c r="M41" s="17"/>
      <c r="N41" s="17"/>
      <c r="O41" s="17"/>
      <c r="P41" s="17"/>
      <c r="Q41" s="17">
        <f>H41*0.1</f>
        <v>1278</v>
      </c>
      <c r="R41" s="17"/>
      <c r="S41" s="17">
        <f t="shared" si="11"/>
        <v>19220</v>
      </c>
      <c r="T41" s="17">
        <v>11572</v>
      </c>
      <c r="U41" s="17"/>
      <c r="V41" s="26">
        <f t="shared" si="9"/>
        <v>33278</v>
      </c>
      <c r="W41" s="27">
        <f t="shared" si="10"/>
        <v>410908</v>
      </c>
      <c r="X41" s="3"/>
      <c r="Y41" s="3"/>
    </row>
    <row r="42" spans="1:25" ht="18.75" x14ac:dyDescent="0.3">
      <c r="A42" s="5" t="s">
        <v>78</v>
      </c>
      <c r="B42" s="5" t="s">
        <v>79</v>
      </c>
      <c r="C42" s="5">
        <v>1</v>
      </c>
      <c r="D42" s="5">
        <v>1</v>
      </c>
      <c r="E42" s="5">
        <v>3195</v>
      </c>
      <c r="F42" s="5"/>
      <c r="G42" s="5"/>
      <c r="H42" s="5">
        <f t="shared" ref="H42" si="12">C42*E42</f>
        <v>3195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>
        <f t="shared" si="11"/>
        <v>4805</v>
      </c>
      <c r="T42" s="17">
        <v>3195</v>
      </c>
      <c r="U42" s="17"/>
      <c r="V42" s="26">
        <f t="shared" si="9"/>
        <v>8000</v>
      </c>
      <c r="W42" s="27">
        <f t="shared" ref="W42" si="13">V42*12+T42</f>
        <v>99195</v>
      </c>
      <c r="X42" s="3"/>
      <c r="Y42" s="3"/>
    </row>
    <row r="43" spans="1:25" ht="18.75" x14ac:dyDescent="0.3">
      <c r="A43" s="5" t="s">
        <v>87</v>
      </c>
      <c r="B43" s="5" t="s">
        <v>88</v>
      </c>
      <c r="C43" s="5">
        <v>0.5</v>
      </c>
      <c r="D43" s="5">
        <v>1</v>
      </c>
      <c r="E43" s="5">
        <v>3195</v>
      </c>
      <c r="F43" s="5"/>
      <c r="G43" s="5"/>
      <c r="H43" s="5">
        <f t="shared" si="8"/>
        <v>1597.5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>
        <f t="shared" si="11"/>
        <v>2402.5</v>
      </c>
      <c r="T43" s="17">
        <v>3195</v>
      </c>
      <c r="U43" s="17"/>
      <c r="V43" s="26">
        <f t="shared" si="9"/>
        <v>4000</v>
      </c>
      <c r="W43" s="27">
        <f t="shared" si="10"/>
        <v>51195</v>
      </c>
      <c r="X43" s="3"/>
      <c r="Y43" s="3"/>
    </row>
    <row r="44" spans="1:25" s="1" customFormat="1" ht="18.75" x14ac:dyDescent="0.3">
      <c r="A44" s="10"/>
      <c r="B44" s="6" t="s">
        <v>80</v>
      </c>
      <c r="C44" s="6">
        <f>SUM(C29:C43)</f>
        <v>17.5</v>
      </c>
      <c r="D44" s="6"/>
      <c r="E44" s="6"/>
      <c r="F44" s="6"/>
      <c r="G44" s="6"/>
      <c r="H44" s="6">
        <f>SUM(H29:H43)</f>
        <v>72740.2</v>
      </c>
      <c r="I44" s="9"/>
      <c r="J44" s="9">
        <f>J34</f>
        <v>2907.5</v>
      </c>
      <c r="K44" s="9">
        <f>SUM(K29:K43)</f>
        <v>2821.1</v>
      </c>
      <c r="L44" s="9"/>
      <c r="M44" s="9"/>
      <c r="N44" s="9"/>
      <c r="O44" s="9"/>
      <c r="P44" s="9">
        <f>SUM(P29:P43)</f>
        <v>1278</v>
      </c>
      <c r="Q44" s="9">
        <f>SUM(Q29:Q43)</f>
        <v>2150.1999999999998</v>
      </c>
      <c r="R44" s="9"/>
      <c r="S44" s="9">
        <f>SUM(S29:S43)</f>
        <v>61820.9</v>
      </c>
      <c r="T44" s="9">
        <f>SUM(T29:T43)</f>
        <v>72403.7</v>
      </c>
      <c r="U44" s="9"/>
      <c r="V44" s="32">
        <f>SUM(V29:V43)</f>
        <v>149992.6</v>
      </c>
      <c r="W44" s="29">
        <f>SUM(W29:W43)</f>
        <v>1872314.9000000001</v>
      </c>
      <c r="X44" s="30"/>
      <c r="Y44" s="30"/>
    </row>
    <row r="45" spans="1:25" ht="18.75" x14ac:dyDescent="0.3">
      <c r="A45" s="8"/>
      <c r="B45" s="34"/>
      <c r="C45" s="5"/>
      <c r="D45" s="5"/>
      <c r="E45" s="5"/>
      <c r="F45" s="5"/>
      <c r="G45" s="5"/>
      <c r="H45" s="5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26"/>
      <c r="W45" s="27"/>
      <c r="X45" s="3"/>
      <c r="Y45" s="3"/>
    </row>
    <row r="46" spans="1:25" ht="19.5" x14ac:dyDescent="0.35">
      <c r="A46" s="8"/>
      <c r="B46" s="11" t="s">
        <v>81</v>
      </c>
      <c r="C46" s="11">
        <f>C27+C44</f>
        <v>43.81</v>
      </c>
      <c r="D46" s="5"/>
      <c r="E46" s="5"/>
      <c r="F46" s="9">
        <f>F27</f>
        <v>5871.1275000000005</v>
      </c>
      <c r="G46" s="6"/>
      <c r="H46" s="9">
        <f>H27+H44</f>
        <v>122948.9025</v>
      </c>
      <c r="I46" s="9">
        <f>I27+I44</f>
        <v>7531.3053750000008</v>
      </c>
      <c r="J46" s="9">
        <f>J27+J44</f>
        <v>2907.5</v>
      </c>
      <c r="K46" s="9">
        <f>K27+K44</f>
        <v>16446.340250000001</v>
      </c>
      <c r="L46" s="9">
        <f>L27+L44</f>
        <v>773.2</v>
      </c>
      <c r="M46" s="9"/>
      <c r="N46" s="9"/>
      <c r="O46" s="9"/>
      <c r="P46" s="9">
        <f>P27+P44</f>
        <v>1278</v>
      </c>
      <c r="Q46" s="9">
        <f>Q27+Q44</f>
        <v>2150.1999999999998</v>
      </c>
      <c r="R46" s="9"/>
      <c r="S46" s="9">
        <f>S27+S44</f>
        <v>61820.9</v>
      </c>
      <c r="T46" s="9">
        <f>T27+T44</f>
        <v>121391.1</v>
      </c>
      <c r="U46" s="9">
        <f>U27+U44</f>
        <v>47923.799999999996</v>
      </c>
      <c r="V46" s="27">
        <f>V27+V44</f>
        <v>487087.15812499996</v>
      </c>
      <c r="W46" s="27">
        <f>W27+W44</f>
        <v>6014360.7975000003</v>
      </c>
      <c r="X46" s="3"/>
      <c r="Y46" s="3"/>
    </row>
    <row r="47" spans="1:25" ht="19.5" x14ac:dyDescent="0.35">
      <c r="A47" s="3"/>
      <c r="B47" s="37"/>
      <c r="C47" s="37"/>
      <c r="D47" s="13"/>
      <c r="E47" s="13"/>
      <c r="F47" s="38"/>
      <c r="G47" s="39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21"/>
      <c r="W47" s="21"/>
      <c r="X47" s="3"/>
      <c r="Y47" s="3"/>
    </row>
    <row r="48" spans="1:25" ht="18.7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3"/>
      <c r="W48" s="3"/>
      <c r="X48" s="3"/>
      <c r="Y48" s="3"/>
    </row>
    <row r="49" spans="1:25" ht="18" customHeight="1" x14ac:dyDescent="0.3">
      <c r="A49" s="3"/>
      <c r="B49" s="3" t="s">
        <v>82</v>
      </c>
      <c r="C49" s="3"/>
      <c r="D49" s="12"/>
      <c r="E49" s="12"/>
      <c r="F49" s="12"/>
      <c r="G49" s="12"/>
      <c r="H49" s="12" t="s">
        <v>84</v>
      </c>
      <c r="I49" s="1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W49" s="3"/>
      <c r="X49" s="3"/>
      <c r="Y49" s="3"/>
    </row>
    <row r="50" spans="1:25" ht="18.7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3"/>
      <c r="W50" s="3"/>
      <c r="X50" s="3"/>
      <c r="Y50" s="3"/>
    </row>
    <row r="51" spans="1:25" ht="18.75" x14ac:dyDescent="0.3">
      <c r="A51" s="3"/>
      <c r="B51" s="3" t="s">
        <v>59</v>
      </c>
      <c r="C51" s="3"/>
      <c r="D51" s="12"/>
      <c r="E51" s="12"/>
      <c r="F51" s="12"/>
      <c r="G51" s="12"/>
      <c r="H51" s="49" t="s">
        <v>85</v>
      </c>
      <c r="I51" s="4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W51" s="3"/>
      <c r="X51" s="3"/>
      <c r="Y51" s="3"/>
    </row>
    <row r="52" spans="1:25" ht="18.75" x14ac:dyDescent="0.3">
      <c r="A52" s="3" t="s">
        <v>83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3"/>
      <c r="W52" s="3"/>
      <c r="X52" s="3"/>
      <c r="Y52" s="3"/>
    </row>
    <row r="53" spans="1:25" ht="18.7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3"/>
      <c r="W53" s="3"/>
      <c r="X53" s="3"/>
      <c r="Y53" s="3"/>
    </row>
  </sheetData>
  <mergeCells count="27">
    <mergeCell ref="E10:R10"/>
    <mergeCell ref="A11:V11"/>
    <mergeCell ref="I12:O12"/>
    <mergeCell ref="P12:R12"/>
    <mergeCell ref="U12:U15"/>
    <mergeCell ref="V12:V15"/>
    <mergeCell ref="L13:L15"/>
    <mergeCell ref="A12:A15"/>
    <mergeCell ref="B12:B15"/>
    <mergeCell ref="C12:C15"/>
    <mergeCell ref="D12:D15"/>
    <mergeCell ref="E12:E15"/>
    <mergeCell ref="H51:I51"/>
    <mergeCell ref="W12:W15"/>
    <mergeCell ref="F12:G15"/>
    <mergeCell ref="P13:P15"/>
    <mergeCell ref="Q13:Q15"/>
    <mergeCell ref="R13:R15"/>
    <mergeCell ref="S12:S15"/>
    <mergeCell ref="T12:T15"/>
    <mergeCell ref="J13:J15"/>
    <mergeCell ref="K13:K15"/>
    <mergeCell ref="M13:M15"/>
    <mergeCell ref="N13:N15"/>
    <mergeCell ref="O13:O15"/>
    <mergeCell ref="H12:H15"/>
    <mergeCell ref="I13:I15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2024-09-05T13:04:58Z</cp:lastPrinted>
  <dcterms:created xsi:type="dcterms:W3CDTF">2006-09-28T05:33:00Z</dcterms:created>
  <dcterms:modified xsi:type="dcterms:W3CDTF">2024-09-17T11:00:10Z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5C8F99BB64C74C6FB2306DB5AB8C8B5D</vt:lpwstr>
  </property>
  <property fmtid="{D5CDD505-2E9C-101B-9397-08002B2CF9AE}" pid="3" name="KSOProductBuildVer">
    <vt:lpwstr>1049-11.2.0.11306</vt:lpwstr>
  </property>
</Properties>
</file>