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01.01.2025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<sst xmlns="http://schemas.openxmlformats.org/spreadsheetml/2006/main" count="97" uniqueCount="95">
  <si>
    <t>"Затверджую"</t>
  </si>
  <si>
    <t xml:space="preserve">Штат в кількості </t>
  </si>
  <si>
    <t xml:space="preserve">штатних одиниць із місячним фондом </t>
  </si>
  <si>
    <t>заробітної плати</t>
  </si>
  <si>
    <t>Голова Вороньківської сільської ради</t>
  </si>
  <si>
    <t xml:space="preserve">                      </t>
  </si>
  <si>
    <t xml:space="preserve">     Любов ЧЕШКО</t>
  </si>
  <si>
    <t xml:space="preserve"> (підпис керівника)</t>
  </si>
  <si>
    <t xml:space="preserve">"         "               </t>
  </si>
  <si>
    <t xml:space="preserve">        </t>
  </si>
  <si>
    <t xml:space="preserve">                     ШТАТНИЙ РОЗПИС         </t>
  </si>
  <si>
    <t xml:space="preserve">           Головурівський ліцей Вороньківської сільської ради  станом  01.01.2025</t>
  </si>
  <si>
    <t>№ п.п.</t>
  </si>
  <si>
    <t>Назва посади</t>
  </si>
  <si>
    <t>К-сть шт. од.</t>
  </si>
  <si>
    <t>розряд</t>
  </si>
  <si>
    <t>посадовий оклад</t>
  </si>
  <si>
    <t>Підвищення пос. окладів. 10 % по пост КМУ № 22 від 11.08.18</t>
  </si>
  <si>
    <t>Підвищ.посадов.оклад</t>
  </si>
  <si>
    <t>Надбавки</t>
  </si>
  <si>
    <t>Доплати</t>
  </si>
  <si>
    <t>Доплата до МЗП</t>
  </si>
  <si>
    <t>ПРЕМІЯ</t>
  </si>
  <si>
    <t>Матеріальна допомога на оздоровлення</t>
  </si>
  <si>
    <t xml:space="preserve">Грошова винагорода та премія обслуг. персон. </t>
  </si>
  <si>
    <t xml:space="preserve">ФЗП на місяць </t>
  </si>
  <si>
    <t>Всього фонд зарплати на рік</t>
  </si>
  <si>
    <t>надбавка  за престижність         15%</t>
  </si>
  <si>
    <t>50%ос. ум.пр.</t>
  </si>
  <si>
    <t xml:space="preserve">надбавка за вислугу           </t>
  </si>
  <si>
    <t>15%    за роботу з біб. фондом</t>
  </si>
  <si>
    <t>50% скл.,напр</t>
  </si>
  <si>
    <t xml:space="preserve"> 25% класність</t>
  </si>
  <si>
    <t>40%     нічні</t>
  </si>
  <si>
    <t>10% дез.засоби</t>
  </si>
  <si>
    <t>12% шкідливі умови</t>
  </si>
  <si>
    <t>1.</t>
  </si>
  <si>
    <t>Директор</t>
  </si>
  <si>
    <t>2.</t>
  </si>
  <si>
    <t>Заступник директора</t>
  </si>
  <si>
    <t>3.</t>
  </si>
  <si>
    <t>4.</t>
  </si>
  <si>
    <t>Соціальний педагог</t>
  </si>
  <si>
    <t>5.</t>
  </si>
  <si>
    <t>Педагог-організатор</t>
  </si>
  <si>
    <t>6.</t>
  </si>
  <si>
    <t>Практичний психолог</t>
  </si>
  <si>
    <t>7.</t>
  </si>
  <si>
    <t>Вихователь ГПД</t>
  </si>
  <si>
    <t>8.</t>
  </si>
  <si>
    <t>Керівник гуртка</t>
  </si>
  <si>
    <t>9.</t>
  </si>
  <si>
    <t>Керівник гуртка з в.п.вих</t>
  </si>
  <si>
    <t xml:space="preserve">Педагогічні працівники </t>
  </si>
  <si>
    <t>Всього</t>
  </si>
  <si>
    <t>10.</t>
  </si>
  <si>
    <t>Інженер-електронік</t>
  </si>
  <si>
    <t>11.</t>
  </si>
  <si>
    <t>Завідувач господарства</t>
  </si>
  <si>
    <t>12.</t>
  </si>
  <si>
    <t>Лаборант</t>
  </si>
  <si>
    <t>13.</t>
  </si>
  <si>
    <t>Головний бухгалтер</t>
  </si>
  <si>
    <t>14.</t>
  </si>
  <si>
    <t>Секретар</t>
  </si>
  <si>
    <t>15.</t>
  </si>
  <si>
    <t>Завідуючий бібліотеки</t>
  </si>
  <si>
    <t>16.</t>
  </si>
  <si>
    <t>Робітник по обслуговув</t>
  </si>
  <si>
    <t>17.</t>
  </si>
  <si>
    <t>Медична сестра</t>
  </si>
  <si>
    <t>18.</t>
  </si>
  <si>
    <t xml:space="preserve">Водій  </t>
  </si>
  <si>
    <t>19.</t>
  </si>
  <si>
    <t>Сторож</t>
  </si>
  <si>
    <t>20.</t>
  </si>
  <si>
    <t>Кухар</t>
  </si>
  <si>
    <t>21.</t>
  </si>
  <si>
    <t>Підсобний працівник</t>
  </si>
  <si>
    <t>22.</t>
  </si>
  <si>
    <t>Прибиральник</t>
  </si>
  <si>
    <t>23.</t>
  </si>
  <si>
    <t>Комірник</t>
  </si>
  <si>
    <t>24.</t>
  </si>
  <si>
    <t>Двірник</t>
  </si>
  <si>
    <t>Всього гос-обсл. персонал.</t>
  </si>
  <si>
    <t>Всього штатних од.</t>
  </si>
  <si>
    <t>Керівник</t>
  </si>
  <si>
    <t xml:space="preserve">          А.М.Форостовський</t>
  </si>
  <si>
    <t>Я.М.Корж</t>
  </si>
  <si>
    <t xml:space="preserve">медсестра </t>
  </si>
  <si>
    <t>М.П.</t>
  </si>
  <si>
    <t>кухар</t>
  </si>
  <si>
    <t xml:space="preserve">підсобний </t>
  </si>
  <si>
    <t>водій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</si>
</sst>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3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3"/>
      <name val="Times New Roman"/>
      <charset val="204"/>
    </font>
    <font>
      <b/>
      <sz val="14"/>
      <color theme="1"/>
      <name val="Times New Roman"/>
      <charset val="204"/>
    </font>
    <font>
      <b/>
      <i/>
      <sz val="14"/>
      <name val="Times New Roman"/>
      <charset val="204"/>
    </font>
    <font>
      <sz val="20"/>
      <color theme="1"/>
      <name val="Times New Roman"/>
      <charset val="204"/>
    </font>
    <font>
      <sz val="2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2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3" fillId="0" borderId="5" xfId="0" applyFont="1" applyBorder="1"/>
    <xf numFmtId="0" fontId="6" fillId="0" borderId="5" xfId="0" applyFont="1" applyBorder="1"/>
    <xf numFmtId="0" fontId="5" fillId="0" borderId="5" xfId="0" applyNumberFormat="1" applyFont="1" applyBorder="1"/>
    <xf numFmtId="0" fontId="3" fillId="0" borderId="5" xfId="0" applyNumberFormat="1" applyFont="1" applyBorder="1"/>
    <xf numFmtId="0" fontId="2" fillId="0" borderId="5" xfId="0" applyFont="1" applyBorder="1"/>
    <xf numFmtId="2" fontId="3" fillId="0" borderId="5" xfId="0" applyNumberFormat="1" applyFont="1" applyBorder="1"/>
    <xf numFmtId="0" fontId="5" fillId="0" borderId="5" xfId="0" applyFont="1" applyFill="1" applyBorder="1"/>
    <xf numFmtId="0" fontId="5" fillId="2" borderId="5" xfId="0" applyFont="1" applyFill="1" applyBorder="1"/>
    <xf numFmtId="0" fontId="7" fillId="0" borderId="5" xfId="0" applyFont="1" applyBorder="1"/>
    <xf numFmtId="0" fontId="8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9" fontId="4" fillId="0" borderId="9" xfId="0" applyNumberFormat="1" applyFont="1" applyBorder="1" applyAlignment="1">
      <alignment horizontal="center" vertical="center" wrapText="1"/>
    </xf>
    <xf numFmtId="2" fontId="5" fillId="0" borderId="5" xfId="0" applyNumberFormat="1" applyFont="1" applyBorder="1"/>
    <xf numFmtId="2" fontId="5" fillId="2" borderId="5" xfId="0" applyNumberFormat="1" applyFont="1" applyFill="1" applyBorder="1"/>
    <xf numFmtId="0" fontId="2" fillId="0" borderId="0" xfId="0" applyFont="1" applyBorder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Alignment="1"/>
    <xf numFmtId="4" fontId="5" fillId="0" borderId="0" xfId="0" applyNumberFormat="1" applyFont="1" applyBorder="1" applyAlignment="1">
      <alignment wrapText="1"/>
    </xf>
    <xf numFmtId="2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2" fillId="0" borderId="0" xfId="0" applyNumberFormat="1" applyFont="1"/>
    <xf numFmtId="0" fontId="4" fillId="0" borderId="1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wrapText="1"/>
    </xf>
    <xf numFmtId="4" fontId="3" fillId="0" borderId="5" xfId="0" applyNumberFormat="1" applyFont="1" applyBorder="1"/>
    <xf numFmtId="4" fontId="3" fillId="0" borderId="5" xfId="0" applyNumberFormat="1" applyFont="1" applyBorder="1" applyAlignment="1">
      <alignment wrapText="1"/>
    </xf>
    <xf numFmtId="4" fontId="3" fillId="0" borderId="5" xfId="0" applyNumberFormat="1" applyFont="1" applyBorder="1" applyAlignment="1"/>
    <xf numFmtId="4" fontId="3" fillId="2" borderId="5" xfId="0" applyNumberFormat="1" applyFont="1" applyFill="1" applyBorder="1"/>
    <xf numFmtId="0" fontId="7" fillId="0" borderId="0" xfId="0" applyFont="1"/>
    <xf numFmtId="2" fontId="5" fillId="2" borderId="5" xfId="0" applyNumberFormat="1" applyFont="1" applyFill="1" applyBorder="1" applyAlignment="1">
      <alignment wrapText="1"/>
    </xf>
    <xf numFmtId="0" fontId="2" fillId="2" borderId="0" xfId="0" applyFont="1" applyFill="1"/>
    <xf numFmtId="4" fontId="3" fillId="0" borderId="5" xfId="0" applyNumberFormat="1" applyFont="1" applyFill="1" applyBorder="1" applyAlignment="1">
      <alignment wrapText="1"/>
    </xf>
    <xf numFmtId="4" fontId="3" fillId="0" borderId="5" xfId="0" applyNumberFormat="1" applyFont="1" applyFill="1" applyBorder="1"/>
    <xf numFmtId="4" fontId="7" fillId="0" borderId="0" xfId="0" applyNumberFormat="1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9" fillId="0" borderId="0" xfId="0" applyFont="1"/>
    <xf numFmtId="4" fontId="9" fillId="0" borderId="0" xfId="0" applyNumberFormat="1" applyFont="1" applyFill="1"/>
    <xf numFmtId="0" fontId="10" fillId="0" borderId="0" xfId="0" applyFont="1"/>
    <xf numFmtId="0" fontId="11" fillId="0" borderId="0" xfId="0" applyFont="1" applyAlignment="1">
      <alignment wrapText="1"/>
    </xf>
    <xf numFmtId="4" fontId="12" fillId="0" borderId="0" xfId="0" applyNumberFormat="1" applyFont="1" applyFill="1"/>
    <xf numFmtId="0" fontId="10" fillId="0" borderId="0" xfId="0" applyFont="1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Y54"/>
  <sheetViews>
    <sheetView tabSelected="1" zoomScale="54" zoomScaleNormal="54" topLeftCell="B1" workbookViewId="0">
      <selection activeCell="B2" sqref="A2:W53"/>
    </sheetView>
  </sheetViews>
  <sheetFormatPr defaultColWidth="9" defaultRowHeight="15"/>
  <cols>
    <col min="1" max="1" width="5.08571428571429" customWidth="1"/>
    <col min="2" max="2" width="37.6571428571429" customWidth="1"/>
    <col min="3" max="3" width="10"/>
    <col min="5" max="5" width="9.28571428571429"/>
    <col min="6" max="6" width="17.6285714285714" customWidth="1"/>
    <col min="7" max="7" width="1.62857142857143" hidden="1" customWidth="1"/>
    <col min="8" max="8" width="16.1333333333333" customWidth="1"/>
    <col min="9" max="9" width="15.5809523809524" customWidth="1"/>
    <col min="10" max="10" width="12.4190476190476" customWidth="1"/>
    <col min="11" max="11" width="14.2761904761905" customWidth="1"/>
    <col min="12" max="15" width="11.2857142857143"/>
    <col min="16" max="16" width="12"/>
    <col min="17" max="17" width="14.0190476190476" customWidth="1"/>
    <col min="18" max="18" width="15.8380952380952" customWidth="1"/>
    <col min="19" max="20" width="17.9142857142857" customWidth="1"/>
    <col min="21" max="21" width="15.8380952380952" customWidth="1"/>
    <col min="22" max="22" width="16.8761904761905" style="3" customWidth="1"/>
    <col min="23" max="24" width="24.0666666666667" customWidth="1"/>
  </cols>
  <sheetData>
    <row r="2" ht="18.75" spans="2:22">
      <c r="B2" s="4"/>
      <c r="C2" s="4"/>
      <c r="D2" s="4"/>
      <c r="E2" s="4"/>
      <c r="F2" s="4"/>
      <c r="G2" s="4"/>
      <c r="H2" s="4"/>
      <c r="I2" s="4"/>
      <c r="J2" s="4"/>
      <c r="K2" s="4"/>
      <c r="L2" s="36"/>
      <c r="M2" s="36"/>
      <c r="N2" s="36"/>
      <c r="O2" s="36"/>
      <c r="P2" s="37" t="s">
        <v>0</v>
      </c>
      <c r="Q2" s="37"/>
      <c r="R2" s="37"/>
      <c r="S2" s="37"/>
      <c r="T2" s="37"/>
      <c r="U2" s="37"/>
      <c r="V2" s="53"/>
    </row>
    <row r="3" ht="18.75" spans="2:22">
      <c r="B3" s="4"/>
      <c r="C3" s="4"/>
      <c r="D3" s="4"/>
      <c r="E3" s="4"/>
      <c r="F3" s="4"/>
      <c r="G3" s="4"/>
      <c r="H3" s="4"/>
      <c r="I3" s="4"/>
      <c r="J3" s="4"/>
      <c r="K3" s="4"/>
      <c r="L3" s="38"/>
      <c r="M3" s="38"/>
      <c r="N3" s="38"/>
      <c r="O3" s="39" t="s">
        <v>1</v>
      </c>
      <c r="P3" s="39"/>
      <c r="Q3" s="54">
        <f>C44</f>
        <v>17.5</v>
      </c>
      <c r="R3" s="42"/>
      <c r="S3" s="42"/>
      <c r="T3" s="42"/>
      <c r="U3" s="42"/>
      <c r="V3" s="55"/>
    </row>
    <row r="4" ht="18.75" spans="2:22">
      <c r="B4" s="4"/>
      <c r="C4" s="4"/>
      <c r="D4" s="4"/>
      <c r="E4" s="4"/>
      <c r="F4" s="4"/>
      <c r="G4" s="4"/>
      <c r="H4" s="4"/>
      <c r="I4" s="4"/>
      <c r="J4" s="4"/>
      <c r="K4" s="4"/>
      <c r="L4" s="36"/>
      <c r="M4" s="36"/>
      <c r="N4" s="36"/>
      <c r="O4" s="36" t="s">
        <v>2</v>
      </c>
      <c r="P4" s="36"/>
      <c r="Q4" s="36"/>
      <c r="R4" s="36"/>
      <c r="S4" s="36"/>
      <c r="T4" s="36"/>
      <c r="U4" s="36"/>
      <c r="V4" s="53"/>
    </row>
    <row r="5" ht="18.75" spans="2:22">
      <c r="B5" s="4"/>
      <c r="C5" s="4"/>
      <c r="D5" s="4"/>
      <c r="E5" s="4"/>
      <c r="F5" s="4"/>
      <c r="G5" s="4"/>
      <c r="H5" s="4"/>
      <c r="I5" s="4"/>
      <c r="J5" s="4"/>
      <c r="K5" s="4"/>
      <c r="L5" s="37"/>
      <c r="M5" s="37"/>
      <c r="N5" s="37"/>
      <c r="O5" s="37" t="s">
        <v>3</v>
      </c>
      <c r="P5" s="37"/>
      <c r="Q5" s="56">
        <f>V46</f>
        <v>171222.05</v>
      </c>
      <c r="R5" s="37"/>
      <c r="S5" s="37"/>
      <c r="T5" s="37"/>
      <c r="U5" s="37"/>
      <c r="V5" s="57"/>
    </row>
    <row r="6" ht="18.75" spans="2:22">
      <c r="B6" s="4"/>
      <c r="C6" s="4"/>
      <c r="D6" s="4"/>
      <c r="E6" s="4"/>
      <c r="F6" s="4"/>
      <c r="G6" s="4"/>
      <c r="H6" s="4"/>
      <c r="I6" s="4"/>
      <c r="J6" s="4"/>
      <c r="K6" s="4"/>
      <c r="L6" s="37"/>
      <c r="M6" s="37"/>
      <c r="N6" s="37"/>
      <c r="O6" s="37" t="s">
        <v>4</v>
      </c>
      <c r="P6" s="37"/>
      <c r="Q6" s="37"/>
      <c r="R6" s="37"/>
      <c r="S6" s="37"/>
      <c r="T6" s="37"/>
      <c r="U6" s="37"/>
      <c r="V6" s="58"/>
    </row>
    <row r="7" ht="18.75" spans="2:22">
      <c r="B7" s="4"/>
      <c r="C7" s="4"/>
      <c r="D7" s="4"/>
      <c r="E7" s="4"/>
      <c r="F7" s="4"/>
      <c r="G7" s="4"/>
      <c r="H7" s="4"/>
      <c r="I7" s="4"/>
      <c r="J7" s="4"/>
      <c r="K7" s="4"/>
      <c r="L7" s="38"/>
      <c r="M7" s="38"/>
      <c r="N7" s="38"/>
      <c r="O7" s="39" t="s">
        <v>5</v>
      </c>
      <c r="P7" s="39"/>
      <c r="Q7" s="39"/>
      <c r="R7" s="54" t="s">
        <v>6</v>
      </c>
      <c r="S7" s="54"/>
      <c r="T7" s="54"/>
      <c r="U7" s="55"/>
      <c r="V7" s="55"/>
    </row>
    <row r="8" ht="18.75" spans="2:22">
      <c r="B8" s="4"/>
      <c r="C8" s="4"/>
      <c r="D8" s="4"/>
      <c r="E8" s="4"/>
      <c r="F8" s="4"/>
      <c r="G8" s="4"/>
      <c r="H8" s="4"/>
      <c r="I8" s="4"/>
      <c r="J8" s="4"/>
      <c r="K8" s="4"/>
      <c r="L8" s="40"/>
      <c r="M8" s="40"/>
      <c r="N8" s="40"/>
      <c r="O8" s="41" t="s">
        <v>7</v>
      </c>
      <c r="P8" s="36"/>
      <c r="Q8" s="38"/>
      <c r="R8" s="38"/>
      <c r="S8" s="38"/>
      <c r="T8" s="38"/>
      <c r="U8" s="38"/>
      <c r="V8" s="53"/>
    </row>
    <row r="9" ht="18.75" spans="2:22">
      <c r="B9" s="4"/>
      <c r="C9" s="4"/>
      <c r="D9" s="4"/>
      <c r="E9" s="4"/>
      <c r="F9" s="4"/>
      <c r="G9" s="4"/>
      <c r="H9" s="4"/>
      <c r="I9" s="4"/>
      <c r="J9" s="4"/>
      <c r="K9" s="4"/>
      <c r="L9" s="38"/>
      <c r="M9" s="38"/>
      <c r="N9" s="38"/>
      <c r="O9" s="42" t="s">
        <v>8</v>
      </c>
      <c r="P9" s="42"/>
      <c r="Q9" s="42"/>
      <c r="R9" s="42"/>
      <c r="S9" s="42"/>
      <c r="T9" s="42"/>
      <c r="U9" s="42"/>
      <c r="V9" s="59"/>
    </row>
    <row r="10" ht="18.75" spans="1:25">
      <c r="A10" s="5" t="s">
        <v>9</v>
      </c>
      <c r="B10" s="5"/>
      <c r="C10" s="5"/>
      <c r="D10" s="5"/>
      <c r="E10" s="5" t="s">
        <v>10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0"/>
      <c r="W10" s="4"/>
      <c r="X10" s="4"/>
      <c r="Y10" s="4"/>
    </row>
    <row r="11" ht="18.75" spans="1:25">
      <c r="A11" s="6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1"/>
      <c r="W11" s="62"/>
      <c r="X11" s="4"/>
      <c r="Y11" s="4"/>
    </row>
    <row r="12" ht="54" customHeight="1" spans="1:25">
      <c r="A12" s="7" t="s">
        <v>12</v>
      </c>
      <c r="B12" s="8" t="s">
        <v>13</v>
      </c>
      <c r="C12" s="9" t="s">
        <v>14</v>
      </c>
      <c r="D12" s="8" t="s">
        <v>15</v>
      </c>
      <c r="E12" s="9" t="s">
        <v>16</v>
      </c>
      <c r="F12" s="10" t="s">
        <v>17</v>
      </c>
      <c r="G12" s="11"/>
      <c r="H12" s="12" t="s">
        <v>18</v>
      </c>
      <c r="I12" s="43" t="s">
        <v>19</v>
      </c>
      <c r="J12" s="43"/>
      <c r="K12" s="43"/>
      <c r="L12" s="43"/>
      <c r="M12" s="43"/>
      <c r="N12" s="43"/>
      <c r="O12" s="44" t="s">
        <v>20</v>
      </c>
      <c r="P12" s="45"/>
      <c r="Q12" s="63"/>
      <c r="R12" s="12" t="s">
        <v>21</v>
      </c>
      <c r="S12" s="11" t="s">
        <v>22</v>
      </c>
      <c r="T12" s="11" t="s">
        <v>23</v>
      </c>
      <c r="U12" s="11" t="s">
        <v>24</v>
      </c>
      <c r="V12" s="64" t="s">
        <v>25</v>
      </c>
      <c r="W12" s="9" t="s">
        <v>26</v>
      </c>
      <c r="X12" s="4"/>
      <c r="Y12" s="4"/>
    </row>
    <row r="13" ht="18.75" spans="1:25">
      <c r="A13" s="13"/>
      <c r="B13" s="14"/>
      <c r="C13" s="15"/>
      <c r="D13" s="14"/>
      <c r="E13" s="15"/>
      <c r="F13" s="16"/>
      <c r="G13" s="17"/>
      <c r="H13" s="12"/>
      <c r="I13" s="46" t="s">
        <v>27</v>
      </c>
      <c r="J13" s="15" t="s">
        <v>28</v>
      </c>
      <c r="K13" s="47" t="s">
        <v>29</v>
      </c>
      <c r="L13" s="15" t="s">
        <v>30</v>
      </c>
      <c r="M13" s="15" t="s">
        <v>31</v>
      </c>
      <c r="N13" s="15" t="s">
        <v>32</v>
      </c>
      <c r="O13" s="15" t="s">
        <v>33</v>
      </c>
      <c r="P13" s="16" t="s">
        <v>34</v>
      </c>
      <c r="Q13" s="16" t="s">
        <v>35</v>
      </c>
      <c r="R13" s="12"/>
      <c r="S13" s="17"/>
      <c r="T13" s="17"/>
      <c r="U13" s="17"/>
      <c r="V13" s="65"/>
      <c r="W13" s="15"/>
      <c r="X13" s="4"/>
      <c r="Y13" s="4"/>
    </row>
    <row r="14" ht="18.75" spans="1:25">
      <c r="A14" s="13"/>
      <c r="B14" s="14"/>
      <c r="C14" s="15"/>
      <c r="D14" s="14"/>
      <c r="E14" s="15"/>
      <c r="F14" s="16"/>
      <c r="G14" s="17"/>
      <c r="H14" s="12"/>
      <c r="I14" s="46"/>
      <c r="J14" s="15"/>
      <c r="K14" s="47"/>
      <c r="L14" s="15"/>
      <c r="M14" s="15"/>
      <c r="N14" s="15"/>
      <c r="O14" s="15"/>
      <c r="P14" s="16"/>
      <c r="Q14" s="16"/>
      <c r="R14" s="12"/>
      <c r="S14" s="17"/>
      <c r="T14" s="17"/>
      <c r="U14" s="17"/>
      <c r="V14" s="65"/>
      <c r="W14" s="15"/>
      <c r="X14" s="4"/>
      <c r="Y14" s="4"/>
    </row>
    <row r="15" ht="40" customHeight="1" spans="1:25">
      <c r="A15" s="18"/>
      <c r="B15" s="19"/>
      <c r="C15" s="20"/>
      <c r="D15" s="19"/>
      <c r="E15" s="20"/>
      <c r="F15" s="21"/>
      <c r="G15" s="22"/>
      <c r="H15" s="12"/>
      <c r="I15" s="48"/>
      <c r="J15" s="20"/>
      <c r="K15" s="49"/>
      <c r="L15" s="20"/>
      <c r="M15" s="20"/>
      <c r="N15" s="20"/>
      <c r="O15" s="20"/>
      <c r="P15" s="21"/>
      <c r="Q15" s="21"/>
      <c r="R15" s="12"/>
      <c r="S15" s="22"/>
      <c r="T15" s="22"/>
      <c r="U15" s="22"/>
      <c r="V15" s="66"/>
      <c r="W15" s="20"/>
      <c r="X15" s="4"/>
      <c r="Y15" s="4"/>
    </row>
    <row r="16" ht="18.75" spans="1:25">
      <c r="A16" s="23" t="s">
        <v>36</v>
      </c>
      <c r="B16" s="23" t="s">
        <v>37</v>
      </c>
      <c r="C16" s="23">
        <v>1</v>
      </c>
      <c r="D16" s="23">
        <v>15</v>
      </c>
      <c r="E16" s="23">
        <v>8243</v>
      </c>
      <c r="F16" s="23">
        <f t="shared" ref="F16:F24" si="0">E16*0.1</f>
        <v>824.3</v>
      </c>
      <c r="G16" s="23"/>
      <c r="H16" s="24">
        <f>E16+F16</f>
        <v>9067.3</v>
      </c>
      <c r="I16" s="50">
        <f t="shared" ref="I16:I24" si="1">H16*0.15</f>
        <v>1360.095</v>
      </c>
      <c r="J16" s="50"/>
      <c r="K16" s="50">
        <f>H16*0.3</f>
        <v>2720.19</v>
      </c>
      <c r="L16" s="50"/>
      <c r="M16" s="50"/>
      <c r="N16" s="50"/>
      <c r="O16" s="50"/>
      <c r="P16" s="50"/>
      <c r="Q16" s="50"/>
      <c r="R16" s="50"/>
      <c r="S16" s="50"/>
      <c r="T16" s="50">
        <f t="shared" ref="T16:T24" si="2">H16</f>
        <v>9067.3</v>
      </c>
      <c r="U16" s="50">
        <v>7464</v>
      </c>
      <c r="V16" s="67">
        <f t="shared" ref="V16:V24" si="3">SUM(H16:N16)</f>
        <v>13147.585</v>
      </c>
      <c r="W16" s="68">
        <f t="shared" ref="W16:W25" si="4">V16*12+U16+T16</f>
        <v>174302.32</v>
      </c>
      <c r="X16" s="4"/>
      <c r="Y16" s="4"/>
    </row>
    <row r="17" ht="18.75" spans="1:25">
      <c r="A17" s="23" t="s">
        <v>38</v>
      </c>
      <c r="B17" s="23" t="s">
        <v>39</v>
      </c>
      <c r="C17" s="23">
        <v>1</v>
      </c>
      <c r="D17" s="23"/>
      <c r="E17" s="23">
        <v>7090.8</v>
      </c>
      <c r="F17" s="23">
        <f>E17*10%</f>
        <v>709.08</v>
      </c>
      <c r="G17" s="23"/>
      <c r="H17" s="24">
        <f>F17+E17</f>
        <v>7799.88</v>
      </c>
      <c r="I17" s="50">
        <f t="shared" si="1"/>
        <v>1169.982</v>
      </c>
      <c r="J17" s="50"/>
      <c r="K17" s="50">
        <f>H17*0.3</f>
        <v>2339.964</v>
      </c>
      <c r="L17" s="50"/>
      <c r="M17" s="50"/>
      <c r="N17" s="50"/>
      <c r="O17" s="50"/>
      <c r="P17" s="50"/>
      <c r="Q17" s="50"/>
      <c r="R17" s="50"/>
      <c r="S17" s="50"/>
      <c r="T17" s="50">
        <f t="shared" si="2"/>
        <v>7799.88</v>
      </c>
      <c r="U17" s="50">
        <v>7090.8</v>
      </c>
      <c r="V17" s="67">
        <f t="shared" si="3"/>
        <v>11309.826</v>
      </c>
      <c r="W17" s="68">
        <f>V17*12+T17+U17</f>
        <v>150608.592</v>
      </c>
      <c r="X17" s="4"/>
      <c r="Y17" s="4"/>
    </row>
    <row r="18" ht="18.75" spans="1:25">
      <c r="A18" s="23" t="s">
        <v>40</v>
      </c>
      <c r="B18" s="23" t="s">
        <v>39</v>
      </c>
      <c r="C18" s="23">
        <v>0.5</v>
      </c>
      <c r="D18" s="23"/>
      <c r="E18" s="23">
        <v>3545.4</v>
      </c>
      <c r="F18" s="23">
        <f t="shared" si="0"/>
        <v>354.54</v>
      </c>
      <c r="G18" s="23"/>
      <c r="H18" s="24">
        <f>E18+F18</f>
        <v>3899.94</v>
      </c>
      <c r="I18" s="50">
        <f t="shared" si="1"/>
        <v>584.991</v>
      </c>
      <c r="J18" s="50"/>
      <c r="K18" s="50">
        <v>0</v>
      </c>
      <c r="L18" s="50"/>
      <c r="M18" s="50"/>
      <c r="N18" s="50"/>
      <c r="O18" s="50"/>
      <c r="P18" s="50"/>
      <c r="Q18" s="50"/>
      <c r="R18" s="50"/>
      <c r="S18" s="50"/>
      <c r="T18" s="50">
        <f t="shared" si="2"/>
        <v>3899.94</v>
      </c>
      <c r="U18" s="50">
        <v>3545.4</v>
      </c>
      <c r="V18" s="67">
        <f t="shared" si="3"/>
        <v>4484.931</v>
      </c>
      <c r="W18" s="68">
        <f t="shared" si="4"/>
        <v>61264.512</v>
      </c>
      <c r="X18" s="4"/>
      <c r="Y18" s="4"/>
    </row>
    <row r="19" ht="18.75" spans="1:25">
      <c r="A19" s="23" t="s">
        <v>41</v>
      </c>
      <c r="B19" s="23" t="s">
        <v>42</v>
      </c>
      <c r="C19" s="23">
        <v>0.5</v>
      </c>
      <c r="D19" s="23">
        <v>11</v>
      </c>
      <c r="E19" s="23">
        <v>5699</v>
      </c>
      <c r="F19" s="23">
        <f t="shared" si="0"/>
        <v>569.9</v>
      </c>
      <c r="G19" s="23"/>
      <c r="H19" s="24">
        <f t="shared" ref="H19:H24" si="5">(E19+F19)*C19</f>
        <v>3134.45</v>
      </c>
      <c r="I19" s="50">
        <f t="shared" si="1"/>
        <v>470.1675</v>
      </c>
      <c r="J19" s="50"/>
      <c r="K19" s="50">
        <v>626.89</v>
      </c>
      <c r="L19" s="50"/>
      <c r="M19" s="50"/>
      <c r="N19" s="50"/>
      <c r="O19" s="50"/>
      <c r="P19" s="50"/>
      <c r="Q19" s="50"/>
      <c r="R19" s="50"/>
      <c r="S19" s="50"/>
      <c r="T19" s="50">
        <f t="shared" si="2"/>
        <v>3134.45</v>
      </c>
      <c r="U19" s="50">
        <v>2850</v>
      </c>
      <c r="V19" s="67">
        <f t="shared" si="3"/>
        <v>4231.5075</v>
      </c>
      <c r="W19" s="68">
        <f t="shared" si="4"/>
        <v>56762.54</v>
      </c>
      <c r="X19" s="4"/>
      <c r="Y19" s="4"/>
    </row>
    <row r="20" ht="18.75" spans="1:25">
      <c r="A20" s="23" t="s">
        <v>43</v>
      </c>
      <c r="B20" s="23" t="s">
        <v>44</v>
      </c>
      <c r="C20" s="23">
        <v>1</v>
      </c>
      <c r="D20" s="23">
        <v>11</v>
      </c>
      <c r="E20" s="23">
        <v>5699</v>
      </c>
      <c r="F20" s="23">
        <f t="shared" si="0"/>
        <v>569.9</v>
      </c>
      <c r="G20" s="23"/>
      <c r="H20" s="24">
        <f t="shared" si="5"/>
        <v>6268.9</v>
      </c>
      <c r="I20" s="50">
        <f t="shared" si="1"/>
        <v>940.335</v>
      </c>
      <c r="J20" s="50"/>
      <c r="K20" s="50">
        <v>0</v>
      </c>
      <c r="L20" s="50"/>
      <c r="M20" s="50"/>
      <c r="N20" s="50"/>
      <c r="O20" s="50"/>
      <c r="P20" s="50"/>
      <c r="Q20" s="50"/>
      <c r="R20" s="50"/>
      <c r="S20" s="50"/>
      <c r="T20" s="50">
        <f t="shared" si="2"/>
        <v>6268.9</v>
      </c>
      <c r="U20" s="50">
        <f>5699</f>
        <v>5699</v>
      </c>
      <c r="V20" s="67">
        <f t="shared" si="3"/>
        <v>7209.235</v>
      </c>
      <c r="W20" s="68">
        <f t="shared" si="4"/>
        <v>98478.72</v>
      </c>
      <c r="X20" s="4"/>
      <c r="Y20" s="4"/>
    </row>
    <row r="21" ht="18.75" spans="1:25">
      <c r="A21" s="23" t="s">
        <v>45</v>
      </c>
      <c r="B21" s="23" t="s">
        <v>46</v>
      </c>
      <c r="C21" s="25">
        <v>0.5</v>
      </c>
      <c r="D21" s="23">
        <v>11</v>
      </c>
      <c r="E21" s="23">
        <v>5699</v>
      </c>
      <c r="F21" s="23">
        <f t="shared" si="0"/>
        <v>569.9</v>
      </c>
      <c r="G21" s="23"/>
      <c r="H21" s="24">
        <f t="shared" si="5"/>
        <v>3134.45</v>
      </c>
      <c r="I21" s="50">
        <f t="shared" si="1"/>
        <v>470.1675</v>
      </c>
      <c r="J21" s="50"/>
      <c r="K21" s="50">
        <v>626.89</v>
      </c>
      <c r="L21" s="50"/>
      <c r="M21" s="50"/>
      <c r="N21" s="50"/>
      <c r="O21" s="50"/>
      <c r="P21" s="50"/>
      <c r="Q21" s="50"/>
      <c r="R21" s="50"/>
      <c r="S21" s="50"/>
      <c r="T21" s="50">
        <f t="shared" si="2"/>
        <v>3134.45</v>
      </c>
      <c r="U21" s="50">
        <v>2850</v>
      </c>
      <c r="V21" s="67">
        <f t="shared" si="3"/>
        <v>4231.5075</v>
      </c>
      <c r="W21" s="68">
        <f t="shared" si="4"/>
        <v>56762.54</v>
      </c>
      <c r="X21" s="4"/>
      <c r="Y21" s="4"/>
    </row>
    <row r="22" ht="18.75" spans="1:25">
      <c r="A22" s="23" t="s">
        <v>47</v>
      </c>
      <c r="B22" s="23" t="s">
        <v>48</v>
      </c>
      <c r="C22" s="23">
        <v>1</v>
      </c>
      <c r="D22" s="23">
        <v>11</v>
      </c>
      <c r="E22" s="23">
        <v>5699</v>
      </c>
      <c r="F22" s="23">
        <f t="shared" si="0"/>
        <v>569.9</v>
      </c>
      <c r="G22" s="23"/>
      <c r="H22" s="24">
        <f t="shared" si="5"/>
        <v>6268.9</v>
      </c>
      <c r="I22" s="50">
        <f t="shared" si="1"/>
        <v>940.335</v>
      </c>
      <c r="J22" s="50"/>
      <c r="K22" s="50">
        <v>1253.78</v>
      </c>
      <c r="L22" s="50"/>
      <c r="M22" s="50"/>
      <c r="N22" s="50"/>
      <c r="O22" s="50"/>
      <c r="P22" s="50"/>
      <c r="Q22" s="50"/>
      <c r="R22" s="50"/>
      <c r="S22" s="50"/>
      <c r="T22" s="50">
        <f t="shared" si="2"/>
        <v>6268.9</v>
      </c>
      <c r="U22" s="50">
        <v>5699</v>
      </c>
      <c r="V22" s="67">
        <f t="shared" si="3"/>
        <v>8463.015</v>
      </c>
      <c r="W22" s="68">
        <f t="shared" si="4"/>
        <v>113524.08</v>
      </c>
      <c r="X22" s="4"/>
      <c r="Y22" s="4"/>
    </row>
    <row r="23" ht="18.75" spans="1:25">
      <c r="A23" s="23" t="s">
        <v>49</v>
      </c>
      <c r="B23" s="23" t="s">
        <v>50</v>
      </c>
      <c r="C23" s="23">
        <v>0.5</v>
      </c>
      <c r="D23" s="23">
        <v>11</v>
      </c>
      <c r="E23" s="23">
        <v>5699</v>
      </c>
      <c r="F23" s="23">
        <f t="shared" si="0"/>
        <v>569.9</v>
      </c>
      <c r="G23" s="23"/>
      <c r="H23" s="24">
        <f t="shared" si="5"/>
        <v>3134.45</v>
      </c>
      <c r="I23" s="50">
        <f t="shared" si="1"/>
        <v>470.1675</v>
      </c>
      <c r="J23" s="50"/>
      <c r="K23" s="50">
        <v>707.177777777778</v>
      </c>
      <c r="L23" s="50"/>
      <c r="M23" s="50"/>
      <c r="N23" s="50"/>
      <c r="O23" s="50"/>
      <c r="P23" s="50"/>
      <c r="Q23" s="50"/>
      <c r="R23" s="50"/>
      <c r="S23" s="50"/>
      <c r="T23" s="50">
        <f t="shared" si="2"/>
        <v>3134.45</v>
      </c>
      <c r="U23" s="50">
        <v>2850</v>
      </c>
      <c r="V23" s="67">
        <f t="shared" si="3"/>
        <v>4311.79527777778</v>
      </c>
      <c r="W23" s="68">
        <f t="shared" si="4"/>
        <v>57725.9933333333</v>
      </c>
      <c r="X23" s="4"/>
      <c r="Y23" s="4"/>
    </row>
    <row r="24" ht="18.75" spans="1:25">
      <c r="A24" s="23" t="s">
        <v>51</v>
      </c>
      <c r="B24" s="23" t="s">
        <v>52</v>
      </c>
      <c r="C24" s="23">
        <v>0.5</v>
      </c>
      <c r="D24" s="23">
        <v>11</v>
      </c>
      <c r="E24" s="23">
        <v>5699</v>
      </c>
      <c r="F24" s="23">
        <f t="shared" si="0"/>
        <v>569.9</v>
      </c>
      <c r="G24" s="23"/>
      <c r="H24" s="24">
        <f t="shared" si="5"/>
        <v>3134.45</v>
      </c>
      <c r="I24" s="50">
        <f t="shared" si="1"/>
        <v>470.1675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>
        <f t="shared" si="2"/>
        <v>3134.45</v>
      </c>
      <c r="U24" s="50">
        <v>2850</v>
      </c>
      <c r="V24" s="67">
        <f t="shared" si="3"/>
        <v>3604.6175</v>
      </c>
      <c r="W24" s="68">
        <f t="shared" si="4"/>
        <v>49239.86</v>
      </c>
      <c r="X24" s="4"/>
      <c r="Y24" s="4"/>
    </row>
    <row r="25" ht="18.75" spans="1:25">
      <c r="A25" s="23"/>
      <c r="B25" s="23"/>
      <c r="C25" s="26">
        <f>SUM(C16:C24)</f>
        <v>6.5</v>
      </c>
      <c r="D25" s="24"/>
      <c r="E25" s="24"/>
      <c r="F25" s="27">
        <f t="shared" ref="C25:K25" si="6">SUM(F16:F24)</f>
        <v>5307.32</v>
      </c>
      <c r="G25" s="24"/>
      <c r="H25" s="24">
        <f t="shared" si="6"/>
        <v>45842.72</v>
      </c>
      <c r="I25" s="29">
        <f t="shared" si="6"/>
        <v>6876.408</v>
      </c>
      <c r="J25" s="29">
        <f t="shared" si="6"/>
        <v>0</v>
      </c>
      <c r="K25" s="29">
        <f t="shared" si="6"/>
        <v>8274.89177777778</v>
      </c>
      <c r="L25" s="29"/>
      <c r="M25" s="29"/>
      <c r="N25" s="29"/>
      <c r="O25" s="29">
        <f>SUM(O16:O24)</f>
        <v>0</v>
      </c>
      <c r="P25" s="29">
        <f>SUM(P16:P24)</f>
        <v>0</v>
      </c>
      <c r="Q25" s="29"/>
      <c r="R25" s="29"/>
      <c r="S25" s="29"/>
      <c r="T25" s="29">
        <f>SUM(T16:T24)</f>
        <v>45842.72</v>
      </c>
      <c r="U25" s="29">
        <f>SUM(U16:U24)</f>
        <v>40898.2</v>
      </c>
      <c r="V25" s="69">
        <f>SUM(V16:V24)</f>
        <v>60994.0197777778</v>
      </c>
      <c r="W25" s="70">
        <f t="shared" si="4"/>
        <v>818669.157333333</v>
      </c>
      <c r="X25" s="4"/>
      <c r="Y25" s="4"/>
    </row>
    <row r="26" ht="18.75" spans="1:25">
      <c r="A26" s="23"/>
      <c r="B26" s="28" t="s">
        <v>53</v>
      </c>
      <c r="C26" s="24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69"/>
      <c r="W26" s="68"/>
      <c r="X26" s="4"/>
      <c r="Y26" s="4"/>
    </row>
    <row r="27" s="1" customFormat="1" ht="18.75" spans="1:25">
      <c r="A27" s="24"/>
      <c r="B27" s="24" t="s">
        <v>54</v>
      </c>
      <c r="C27" s="24">
        <f t="shared" ref="C27:K27" si="7">C25+C26</f>
        <v>6.5</v>
      </c>
      <c r="D27" s="24"/>
      <c r="E27" s="24"/>
      <c r="F27" s="29">
        <f t="shared" si="7"/>
        <v>5307.32</v>
      </c>
      <c r="G27" s="29">
        <f t="shared" si="7"/>
        <v>0</v>
      </c>
      <c r="H27" s="29">
        <f t="shared" si="7"/>
        <v>45842.72</v>
      </c>
      <c r="I27" s="29">
        <f t="shared" si="7"/>
        <v>6876.408</v>
      </c>
      <c r="J27" s="29">
        <f t="shared" si="7"/>
        <v>0</v>
      </c>
      <c r="K27" s="29">
        <f t="shared" si="7"/>
        <v>8274.89177777778</v>
      </c>
      <c r="L27" s="29"/>
      <c r="M27" s="29"/>
      <c r="N27" s="29"/>
      <c r="O27" s="29">
        <f>O25+O26</f>
        <v>0</v>
      </c>
      <c r="P27" s="29">
        <f>P25+P26</f>
        <v>0</v>
      </c>
      <c r="Q27" s="29"/>
      <c r="R27" s="29">
        <f>R25+R26</f>
        <v>0</v>
      </c>
      <c r="S27" s="29"/>
      <c r="T27" s="29">
        <f>T25+T26</f>
        <v>45842.72</v>
      </c>
      <c r="U27" s="29">
        <f>U25+U26</f>
        <v>40898.2</v>
      </c>
      <c r="V27" s="68"/>
      <c r="W27" s="71"/>
      <c r="X27" s="72"/>
      <c r="Y27" s="72"/>
    </row>
    <row r="28" customFormat="1" ht="18.75" spans="1:25">
      <c r="A28" s="23"/>
      <c r="B28" s="23"/>
      <c r="C28" s="23"/>
      <c r="D28" s="23"/>
      <c r="E28" s="23"/>
      <c r="F28" s="23"/>
      <c r="G28" s="23"/>
      <c r="H28" s="23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67"/>
      <c r="W28" s="29"/>
      <c r="X28" s="4"/>
      <c r="Y28" s="4"/>
    </row>
    <row r="29" ht="18.75" spans="1:25">
      <c r="A29" s="23" t="s">
        <v>55</v>
      </c>
      <c r="B29" s="23" t="s">
        <v>56</v>
      </c>
      <c r="C29" s="23">
        <v>1</v>
      </c>
      <c r="D29" s="23">
        <v>9</v>
      </c>
      <c r="E29" s="23">
        <v>5527</v>
      </c>
      <c r="F29" s="23"/>
      <c r="G29" s="23"/>
      <c r="H29" s="23">
        <f t="shared" ref="H29:H31" si="8">C29*E29</f>
        <v>5527</v>
      </c>
      <c r="I29" s="50"/>
      <c r="J29" s="50"/>
      <c r="K29" s="50"/>
      <c r="L29" s="50"/>
      <c r="M29" s="50"/>
      <c r="N29" s="50"/>
      <c r="O29" s="50"/>
      <c r="P29" s="50"/>
      <c r="Q29" s="50"/>
      <c r="R29" s="50">
        <f>8000*C29-H29</f>
        <v>2473</v>
      </c>
      <c r="S29" s="50"/>
      <c r="T29" s="50">
        <f>E29*C29</f>
        <v>5527</v>
      </c>
      <c r="U29" s="50">
        <v>5527</v>
      </c>
      <c r="V29" s="67">
        <f>H29+R29</f>
        <v>8000</v>
      </c>
      <c r="W29" s="68">
        <f t="shared" ref="W29:W43" si="9">V29*12</f>
        <v>96000</v>
      </c>
      <c r="X29" s="4"/>
      <c r="Y29" s="4"/>
    </row>
    <row r="30" ht="18.75" spans="1:25">
      <c r="A30" s="23" t="s">
        <v>57</v>
      </c>
      <c r="B30" s="23" t="s">
        <v>58</v>
      </c>
      <c r="C30" s="23">
        <v>1</v>
      </c>
      <c r="D30" s="23">
        <v>7</v>
      </c>
      <c r="E30" s="23">
        <v>4920</v>
      </c>
      <c r="F30" s="23"/>
      <c r="G30" s="23"/>
      <c r="H30" s="23">
        <f t="shared" si="8"/>
        <v>4920</v>
      </c>
      <c r="I30" s="50"/>
      <c r="J30" s="50"/>
      <c r="K30" s="50"/>
      <c r="L30" s="50"/>
      <c r="M30" s="50"/>
      <c r="N30" s="50"/>
      <c r="O30" s="50"/>
      <c r="P30" s="50"/>
      <c r="Q30" s="50"/>
      <c r="R30" s="50">
        <f>8000*C30-H30</f>
        <v>3080</v>
      </c>
      <c r="S30" s="50"/>
      <c r="T30" s="50">
        <f t="shared" ref="T29:T38" si="10">E30*C30</f>
        <v>4920</v>
      </c>
      <c r="U30" s="50">
        <v>4920</v>
      </c>
      <c r="V30" s="67">
        <f>R30+H30</f>
        <v>8000</v>
      </c>
      <c r="W30" s="68">
        <f t="shared" si="9"/>
        <v>96000</v>
      </c>
      <c r="X30" s="4"/>
      <c r="Y30" s="4"/>
    </row>
    <row r="31" ht="18.75" spans="1:25">
      <c r="A31" s="23" t="s">
        <v>59</v>
      </c>
      <c r="B31" s="23" t="s">
        <v>60</v>
      </c>
      <c r="C31" s="30">
        <v>0.5</v>
      </c>
      <c r="D31" s="23">
        <v>4</v>
      </c>
      <c r="E31" s="23">
        <v>4058</v>
      </c>
      <c r="F31" s="23"/>
      <c r="G31" s="23"/>
      <c r="H31" s="23">
        <f t="shared" si="8"/>
        <v>2029</v>
      </c>
      <c r="I31" s="50"/>
      <c r="J31" s="50"/>
      <c r="K31" s="50"/>
      <c r="L31" s="50"/>
      <c r="M31" s="50"/>
      <c r="N31" s="50"/>
      <c r="O31" s="50"/>
      <c r="P31" s="50"/>
      <c r="Q31" s="50"/>
      <c r="R31" s="50">
        <f>8000*C31-H31</f>
        <v>1971</v>
      </c>
      <c r="S31" s="50"/>
      <c r="T31" s="50">
        <v>4572</v>
      </c>
      <c r="U31" s="50">
        <v>4572</v>
      </c>
      <c r="V31" s="67">
        <f>R31+H31</f>
        <v>4000</v>
      </c>
      <c r="W31" s="68">
        <f t="shared" si="9"/>
        <v>48000</v>
      </c>
      <c r="X31" s="4"/>
      <c r="Y31" s="4"/>
    </row>
    <row r="32" ht="18.75" spans="1:25">
      <c r="A32" s="23" t="s">
        <v>61</v>
      </c>
      <c r="B32" s="23" t="s">
        <v>62</v>
      </c>
      <c r="C32" s="23">
        <v>1</v>
      </c>
      <c r="D32" s="23"/>
      <c r="E32" s="23">
        <v>8243</v>
      </c>
      <c r="F32" s="23"/>
      <c r="G32" s="23"/>
      <c r="H32" s="23">
        <v>7419</v>
      </c>
      <c r="I32" s="50"/>
      <c r="J32" s="50"/>
      <c r="K32" s="50"/>
      <c r="L32" s="50"/>
      <c r="M32" s="50">
        <f>H32*0.5</f>
        <v>3709.5</v>
      </c>
      <c r="N32" s="50"/>
      <c r="O32" s="50"/>
      <c r="P32" s="50"/>
      <c r="Q32" s="50"/>
      <c r="R32" s="50"/>
      <c r="S32" s="50"/>
      <c r="T32" s="50">
        <v>7419</v>
      </c>
      <c r="U32" s="50">
        <v>7419</v>
      </c>
      <c r="V32" s="67">
        <f>H32+M32</f>
        <v>11128.5</v>
      </c>
      <c r="W32" s="70">
        <f t="shared" si="9"/>
        <v>133542</v>
      </c>
      <c r="X32" s="4"/>
      <c r="Y32" s="79"/>
    </row>
    <row r="33" ht="18.75" spans="1:25">
      <c r="A33" s="23" t="s">
        <v>63</v>
      </c>
      <c r="B33" s="23" t="s">
        <v>64</v>
      </c>
      <c r="C33" s="23">
        <v>1</v>
      </c>
      <c r="D33" s="23">
        <v>5</v>
      </c>
      <c r="E33" s="23">
        <v>4345</v>
      </c>
      <c r="F33" s="23"/>
      <c r="G33" s="23"/>
      <c r="H33" s="23">
        <f t="shared" ref="H33:H42" si="11">C33*E33</f>
        <v>4345</v>
      </c>
      <c r="I33" s="50"/>
      <c r="J33" s="50"/>
      <c r="K33" s="50"/>
      <c r="L33" s="50"/>
      <c r="M33" s="50"/>
      <c r="N33" s="50"/>
      <c r="O33" s="50"/>
      <c r="P33" s="50"/>
      <c r="Q33" s="50"/>
      <c r="R33" s="50">
        <f>8000*C33-H33</f>
        <v>3655</v>
      </c>
      <c r="S33" s="50"/>
      <c r="T33" s="50">
        <f t="shared" si="10"/>
        <v>4345</v>
      </c>
      <c r="U33" s="50">
        <v>4345</v>
      </c>
      <c r="V33" s="67">
        <f>H33+R33</f>
        <v>8000</v>
      </c>
      <c r="W33" s="68">
        <f t="shared" si="9"/>
        <v>96000</v>
      </c>
      <c r="X33" s="4"/>
      <c r="Y33" s="4"/>
    </row>
    <row r="34" ht="18.75" spans="1:25">
      <c r="A34" s="23" t="s">
        <v>65</v>
      </c>
      <c r="B34" s="23" t="s">
        <v>66</v>
      </c>
      <c r="C34" s="30">
        <v>1</v>
      </c>
      <c r="D34" s="23">
        <v>10</v>
      </c>
      <c r="E34" s="23">
        <v>5815</v>
      </c>
      <c r="F34" s="23"/>
      <c r="G34" s="23"/>
      <c r="H34" s="23">
        <f t="shared" si="11"/>
        <v>5815</v>
      </c>
      <c r="I34" s="50"/>
      <c r="J34" s="50">
        <f>H34*0.5</f>
        <v>2907.5</v>
      </c>
      <c r="K34" s="50">
        <f>H34*0.2</f>
        <v>1163</v>
      </c>
      <c r="L34" s="50">
        <f>H34*0.15</f>
        <v>872.25</v>
      </c>
      <c r="M34" s="50"/>
      <c r="N34" s="50"/>
      <c r="O34" s="50"/>
      <c r="P34" s="50"/>
      <c r="Q34" s="50"/>
      <c r="R34" s="50"/>
      <c r="S34" s="50"/>
      <c r="T34" s="50">
        <f t="shared" si="10"/>
        <v>5815</v>
      </c>
      <c r="U34" s="50">
        <v>5815</v>
      </c>
      <c r="V34" s="67">
        <f>SUM(H34:Q34)</f>
        <v>10757.75</v>
      </c>
      <c r="W34" s="68">
        <f t="shared" si="9"/>
        <v>129093</v>
      </c>
      <c r="X34" s="4"/>
      <c r="Y34" s="4"/>
    </row>
    <row r="35" ht="18.75" spans="1:25">
      <c r="A35" s="23" t="s">
        <v>67</v>
      </c>
      <c r="B35" s="23" t="s">
        <v>68</v>
      </c>
      <c r="C35" s="23">
        <v>1</v>
      </c>
      <c r="D35" s="23">
        <v>2</v>
      </c>
      <c r="E35" s="23">
        <v>3483</v>
      </c>
      <c r="F35" s="23"/>
      <c r="G35" s="23"/>
      <c r="H35" s="23">
        <f t="shared" si="11"/>
        <v>3483</v>
      </c>
      <c r="I35" s="50"/>
      <c r="J35" s="50"/>
      <c r="K35" s="50"/>
      <c r="L35" s="50"/>
      <c r="M35" s="50"/>
      <c r="N35" s="50"/>
      <c r="O35" s="50"/>
      <c r="P35" s="50"/>
      <c r="Q35" s="50"/>
      <c r="R35" s="50">
        <f>8000*C35-H35</f>
        <v>4517</v>
      </c>
      <c r="S35" s="50"/>
      <c r="T35" s="50">
        <f t="shared" si="10"/>
        <v>3483</v>
      </c>
      <c r="U35" s="50">
        <v>3483</v>
      </c>
      <c r="V35" s="67">
        <f>H35+R35</f>
        <v>8000</v>
      </c>
      <c r="W35" s="68">
        <f t="shared" si="9"/>
        <v>96000</v>
      </c>
      <c r="X35" s="4"/>
      <c r="Y35" s="4"/>
    </row>
    <row r="36" s="2" customFormat="1" ht="18.75" spans="1:25">
      <c r="A36" s="31" t="s">
        <v>69</v>
      </c>
      <c r="B36" s="31" t="s">
        <v>70</v>
      </c>
      <c r="C36" s="31">
        <v>1</v>
      </c>
      <c r="D36" s="31">
        <v>9</v>
      </c>
      <c r="E36" s="31">
        <v>5527</v>
      </c>
      <c r="F36" s="31"/>
      <c r="G36" s="31"/>
      <c r="H36" s="31">
        <f t="shared" si="11"/>
        <v>5527</v>
      </c>
      <c r="I36" s="51"/>
      <c r="J36" s="51"/>
      <c r="K36" s="51">
        <f>H36*0.3</f>
        <v>1658.1</v>
      </c>
      <c r="L36" s="51"/>
      <c r="M36" s="51"/>
      <c r="N36" s="51"/>
      <c r="O36" s="51"/>
      <c r="P36" s="51">
        <f t="shared" ref="P36:P41" si="12">H36*0.1</f>
        <v>552.7</v>
      </c>
      <c r="Q36" s="51"/>
      <c r="R36" s="51"/>
      <c r="S36" s="51">
        <v>6100</v>
      </c>
      <c r="T36" s="51">
        <f t="shared" si="10"/>
        <v>5527</v>
      </c>
      <c r="U36" s="51">
        <v>5527</v>
      </c>
      <c r="V36" s="73">
        <f>SUM(H36:S36)</f>
        <v>13837.8</v>
      </c>
      <c r="W36" s="71">
        <f t="shared" si="9"/>
        <v>166053.6</v>
      </c>
      <c r="X36" s="74"/>
      <c r="Y36" s="74"/>
    </row>
    <row r="37" s="2" customFormat="1" ht="18.75" spans="1:25">
      <c r="A37" s="31" t="s">
        <v>71</v>
      </c>
      <c r="B37" s="31" t="s">
        <v>72</v>
      </c>
      <c r="C37" s="31">
        <v>1</v>
      </c>
      <c r="D37" s="31">
        <v>4</v>
      </c>
      <c r="E37" s="31">
        <v>4058</v>
      </c>
      <c r="F37" s="31"/>
      <c r="G37" s="31"/>
      <c r="H37" s="31">
        <f t="shared" si="11"/>
        <v>4058</v>
      </c>
      <c r="I37" s="51"/>
      <c r="J37" s="51"/>
      <c r="K37" s="51"/>
      <c r="L37" s="51"/>
      <c r="M37" s="51"/>
      <c r="N37" s="51">
        <f>H37*0.25</f>
        <v>1014.5</v>
      </c>
      <c r="O37" s="51"/>
      <c r="P37" s="51"/>
      <c r="Q37" s="51"/>
      <c r="R37" s="51"/>
      <c r="S37" s="51">
        <v>7600</v>
      </c>
      <c r="T37" s="51">
        <f t="shared" si="10"/>
        <v>4058</v>
      </c>
      <c r="U37" s="51">
        <v>4058</v>
      </c>
      <c r="V37" s="73">
        <f>R37+P37+H37+N37+S37</f>
        <v>12672.5</v>
      </c>
      <c r="W37" s="71">
        <f t="shared" si="9"/>
        <v>152070</v>
      </c>
      <c r="X37" s="74"/>
      <c r="Y37" s="74"/>
    </row>
    <row r="38" ht="18.75" spans="1:25">
      <c r="A38" s="23" t="s">
        <v>73</v>
      </c>
      <c r="B38" s="23" t="s">
        <v>74</v>
      </c>
      <c r="C38" s="23">
        <v>1</v>
      </c>
      <c r="D38" s="23">
        <v>1</v>
      </c>
      <c r="E38" s="23">
        <v>3195</v>
      </c>
      <c r="F38" s="23"/>
      <c r="G38" s="23"/>
      <c r="H38" s="23">
        <f t="shared" si="11"/>
        <v>3195</v>
      </c>
      <c r="I38" s="50"/>
      <c r="J38" s="50"/>
      <c r="K38" s="50"/>
      <c r="L38" s="50"/>
      <c r="M38" s="50"/>
      <c r="N38" s="50"/>
      <c r="O38" s="50">
        <f>H38*0.4</f>
        <v>1278</v>
      </c>
      <c r="P38" s="50"/>
      <c r="Q38" s="50"/>
      <c r="R38" s="50">
        <f t="shared" ref="R38:R43" si="13">8000*C38-H38</f>
        <v>4805</v>
      </c>
      <c r="S38" s="50"/>
      <c r="T38" s="50">
        <f t="shared" si="10"/>
        <v>3195</v>
      </c>
      <c r="U38" s="50">
        <v>3195</v>
      </c>
      <c r="V38" s="67">
        <f>SUM(H38:R38)</f>
        <v>9278</v>
      </c>
      <c r="W38" s="68">
        <f t="shared" si="9"/>
        <v>111336</v>
      </c>
      <c r="X38" s="4"/>
      <c r="Y38" s="4"/>
    </row>
    <row r="39" s="2" customFormat="1" ht="18.75" spans="1:25">
      <c r="A39" s="31" t="s">
        <v>75</v>
      </c>
      <c r="B39" s="31" t="s">
        <v>76</v>
      </c>
      <c r="C39" s="31">
        <v>1.5</v>
      </c>
      <c r="D39" s="31">
        <v>3</v>
      </c>
      <c r="E39" s="31">
        <v>3770</v>
      </c>
      <c r="F39" s="31"/>
      <c r="G39" s="31"/>
      <c r="H39" s="31">
        <f t="shared" si="11"/>
        <v>5655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>
        <v>15000</v>
      </c>
      <c r="T39" s="51">
        <f>E39*2</f>
        <v>7540</v>
      </c>
      <c r="U39" s="51">
        <v>7540</v>
      </c>
      <c r="V39" s="73">
        <f>SUM(H39:S39)</f>
        <v>20655</v>
      </c>
      <c r="W39" s="71">
        <f t="shared" si="9"/>
        <v>247860</v>
      </c>
      <c r="X39" s="74"/>
      <c r="Y39" s="74"/>
    </row>
    <row r="40" s="2" customFormat="1" ht="18.75" spans="1:25">
      <c r="A40" s="31" t="s">
        <v>77</v>
      </c>
      <c r="B40" s="31" t="s">
        <v>78</v>
      </c>
      <c r="C40" s="31">
        <v>1</v>
      </c>
      <c r="D40" s="31">
        <v>1</v>
      </c>
      <c r="E40" s="31">
        <v>3195</v>
      </c>
      <c r="F40" s="31"/>
      <c r="G40" s="31"/>
      <c r="H40" s="31">
        <f t="shared" si="11"/>
        <v>3195</v>
      </c>
      <c r="I40" s="51"/>
      <c r="J40" s="51"/>
      <c r="K40" s="51"/>
      <c r="L40" s="51"/>
      <c r="M40" s="51"/>
      <c r="N40" s="51"/>
      <c r="O40" s="51"/>
      <c r="P40" s="51">
        <f t="shared" si="12"/>
        <v>319.5</v>
      </c>
      <c r="Q40" s="51"/>
      <c r="R40" s="51"/>
      <c r="S40" s="51">
        <v>8100</v>
      </c>
      <c r="T40" s="51">
        <f t="shared" ref="T40:T42" si="14">E40*C40</f>
        <v>3195</v>
      </c>
      <c r="U40" s="51">
        <v>3195</v>
      </c>
      <c r="V40" s="73">
        <f>SUM(H40:S40)</f>
        <v>11614.5</v>
      </c>
      <c r="W40" s="71">
        <f t="shared" si="9"/>
        <v>139374</v>
      </c>
      <c r="X40" s="74"/>
      <c r="Y40" s="74"/>
    </row>
    <row r="41" ht="18.75" spans="1:25">
      <c r="A41" s="23" t="s">
        <v>79</v>
      </c>
      <c r="B41" s="23" t="s">
        <v>80</v>
      </c>
      <c r="C41" s="23">
        <v>4</v>
      </c>
      <c r="D41" s="23">
        <v>1</v>
      </c>
      <c r="E41" s="23">
        <v>3195</v>
      </c>
      <c r="F41" s="23"/>
      <c r="G41" s="23"/>
      <c r="H41" s="23">
        <f t="shared" si="11"/>
        <v>12780</v>
      </c>
      <c r="I41" s="50"/>
      <c r="J41" s="50"/>
      <c r="K41" s="50"/>
      <c r="L41" s="50"/>
      <c r="M41" s="50"/>
      <c r="N41" s="50"/>
      <c r="O41" s="50"/>
      <c r="P41" s="50">
        <f t="shared" si="12"/>
        <v>1278</v>
      </c>
      <c r="Q41" s="50"/>
      <c r="R41" s="50">
        <f t="shared" si="13"/>
        <v>19220</v>
      </c>
      <c r="S41" s="50"/>
      <c r="T41" s="50">
        <f t="shared" si="14"/>
        <v>12780</v>
      </c>
      <c r="U41" s="50">
        <v>12780</v>
      </c>
      <c r="V41" s="67">
        <f>SUM(H41:R41)</f>
        <v>33278</v>
      </c>
      <c r="W41" s="68">
        <f t="shared" si="9"/>
        <v>399336</v>
      </c>
      <c r="X41" s="4"/>
      <c r="Y41" s="4"/>
    </row>
    <row r="42" ht="18.75" spans="1:25">
      <c r="A42" s="23" t="s">
        <v>81</v>
      </c>
      <c r="B42" s="23" t="s">
        <v>82</v>
      </c>
      <c r="C42" s="23">
        <v>1</v>
      </c>
      <c r="D42" s="23">
        <v>1</v>
      </c>
      <c r="E42" s="23">
        <v>3195</v>
      </c>
      <c r="F42" s="23"/>
      <c r="G42" s="23"/>
      <c r="H42" s="23">
        <f t="shared" si="11"/>
        <v>3195</v>
      </c>
      <c r="I42" s="50"/>
      <c r="J42" s="50"/>
      <c r="K42" s="50"/>
      <c r="L42" s="50"/>
      <c r="M42" s="50"/>
      <c r="N42" s="50"/>
      <c r="O42" s="50"/>
      <c r="P42" s="50"/>
      <c r="Q42" s="50"/>
      <c r="R42" s="50">
        <f t="shared" si="13"/>
        <v>4805</v>
      </c>
      <c r="S42" s="50"/>
      <c r="T42" s="50">
        <f t="shared" si="14"/>
        <v>3195</v>
      </c>
      <c r="U42" s="50">
        <v>3195</v>
      </c>
      <c r="V42" s="67">
        <f>R42+H42</f>
        <v>8000</v>
      </c>
      <c r="W42" s="68">
        <f t="shared" si="9"/>
        <v>96000</v>
      </c>
      <c r="X42" s="4"/>
      <c r="Y42" s="4"/>
    </row>
    <row r="43" s="1" customFormat="1" ht="18.75" spans="1:25">
      <c r="A43" s="28" t="s">
        <v>83</v>
      </c>
      <c r="B43" s="23" t="s">
        <v>84</v>
      </c>
      <c r="C43" s="26">
        <v>0.5</v>
      </c>
      <c r="D43" s="23">
        <v>1</v>
      </c>
      <c r="E43" s="23">
        <v>3195</v>
      </c>
      <c r="F43" s="23"/>
      <c r="G43" s="23"/>
      <c r="H43" s="26">
        <f>E43*C43</f>
        <v>1597.5</v>
      </c>
      <c r="I43" s="29"/>
      <c r="J43" s="29"/>
      <c r="K43" s="29"/>
      <c r="L43" s="29"/>
      <c r="M43" s="29"/>
      <c r="N43" s="29"/>
      <c r="O43" s="29"/>
      <c r="P43" s="29"/>
      <c r="Q43" s="29"/>
      <c r="R43" s="50">
        <f t="shared" si="13"/>
        <v>2402.5</v>
      </c>
      <c r="S43" s="29"/>
      <c r="T43" s="29">
        <v>3195</v>
      </c>
      <c r="U43" s="29">
        <v>3195</v>
      </c>
      <c r="V43" s="67">
        <f>R43+H43</f>
        <v>4000</v>
      </c>
      <c r="W43" s="68">
        <f t="shared" si="9"/>
        <v>48000</v>
      </c>
      <c r="X43" s="72"/>
      <c r="Y43" s="72"/>
    </row>
    <row r="44" s="1" customFormat="1" ht="18.75" spans="1:25">
      <c r="A44" s="32"/>
      <c r="B44" s="24" t="s">
        <v>85</v>
      </c>
      <c r="C44" s="27">
        <f>SUM(C29:C43)</f>
        <v>17.5</v>
      </c>
      <c r="D44" s="24"/>
      <c r="E44" s="24"/>
      <c r="F44" s="24"/>
      <c r="G44" s="24"/>
      <c r="H44" s="27">
        <f>SUM(H29:H43)</f>
        <v>72740.5</v>
      </c>
      <c r="I44" s="29"/>
      <c r="J44" s="29">
        <f>J34</f>
        <v>2907.5</v>
      </c>
      <c r="K44" s="29">
        <f>SUM(K29:K42)</f>
        <v>2821.1</v>
      </c>
      <c r="L44" s="29">
        <f>L34</f>
        <v>872.25</v>
      </c>
      <c r="M44" s="29">
        <f>M32</f>
        <v>3709.5</v>
      </c>
      <c r="N44" s="29">
        <f>N37</f>
        <v>1014.5</v>
      </c>
      <c r="O44" s="29">
        <f>SUM(O29:O42)</f>
        <v>1278</v>
      </c>
      <c r="P44" s="29">
        <f>SUM(P29:P42)</f>
        <v>2150.2</v>
      </c>
      <c r="Q44" s="29"/>
      <c r="R44" s="29">
        <f>SUM(R29:R43)</f>
        <v>46928.5</v>
      </c>
      <c r="S44" s="29">
        <f>SUM(S29:S42)</f>
        <v>36800</v>
      </c>
      <c r="T44" s="29">
        <f>SUM(T29:T43)</f>
        <v>78766</v>
      </c>
      <c r="U44" s="29">
        <f>SUM(U29:U43)</f>
        <v>78766</v>
      </c>
      <c r="V44" s="75">
        <f>SUM(V29:V43)</f>
        <v>171222.05</v>
      </c>
      <c r="W44" s="76">
        <f>V44*12+T44+U44</f>
        <v>2212196.6</v>
      </c>
      <c r="X44" s="77"/>
      <c r="Y44" s="72"/>
    </row>
    <row r="45" ht="18.75" spans="1:25">
      <c r="A45" s="28"/>
      <c r="B45" s="28"/>
      <c r="C45" s="23"/>
      <c r="D45" s="23"/>
      <c r="E45" s="23"/>
      <c r="F45" s="23"/>
      <c r="G45" s="23"/>
      <c r="H45" s="23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67"/>
      <c r="W45" s="76"/>
      <c r="X45" s="4"/>
      <c r="Y45" s="4"/>
    </row>
    <row r="46" ht="18.75" spans="1:25">
      <c r="A46" s="28"/>
      <c r="B46" s="33" t="s">
        <v>86</v>
      </c>
      <c r="C46" s="33">
        <f>C27+C44</f>
        <v>24</v>
      </c>
      <c r="D46" s="23"/>
      <c r="E46" s="23"/>
      <c r="F46" s="29">
        <f>F27</f>
        <v>5307.32</v>
      </c>
      <c r="G46" s="24"/>
      <c r="H46" s="29">
        <f t="shared" ref="H46:K46" si="15">H27+H44</f>
        <v>118583.22</v>
      </c>
      <c r="I46" s="29">
        <f t="shared" si="15"/>
        <v>6876.408</v>
      </c>
      <c r="J46" s="29">
        <f t="shared" si="15"/>
        <v>2907.5</v>
      </c>
      <c r="K46" s="29">
        <f t="shared" si="15"/>
        <v>11095.9917777778</v>
      </c>
      <c r="L46" s="29"/>
      <c r="M46" s="29"/>
      <c r="N46" s="29"/>
      <c r="O46" s="29">
        <f>O27+O44</f>
        <v>1278</v>
      </c>
      <c r="P46" s="29">
        <f>P27+P44</f>
        <v>2150.2</v>
      </c>
      <c r="Q46" s="29"/>
      <c r="R46" s="29">
        <f>R27+R44</f>
        <v>46928.5</v>
      </c>
      <c r="S46" s="29"/>
      <c r="T46" s="29">
        <f>T27+T44</f>
        <v>124608.72</v>
      </c>
      <c r="U46" s="29">
        <f>U27+U44</f>
        <v>119664.2</v>
      </c>
      <c r="V46" s="70">
        <f>V27+V44</f>
        <v>171222.05</v>
      </c>
      <c r="W46" s="71">
        <f>W27+W44</f>
        <v>2212196.6</v>
      </c>
      <c r="X46" s="4"/>
      <c r="Y46" s="4"/>
    </row>
    <row r="47" ht="18.75" spans="1: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78"/>
      <c r="W47" s="4"/>
      <c r="X47" s="4"/>
      <c r="Y47" s="4"/>
    </row>
    <row r="48" ht="18.75" spans="1:25">
      <c r="A48" s="4"/>
      <c r="B48" s="4" t="s">
        <v>87</v>
      </c>
      <c r="C48" s="4"/>
      <c r="D48" s="34"/>
      <c r="E48" s="34"/>
      <c r="F48" s="34"/>
      <c r="G48" s="34"/>
      <c r="H48" s="35" t="s">
        <v>88</v>
      </c>
      <c r="I48" s="35"/>
      <c r="J48" s="52"/>
      <c r="K48" s="52"/>
      <c r="L48" s="4"/>
      <c r="M48" s="4"/>
      <c r="N48" s="4"/>
      <c r="O48" s="4"/>
      <c r="P48" s="4"/>
      <c r="Q48" s="4"/>
      <c r="R48" s="4"/>
      <c r="S48" s="4"/>
      <c r="T48" s="79"/>
      <c r="U48" s="79"/>
      <c r="W48" s="4"/>
      <c r="X48" s="4"/>
      <c r="Y48" s="4"/>
    </row>
    <row r="49" ht="18.75" spans="1: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79"/>
      <c r="V49" s="78"/>
      <c r="W49" s="79"/>
      <c r="X49" s="4"/>
      <c r="Y49" s="4"/>
    </row>
    <row r="50" ht="26.25" spans="1:25">
      <c r="A50" s="4"/>
      <c r="B50" s="4" t="s">
        <v>62</v>
      </c>
      <c r="C50" s="4"/>
      <c r="D50" s="34"/>
      <c r="E50" s="34"/>
      <c r="F50" s="34"/>
      <c r="G50" s="34"/>
      <c r="H50" s="34"/>
      <c r="I50" s="35" t="s">
        <v>89</v>
      </c>
      <c r="J50" s="52"/>
      <c r="K50" s="52"/>
      <c r="L50" s="4"/>
      <c r="M50" s="4"/>
      <c r="N50" s="4"/>
      <c r="O50" s="4"/>
      <c r="P50" s="4"/>
      <c r="Q50" s="80" t="s">
        <v>90</v>
      </c>
      <c r="R50" s="80">
        <v>13800</v>
      </c>
      <c r="S50" s="4"/>
      <c r="T50" s="4"/>
      <c r="U50" s="4"/>
      <c r="W50" s="4"/>
      <c r="X50" s="4"/>
      <c r="Y50" s="4"/>
    </row>
    <row r="51" ht="26.25" spans="1:25">
      <c r="A51" s="4" t="s">
        <v>91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80" t="s">
        <v>92</v>
      </c>
      <c r="R51" s="80">
        <v>13800</v>
      </c>
      <c r="S51" s="4"/>
      <c r="T51" s="4"/>
      <c r="U51" s="4"/>
      <c r="V51" s="78"/>
      <c r="W51" s="81"/>
      <c r="X51" s="4"/>
      <c r="Y51" s="4"/>
    </row>
    <row r="52" ht="26.25" spans="1: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80" t="s">
        <v>93</v>
      </c>
      <c r="R52" s="80">
        <v>11600</v>
      </c>
      <c r="S52" s="4"/>
      <c r="T52" s="4"/>
      <c r="U52" s="4"/>
      <c r="V52" s="78"/>
      <c r="W52" s="81"/>
      <c r="X52" s="4"/>
      <c r="Y52" s="4"/>
    </row>
    <row r="53" ht="26.25" spans="17:23">
      <c r="Q53" s="82" t="s">
        <v>94</v>
      </c>
      <c r="R53" s="82">
        <v>12700</v>
      </c>
      <c r="V53" s="83"/>
      <c r="W53" s="84"/>
    </row>
    <row r="54" ht="26.25" spans="23:23">
      <c r="W54" s="85"/>
    </row>
  </sheetData>
  <mergeCells count="28">
    <mergeCell ref="U7:V7"/>
    <mergeCell ref="E10:Q10"/>
    <mergeCell ref="A11:V11"/>
    <mergeCell ref="I12:N12"/>
    <mergeCell ref="O12:Q12"/>
    <mergeCell ref="H48:I48"/>
    <mergeCell ref="A12:A15"/>
    <mergeCell ref="B12:B15"/>
    <mergeCell ref="C12:C15"/>
    <mergeCell ref="D12:D15"/>
    <mergeCell ref="E12:E15"/>
    <mergeCell ref="H12:H15"/>
    <mergeCell ref="I13:I15"/>
    <mergeCell ref="J13:J15"/>
    <mergeCell ref="K13:K15"/>
    <mergeCell ref="L13:L15"/>
    <mergeCell ref="M13:M15"/>
    <mergeCell ref="N13:N15"/>
    <mergeCell ref="O13:O15"/>
    <mergeCell ref="P13:P15"/>
    <mergeCell ref="Q13:Q15"/>
    <mergeCell ref="R12:R15"/>
    <mergeCell ref="S12:S15"/>
    <mergeCell ref="T12:T15"/>
    <mergeCell ref="U12:U15"/>
    <mergeCell ref="V12:V15"/>
    <mergeCell ref="W12:W15"/>
    <mergeCell ref="F12:G15"/>
  </mergeCells>
  <pageMargins left="0.25" right="0.25" top="0.75" bottom="0.75" header="0.298611111111111" footer="0.298611111111111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01.01.2025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2024-11-25T08:16:48Z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5C8F99BB64C74C6FB2306DB5AB8C8B5D</vt:lpwstr>
  </property>
  <property fmtid="{D5CDD505-2E9C-101B-9397-08002B2CF9AE}" pid="3" name="KSOProductBuildVer">
    <vt:lpwstr>1049-12.2.0.18911</vt:lpwstr>
  </property>
</Properties>
</file>