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5\09\"/>
    </mc:Choice>
  </mc:AlternateContent>
  <bookViews>
    <workbookView xWindow="240" yWindow="105" windowWidth="20055" windowHeight="10500"/>
  </bookViews>
  <sheets>
    <sheet name="Лист1" sheetId="1" r:id="rId1"/>
  </sheets>
  <definedNames>
    <definedName name="_xlnm.Print_Area" localSheetId="0">Лист1!$A$1:$J$73</definedName>
  </definedNames>
  <calcPr calcId="162913"/>
</workbook>
</file>

<file path=xl/calcChain.xml><?xml version="1.0" encoding="utf-8"?>
<calcChain xmlns="http://schemas.openxmlformats.org/spreadsheetml/2006/main">
  <c r="H48" i="1" l="1"/>
  <c r="H36" i="1"/>
  <c r="H18" i="1"/>
  <c r="H22" i="1" l="1"/>
  <c r="H23" i="1"/>
  <c r="J32" i="1" l="1"/>
  <c r="I32" i="1"/>
  <c r="H20" i="1"/>
  <c r="H26" i="1"/>
  <c r="H25" i="1"/>
  <c r="G40" i="1" l="1"/>
  <c r="G41" i="1"/>
  <c r="G42" i="1"/>
  <c r="H37" i="1" l="1"/>
  <c r="H32" i="1" l="1"/>
  <c r="I37" i="1" l="1"/>
  <c r="J37" i="1"/>
  <c r="G32" i="1"/>
  <c r="J35" i="1"/>
  <c r="I35" i="1"/>
  <c r="H35" i="1"/>
  <c r="G35" i="1" l="1"/>
  <c r="H61" i="1" l="1"/>
  <c r="H50" i="1"/>
  <c r="H16" i="1"/>
  <c r="J16" i="1" l="1"/>
  <c r="H28" i="1"/>
  <c r="G64" i="1" l="1"/>
  <c r="G61" i="1" s="1"/>
  <c r="H59" i="1"/>
  <c r="H55" i="1"/>
  <c r="H54" i="1"/>
  <c r="H52" i="1"/>
  <c r="G46" i="1"/>
  <c r="H44" i="1"/>
  <c r="G37" i="1" l="1"/>
  <c r="G54" i="1" l="1"/>
  <c r="G51" i="1"/>
  <c r="G23" i="1" l="1"/>
  <c r="I16" i="1"/>
  <c r="G25" i="1" l="1"/>
  <c r="G16" i="1"/>
  <c r="J59" i="1" l="1"/>
  <c r="I59" i="1"/>
  <c r="G59" i="1" s="1"/>
  <c r="I58" i="1"/>
  <c r="I57" i="1" s="1"/>
  <c r="H58" i="1"/>
  <c r="G17" i="1"/>
  <c r="G58" i="1" l="1"/>
  <c r="H57" i="1"/>
  <c r="G57" i="1" s="1"/>
  <c r="G24" i="1"/>
  <c r="J58" i="1" l="1"/>
  <c r="J57" i="1" s="1"/>
  <c r="G62" i="1"/>
  <c r="H60" i="1" l="1"/>
  <c r="G60" i="1" l="1"/>
  <c r="G48" i="1" l="1"/>
  <c r="G21" i="1" l="1"/>
  <c r="G22" i="1"/>
  <c r="G31" i="1" l="1"/>
  <c r="G33" i="1"/>
  <c r="H49" i="1" l="1"/>
  <c r="G20" i="1"/>
  <c r="J49" i="1"/>
  <c r="I50" i="1"/>
  <c r="I49" i="1" s="1"/>
  <c r="I34" i="1"/>
  <c r="J34" i="1"/>
  <c r="G63" i="1"/>
  <c r="G56" i="1"/>
  <c r="G52" i="1"/>
  <c r="G38" i="1"/>
  <c r="G39" i="1"/>
  <c r="G43" i="1"/>
  <c r="G44" i="1"/>
  <c r="G45" i="1"/>
  <c r="G47" i="1"/>
  <c r="G18" i="1"/>
  <c r="G19" i="1"/>
  <c r="G26" i="1"/>
  <c r="G27" i="1"/>
  <c r="G28" i="1"/>
  <c r="G29" i="1"/>
  <c r="G30" i="1"/>
  <c r="I15" i="1"/>
  <c r="J15" i="1"/>
  <c r="I65" i="1" l="1"/>
  <c r="J65" i="1"/>
  <c r="G55" i="1"/>
  <c r="G36" i="1"/>
  <c r="G50" i="1"/>
  <c r="G49" i="1" s="1"/>
  <c r="H15" i="1" l="1"/>
  <c r="H34" i="1"/>
  <c r="H65" i="1" l="1"/>
  <c r="G65" i="1" s="1"/>
  <c r="G34" i="1"/>
  <c r="G15" i="1"/>
</calcChain>
</file>

<file path=xl/sharedStrings.xml><?xml version="1.0" encoding="utf-8"?>
<sst xmlns="http://schemas.openxmlformats.org/spreadsheetml/2006/main" count="303" uniqueCount="180">
  <si>
    <t>Додаток 7</t>
  </si>
  <si>
    <t>1454700000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</si>
  <si>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</si>
  <si>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</si>
  <si>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</si>
  <si>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</si>
  <si>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</si>
  <si>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</si>
  <si>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</si>
  <si>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</si>
  <si>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</si>
  <si>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</si>
  <si>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</si>
  <si>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</si>
  <si>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</si>
  <si>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</si>
  <si>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Костянтинiвська сiльська рада</t>
  </si>
  <si>
    <t>0110000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</si>
  <si>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</si>
  <si>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</si>
  <si>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</si>
  <si>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</si>
  <si>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соціально-економічного розвитку Костянтинівської сільської територіальної громади на 2023-2025 роки</t>
  </si>
  <si>
    <t>Рішення сесії № 3 від 18.11.2022 р.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</si>
  <si>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</si>
  <si>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</si>
  <si>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</si>
  <si>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Місцева цільова Програма фінансової підтримки комунальних підприємств Костянтинівської сільської ради на 2021-2025 роки</t>
  </si>
  <si>
    <t>Рішення сесії № 2  від 16.04.2021р.</t>
  </si>
  <si>
    <t>0116030</t>
  </si>
  <si>
    <t>6030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</si>
  <si>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</si>
  <si>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</si>
  <si>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</si>
  <si>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</si>
  <si>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</si>
  <si>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</si>
  <si>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</si>
  <si>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</si>
  <si>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</si>
  <si>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</si>
  <si>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</si>
  <si>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</si>
  <si>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</si>
  <si>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Цільова програма захисту населення від надзвичайних ситуацій техногенного та природного характеру Костянтинівської сільської ради на 2021-2025 роки</t>
  </si>
  <si>
    <t>Рішення сесії № 10 від 26.02.2021 р.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</si>
  <si>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</si>
  <si>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</si>
  <si>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</si>
  <si>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</si>
  <si>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</si>
  <si>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</si>
  <si>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</si>
  <si>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Місцева Цільова програма територіальної оборони Костянтинівської територіальної громади на 2022-2026 роки.</t>
  </si>
  <si>
    <t>Рішення виконкому № 18 від 24.04.2022 р.</t>
  </si>
  <si>
    <t>0180</t>
  </si>
  <si>
    <t>0600000</t>
  </si>
  <si>
    <t>Відділ освіти, культури, молоді та спорту Костянтинівської сільської ради</t>
  </si>
  <si>
    <t>0610000</t>
  </si>
  <si>
    <t>0611010</t>
  </si>
  <si>
    <t>1010</t>
  </si>
  <si>
    <t>0910</t>
  </si>
  <si>
    <t>Надання дошкільної освіти</t>
  </si>
  <si>
    <t>Цільова соціальна програма розвитку освіти Костянтинівської сільської ради на 2022-2025 роки</t>
  </si>
  <si>
    <t>Рішення сесії № 5 від 21.12.2021 р.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</si>
  <si>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</si>
  <si>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</si>
  <si>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</si>
  <si>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</si>
  <si>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</si>
  <si>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</si>
  <si>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</si>
  <si>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</si>
  <si>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</si>
  <si>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</si>
  <si>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</si>
  <si>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</si>
  <si>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</si>
  <si>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</si>
  <si>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</si>
  <si>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Програма розвитку культури по Костянтинівській сільській раді на 2021-2025 роки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</si>
  <si>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</si>
  <si>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</si>
  <si>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</si>
  <si>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</si>
  <si>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</si>
  <si>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</si>
  <si>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</si>
  <si>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</si>
  <si>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</si>
  <si>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</si>
  <si>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</si>
  <si>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</si>
  <si>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Костянтинівської сільської ради на 2021-2025 роки.</t>
  </si>
  <si>
    <t>0800000</t>
  </si>
  <si>
    <t>Відділ соціального захисту населення та охорони здоров'я Костянтинівської сільської ради</t>
  </si>
  <si>
    <t>0810000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</si>
  <si>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</si>
  <si>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</si>
  <si>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</si>
  <si>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</si>
  <si>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3242</t>
  </si>
  <si>
    <t>1090</t>
  </si>
  <si>
    <t>Інші заходи у сфері соціального захисту і соціального забезпечення</t>
  </si>
  <si>
    <t>3700000</t>
  </si>
  <si>
    <t>Фінансовий відділ Костянтинівської сільської ради</t>
  </si>
  <si>
    <t>3710000</t>
  </si>
  <si>
    <t>3719770</t>
  </si>
  <si>
    <t>9770</t>
  </si>
  <si>
    <t>Інші субвенції з місцевого бюджету</t>
  </si>
  <si>
    <t>УСЬОГО</t>
  </si>
  <si>
    <t>X</t>
  </si>
  <si>
    <t>до рішення сесії Костянтинівської сільської ради</t>
  </si>
  <si>
    <t>Дата і номер документа, яким затверджено місцеву регіональну програму</t>
  </si>
  <si>
    <t>0813241</t>
  </si>
  <si>
    <t>Забезпечення діяльності інших закладів у сфері соціального захисту і соціального забезпечення</t>
  </si>
  <si>
    <t>Інна МИЧКО</t>
  </si>
  <si>
    <t>0113210</t>
  </si>
  <si>
    <t>3210</t>
  </si>
  <si>
    <t>1050</t>
  </si>
  <si>
    <t>Організація та проведення громадських робіт</t>
  </si>
  <si>
    <t>Комплексна програма соціального захисту населення "Турбота"  Костянтинівської сільської ради на 2024-2026 роки</t>
  </si>
  <si>
    <t>Рішення сесії № 6 від 19.10.2023р.</t>
  </si>
  <si>
    <t>Цільова програма забезпечення підготовки та проведення приписки громадян до призовної дільниці та призову громадян Костянтинівської сільської територіальної громади на строкову військову службу та військову службу за контрактом на 2024- 2026 роки</t>
  </si>
  <si>
    <t>Рішення сесії № 3 від 17.11.2023р.</t>
  </si>
  <si>
    <t>Рішення сесії № 3 від 08.10.2021 р.</t>
  </si>
  <si>
    <t>Рішення сесії № 5 від 08.10.2021 р.</t>
  </si>
  <si>
    <t>0119770</t>
  </si>
  <si>
    <t>0119800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</si>
  <si>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</si>
  <si>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'Рішення сесії № 3 від 18.11.2022 р.</t>
  </si>
  <si>
    <t>Безпечна Костянтинівська територіальна громада на 2021-2025 роки</t>
  </si>
  <si>
    <t>'Рішення сесії № 9 від 26.02.2021 р.</t>
  </si>
  <si>
    <t>0619770</t>
  </si>
  <si>
    <t>0117130</t>
  </si>
  <si>
    <t>Здійснення заходів із землеустрою</t>
  </si>
  <si>
    <t>0421</t>
  </si>
  <si>
    <t>Програма «Питна вода Костянтинівської сільської ради на 2022-2026 роки</t>
  </si>
  <si>
    <t>Рішення виконкому № 41 від 26.05.2022 р.</t>
  </si>
  <si>
    <t>Комплексна програма Охорони навколишнього природного середовища Костянтинівської сільської ради на 2024-2029 роки</t>
  </si>
  <si>
    <t>Рішення сесії № 4  від 14.06.2024р.</t>
  </si>
  <si>
    <t>Начальник  фінансового відділу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</si>
  <si>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</si>
  <si>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1181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</si>
  <si>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</si>
  <si>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</si>
  <si>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Розподіл витрат місцевого бюджету на реалізацію місцевих/регіональних програм у 2025 році</t>
  </si>
  <si>
    <t>0913241</t>
  </si>
  <si>
    <t>0900000</t>
  </si>
  <si>
    <t>0910000</t>
  </si>
  <si>
    <t>Служба у справах дітей Костянтинівської сільської ради</t>
  </si>
  <si>
    <t>0117350</t>
  </si>
  <si>
    <t>0443</t>
  </si>
  <si>
    <t>Розроблення схем планування та забудови територій (містобудівної документації)</t>
  </si>
  <si>
    <t>Програма розвитку житлово-комунального господарства та благоустрою Костянтинівської сільської ради на 2025-2027 роки</t>
  </si>
  <si>
    <t>Рішення сесії № 8 від 07.11.2024 р.</t>
  </si>
  <si>
    <t>Комплексна програма захисту прав дітей Костянтинівської сільської ради "Дитинство" на 2021-2025 роки</t>
  </si>
  <si>
    <t>Рішення сесії № 11 від 21.12.2021р.</t>
  </si>
  <si>
    <t>0117370</t>
  </si>
  <si>
    <t>Реалізація інших заходів щодо соціально-економічного розвитку територій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</si>
  <si>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</si>
  <si>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Рішення сесії № 3 від 18.11.2022р.</t>
  </si>
  <si>
    <t>Рішення сесії № 4 від 14.06.2024р.</t>
  </si>
  <si>
    <t>Програма розвитку земельних відносин Костянтинівської сільської ради на 2022-2025 роки</t>
  </si>
  <si>
    <t>Рішення сесії №11  від 21.01.2022р.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</si>
  <si>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</si>
  <si>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</si>
  <si>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0813191</t>
  </si>
  <si>
    <t xml:space="preserve">"Про внесення змін до бюджету Костянтинівської </t>
  </si>
  <si>
    <t>сільської територіальної громади на 2025 рік"</t>
  </si>
  <si>
    <t>0615049</t>
  </si>
  <si>
    <t xml:space="preserve">Виконання окремих заходів з реалізації соціального проекту «Активні парки - локації здорової України» </t>
  </si>
  <si>
    <t>Програма розвитку місцевого самоврядування Костянтинівської сільської ради на 2022- 2025 роки</t>
  </si>
  <si>
    <t>Рішення сесії № 6 від 21.01.2022р.</t>
  </si>
  <si>
    <t>0611143</t>
  </si>
  <si>
    <t>0611144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</si>
  <si>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</si>
  <si>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</si>
  <si>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0611183</t>
  </si>
  <si>
    <t>від 19.09.2025р.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</si>
</sst>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#,##0.00_ ;\-#,##0.00\ "/>
  </numFmts>
  <fonts count="12" x14ac:knownFonts="1"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0" xfId="0" applyFont="1"/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3" borderId="1" xfId="0" quotePrefix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3" borderId="0" xfId="0" applyFont="1" applyFill="1"/>
    <xf numFmtId="165" fontId="5" fillId="0" borderId="0" xfId="0" applyNumberFormat="1" applyFont="1"/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vertical="center" wrapText="1"/>
    </xf>
    <xf numFmtId="0" fontId="8" fillId="3" borderId="1" xfId="0" quotePrefix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1" xfId="0" applyFont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0" fontId="8" fillId="0" borderId="1" xfId="0" quotePrefix="1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1" xfId="0" quotePrefix="1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8" fillId="0" borderId="0" xfId="0" applyNumberFormat="1" applyFont="1"/>
    <xf numFmtId="49" fontId="9" fillId="0" borderId="1" xfId="0" applyNumberFormat="1" applyFont="1" applyBorder="1" applyAlignment="1">
      <alignment vertical="center" wrapText="1"/>
    </xf>
    <xf numFmtId="165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1" fillId="0" borderId="0" xfId="0" applyFont="1"/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zoomScale="91" zoomScaleNormal="91" workbookViewId="0">
      <pane xSplit="7" ySplit="14" topLeftCell="H57" activePane="bottomRight" state="frozen"/>
      <selection pane="topRight" activeCell="H1" sqref="H1"/>
      <selection pane="bottomLeft" activeCell="A15" sqref="A15"/>
      <selection pane="bottomRight" activeCell="D11" sqref="D11"/>
    </sheetView>
  </sheetViews>
  <sheetFormatPr defaultRowHeight="12.75" x14ac:dyDescent="0.2"/>
  <cols>
    <col min="1" max="1" width="12" customWidth="1"/>
    <col min="2" max="2" width="11" customWidth="1"/>
    <col min="3" max="3" width="12" customWidth="1"/>
    <col min="4" max="4" width="51.5703125" customWidth="1"/>
    <col min="5" max="5" width="55.28515625" customWidth="1"/>
    <col min="6" max="6" width="29.85546875" customWidth="1"/>
    <col min="7" max="7" width="13.85546875" customWidth="1"/>
    <col min="8" max="8" width="14.28515625" customWidth="1"/>
    <col min="9" max="9" width="12.5703125" customWidth="1"/>
    <col min="10" max="10" width="12" customWidth="1"/>
    <col min="11" max="11" width="13.5703125" bestFit="1" customWidth="1"/>
    <col min="12" max="12" width="12.7109375" bestFit="1" customWidth="1"/>
    <col min="13" max="13" width="11.7109375" bestFit="1" customWidth="1"/>
  </cols>
  <sheetData>
    <row r="1" spans="1:12" x14ac:dyDescent="0.2">
      <c r="G1" t="s">
        <v>0</v>
      </c>
    </row>
    <row r="2" spans="1:12" x14ac:dyDescent="0.2">
      <c r="G2" t="s">
        <v>112</v>
      </c>
    </row>
    <row r="3" spans="1:12" x14ac:dyDescent="0.2">
      <c r="G3" t="s">
        <v>168</v>
      </c>
    </row>
    <row r="4" spans="1:12" x14ac:dyDescent="0.2">
      <c r="G4" t="s">
        <v>169</v>
      </c>
    </row>
    <row r="5" spans="1:12" ht="12" customHeight="1" x14ac:dyDescent="0.2">
      <c r="G5" t="s">
        <v>179</v>
      </c>
    </row>
    <row r="7" spans="1:12" ht="21.75" customHeight="1" x14ac:dyDescent="0.25">
      <c r="A7" s="49" t="s">
        <v>146</v>
      </c>
      <c r="B7" s="50"/>
      <c r="C7" s="50"/>
      <c r="D7" s="50"/>
      <c r="E7" s="50"/>
      <c r="F7" s="50"/>
      <c r="G7" s="50"/>
      <c r="H7" s="50"/>
      <c r="I7" s="50"/>
      <c r="J7" s="50"/>
    </row>
    <row r="8" spans="1:12" ht="1.5" hidden="1" customHeight="1" x14ac:dyDescent="0.2"/>
    <row r="9" spans="1:12" ht="15.7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</row>
    <row r="10" spans="1:12" x14ac:dyDescent="0.2">
      <c r="A10" s="55" t="s">
        <v>2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2" x14ac:dyDescent="0.2">
      <c r="J11" s="1" t="s">
        <v>3</v>
      </c>
    </row>
    <row r="12" spans="1:12" x14ac:dyDescent="0.2">
      <c r="A12" s="51" t="s">
        <v>4</v>
      </c>
      <c r="B12" s="51" t="s">
        <v>5</v>
      </c>
      <c r="C12" s="51" t="s">
        <v>6</v>
      </c>
      <c r="D12" s="52" t="s">
        <v>7</v>
      </c>
      <c r="E12" s="52" t="s">
        <v>8</v>
      </c>
      <c r="F12" s="51" t="s">
        <v>113</v>
      </c>
      <c r="G12" s="53" t="s">
        <v>9</v>
      </c>
      <c r="H12" s="52" t="s">
        <v>10</v>
      </c>
      <c r="I12" s="52" t="s">
        <v>11</v>
      </c>
      <c r="J12" s="52"/>
    </row>
    <row r="13" spans="1:12" ht="68.099999999999994" customHeight="1" x14ac:dyDescent="0.2">
      <c r="A13" s="52"/>
      <c r="B13" s="52"/>
      <c r="C13" s="52"/>
      <c r="D13" s="52"/>
      <c r="E13" s="52"/>
      <c r="F13" s="52"/>
      <c r="G13" s="53"/>
      <c r="H13" s="52"/>
      <c r="I13" s="2" t="s">
        <v>12</v>
      </c>
      <c r="J13" s="2" t="s">
        <v>13</v>
      </c>
    </row>
    <row r="14" spans="1:12" x14ac:dyDescent="0.2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3">
        <v>7</v>
      </c>
      <c r="H14" s="2">
        <v>8</v>
      </c>
      <c r="I14" s="5">
        <v>9</v>
      </c>
      <c r="J14" s="5">
        <v>10</v>
      </c>
    </row>
    <row r="15" spans="1:12" s="7" customFormat="1" ht="15.75" customHeight="1" x14ac:dyDescent="0.2">
      <c r="A15" s="34" t="s">
        <v>14</v>
      </c>
      <c r="B15" s="34" t="s">
        <v>15</v>
      </c>
      <c r="C15" s="34" t="s">
        <v>15</v>
      </c>
      <c r="D15" s="35" t="s">
        <v>16</v>
      </c>
      <c r="E15" s="35" t="s">
        <v>15</v>
      </c>
      <c r="F15" s="35" t="s">
        <v>15</v>
      </c>
      <c r="G15" s="36">
        <f>H15+I15</f>
        <v>24491299</v>
      </c>
      <c r="H15" s="37">
        <f>H16</f>
        <v>13141299</v>
      </c>
      <c r="I15" s="37">
        <f t="shared" ref="I15:J15" si="0">I16</f>
        <v>11350000</v>
      </c>
      <c r="J15" s="37">
        <f t="shared" si="0"/>
        <v>11350000</v>
      </c>
    </row>
    <row r="16" spans="1:12" s="7" customFormat="1" ht="18" customHeight="1" x14ac:dyDescent="0.2">
      <c r="A16" s="34" t="s">
        <v>17</v>
      </c>
      <c r="B16" s="34" t="s">
        <v>15</v>
      </c>
      <c r="C16" s="34" t="s">
        <v>15</v>
      </c>
      <c r="D16" s="35" t="s">
        <v>16</v>
      </c>
      <c r="E16" s="35" t="s">
        <v>15</v>
      </c>
      <c r="F16" s="35" t="s">
        <v>15</v>
      </c>
      <c r="G16" s="36">
        <f>H16+I16</f>
        <v>24491299</v>
      </c>
      <c r="H16" s="37">
        <f>H17+H18+H19+H20+H24+H25+H26+H27+H28+H29+H30+H31+H33+H32+H21+H22+H23</f>
        <v>13141299</v>
      </c>
      <c r="I16" s="37">
        <f t="shared" ref="I16" si="1">I17+I18+I19+I20+I24+I25+I26+I27+I28+I29+I30+I31+I33+I32+I21+I22+I23</f>
        <v>11350000</v>
      </c>
      <c r="J16" s="37">
        <f>J17+J18+J19+J20+J24+J25+J26+J27+J28+J29+J30+J31+J33+J32+J21+J22+J23</f>
        <v>11350000</v>
      </c>
      <c r="L16" s="20"/>
    </row>
    <row r="17" spans="1:12" s="7" customFormat="1" ht="42" hidden="1" customHeight="1" x14ac:dyDescent="0.2">
      <c r="A17" s="8" t="s">
        <v>117</v>
      </c>
      <c r="B17" s="8" t="s">
        <v>118</v>
      </c>
      <c r="C17" s="8" t="s">
        <v>119</v>
      </c>
      <c r="D17" s="9" t="s">
        <v>120</v>
      </c>
      <c r="E17" s="10" t="s">
        <v>22</v>
      </c>
      <c r="F17" s="10" t="s">
        <v>23</v>
      </c>
      <c r="G17" s="11">
        <f>H17</f>
        <v>0</v>
      </c>
      <c r="H17" s="12"/>
      <c r="I17" s="13"/>
      <c r="J17" s="13"/>
    </row>
    <row r="18" spans="1:12" s="7" customFormat="1" ht="25.5" x14ac:dyDescent="0.2">
      <c r="A18" s="29" t="s">
        <v>18</v>
      </c>
      <c r="B18" s="29" t="s">
        <v>19</v>
      </c>
      <c r="C18" s="29" t="s">
        <v>20</v>
      </c>
      <c r="D18" s="23" t="s">
        <v>21</v>
      </c>
      <c r="E18" s="24" t="s">
        <v>137</v>
      </c>
      <c r="F18" s="23" t="s">
        <v>138</v>
      </c>
      <c r="G18" s="25">
        <f t="shared" ref="G18:G33" si="2">H18+I18</f>
        <v>809920.52</v>
      </c>
      <c r="H18" s="26">
        <f>400000+409920.52</f>
        <v>809920.52</v>
      </c>
      <c r="I18" s="27">
        <v>0</v>
      </c>
      <c r="J18" s="27">
        <v>0</v>
      </c>
      <c r="L18" s="20"/>
    </row>
    <row r="19" spans="1:12" s="7" customFormat="1" ht="35.25" customHeight="1" x14ac:dyDescent="0.2">
      <c r="A19" s="29" t="s">
        <v>24</v>
      </c>
      <c r="B19" s="29" t="s">
        <v>25</v>
      </c>
      <c r="C19" s="29" t="s">
        <v>20</v>
      </c>
      <c r="D19" s="23" t="s">
        <v>26</v>
      </c>
      <c r="E19" s="23" t="s">
        <v>27</v>
      </c>
      <c r="F19" s="23" t="s">
        <v>28</v>
      </c>
      <c r="G19" s="25">
        <f t="shared" si="2"/>
        <v>2271700</v>
      </c>
      <c r="H19" s="26">
        <v>2271700</v>
      </c>
      <c r="I19" s="27">
        <v>0</v>
      </c>
      <c r="J19" s="27">
        <v>0</v>
      </c>
    </row>
    <row r="20" spans="1:12" s="7" customFormat="1" ht="27.75" customHeight="1" x14ac:dyDescent="0.2">
      <c r="A20" s="29" t="s">
        <v>29</v>
      </c>
      <c r="B20" s="29" t="s">
        <v>30</v>
      </c>
      <c r="C20" s="29" t="s">
        <v>20</v>
      </c>
      <c r="D20" s="23" t="s">
        <v>31</v>
      </c>
      <c r="E20" s="23" t="s">
        <v>154</v>
      </c>
      <c r="F20" s="23" t="s">
        <v>155</v>
      </c>
      <c r="G20" s="25">
        <f t="shared" si="2"/>
        <v>9840470</v>
      </c>
      <c r="H20" s="26">
        <f>810000+30470</f>
        <v>840470</v>
      </c>
      <c r="I20" s="27">
        <v>9000000</v>
      </c>
      <c r="J20" s="27">
        <v>9000000</v>
      </c>
    </row>
    <row r="21" spans="1:12" s="7" customFormat="1" ht="36.75" hidden="1" customHeight="1" x14ac:dyDescent="0.2">
      <c r="A21" s="9" t="s">
        <v>29</v>
      </c>
      <c r="B21" s="9" t="s">
        <v>30</v>
      </c>
      <c r="C21" s="9" t="s">
        <v>20</v>
      </c>
      <c r="D21" s="10" t="s">
        <v>31</v>
      </c>
      <c r="E21" s="14" t="s">
        <v>139</v>
      </c>
      <c r="F21" s="10" t="s">
        <v>140</v>
      </c>
      <c r="G21" s="11">
        <f t="shared" si="2"/>
        <v>0</v>
      </c>
      <c r="H21" s="12"/>
      <c r="I21" s="13">
        <v>0</v>
      </c>
      <c r="J21" s="13">
        <v>0</v>
      </c>
    </row>
    <row r="22" spans="1:12" s="28" customFormat="1" ht="33" customHeight="1" x14ac:dyDescent="0.2">
      <c r="A22" s="21" t="s">
        <v>134</v>
      </c>
      <c r="B22" s="22">
        <v>7130</v>
      </c>
      <c r="C22" s="21" t="s">
        <v>136</v>
      </c>
      <c r="D22" s="23" t="s">
        <v>135</v>
      </c>
      <c r="E22" s="24" t="s">
        <v>139</v>
      </c>
      <c r="F22" s="23" t="s">
        <v>140</v>
      </c>
      <c r="G22" s="25">
        <f t="shared" si="2"/>
        <v>1422929.48</v>
      </c>
      <c r="H22" s="26">
        <f>1800000-377070.52</f>
        <v>1422929.48</v>
      </c>
      <c r="I22" s="27">
        <v>0</v>
      </c>
      <c r="J22" s="27">
        <v>0</v>
      </c>
    </row>
    <row r="23" spans="1:12" s="28" customFormat="1" ht="27" customHeight="1" x14ac:dyDescent="0.2">
      <c r="A23" s="21" t="s">
        <v>134</v>
      </c>
      <c r="B23" s="22">
        <v>7130</v>
      </c>
      <c r="C23" s="21" t="s">
        <v>136</v>
      </c>
      <c r="D23" s="23" t="s">
        <v>135</v>
      </c>
      <c r="E23" s="24" t="s">
        <v>163</v>
      </c>
      <c r="F23" s="23" t="s">
        <v>164</v>
      </c>
      <c r="G23" s="25">
        <f t="shared" si="2"/>
        <v>180000</v>
      </c>
      <c r="H23" s="31">
        <f>200000-20000</f>
        <v>180000</v>
      </c>
      <c r="I23" s="27"/>
      <c r="J23" s="27"/>
    </row>
    <row r="24" spans="1:12" s="7" customFormat="1" ht="33" customHeight="1" x14ac:dyDescent="0.2">
      <c r="A24" s="21" t="s">
        <v>151</v>
      </c>
      <c r="B24" s="22">
        <v>7350</v>
      </c>
      <c r="C24" s="21" t="s">
        <v>152</v>
      </c>
      <c r="D24" s="23" t="s">
        <v>153</v>
      </c>
      <c r="E24" s="32" t="s">
        <v>22</v>
      </c>
      <c r="F24" s="23" t="s">
        <v>161</v>
      </c>
      <c r="G24" s="25">
        <f t="shared" si="2"/>
        <v>850000</v>
      </c>
      <c r="H24" s="26"/>
      <c r="I24" s="27">
        <v>850000</v>
      </c>
      <c r="J24" s="27">
        <v>850000</v>
      </c>
    </row>
    <row r="25" spans="1:12" s="7" customFormat="1" ht="33" customHeight="1" x14ac:dyDescent="0.2">
      <c r="A25" s="21" t="s">
        <v>158</v>
      </c>
      <c r="B25" s="22">
        <v>7370</v>
      </c>
      <c r="C25" s="21" t="s">
        <v>38</v>
      </c>
      <c r="D25" s="23" t="s">
        <v>159</v>
      </c>
      <c r="E25" s="32" t="s">
        <v>139</v>
      </c>
      <c r="F25" s="23" t="s">
        <v>162</v>
      </c>
      <c r="G25" s="25">
        <f t="shared" si="2"/>
        <v>87150</v>
      </c>
      <c r="H25" s="26">
        <f>100000-12850</f>
        <v>87150</v>
      </c>
      <c r="I25" s="27"/>
      <c r="J25" s="27"/>
    </row>
    <row r="26" spans="1:12" s="7" customFormat="1" ht="35.25" customHeight="1" x14ac:dyDescent="0.2">
      <c r="A26" s="29" t="s">
        <v>32</v>
      </c>
      <c r="B26" s="29" t="s">
        <v>33</v>
      </c>
      <c r="C26" s="29" t="s">
        <v>34</v>
      </c>
      <c r="D26" s="23" t="s">
        <v>35</v>
      </c>
      <c r="E26" s="23" t="s">
        <v>22</v>
      </c>
      <c r="F26" s="23" t="s">
        <v>23</v>
      </c>
      <c r="G26" s="25">
        <f t="shared" si="2"/>
        <v>249530</v>
      </c>
      <c r="H26" s="26">
        <f>280000-200000-30470</f>
        <v>49530</v>
      </c>
      <c r="I26" s="27">
        <v>200000</v>
      </c>
      <c r="J26" s="27">
        <v>200000</v>
      </c>
    </row>
    <row r="27" spans="1:12" s="7" customFormat="1" ht="29.25" customHeight="1" x14ac:dyDescent="0.2">
      <c r="A27" s="29" t="s">
        <v>36</v>
      </c>
      <c r="B27" s="29" t="s">
        <v>37</v>
      </c>
      <c r="C27" s="29" t="s">
        <v>38</v>
      </c>
      <c r="D27" s="23" t="s">
        <v>39</v>
      </c>
      <c r="E27" s="23" t="s">
        <v>22</v>
      </c>
      <c r="F27" s="23" t="s">
        <v>23</v>
      </c>
      <c r="G27" s="25">
        <f t="shared" si="2"/>
        <v>13600</v>
      </c>
      <c r="H27" s="26">
        <v>13600</v>
      </c>
      <c r="I27" s="27">
        <v>0</v>
      </c>
      <c r="J27" s="27">
        <v>0</v>
      </c>
    </row>
    <row r="28" spans="1:12" s="7" customFormat="1" ht="41.25" customHeight="1" x14ac:dyDescent="0.2">
      <c r="A28" s="29" t="s">
        <v>40</v>
      </c>
      <c r="B28" s="29" t="s">
        <v>41</v>
      </c>
      <c r="C28" s="29" t="s">
        <v>42</v>
      </c>
      <c r="D28" s="23" t="s">
        <v>43</v>
      </c>
      <c r="E28" s="23" t="s">
        <v>44</v>
      </c>
      <c r="F28" s="23" t="s">
        <v>45</v>
      </c>
      <c r="G28" s="25">
        <f t="shared" si="2"/>
        <v>200000</v>
      </c>
      <c r="H28" s="26">
        <f>200000-100000</f>
        <v>100000</v>
      </c>
      <c r="I28" s="27">
        <v>100000</v>
      </c>
      <c r="J28" s="27">
        <v>100000</v>
      </c>
    </row>
    <row r="29" spans="1:12" s="7" customFormat="1" ht="33" customHeight="1" x14ac:dyDescent="0.2">
      <c r="A29" s="29" t="s">
        <v>46</v>
      </c>
      <c r="B29" s="29" t="s">
        <v>47</v>
      </c>
      <c r="C29" s="29" t="s">
        <v>42</v>
      </c>
      <c r="D29" s="23" t="s">
        <v>48</v>
      </c>
      <c r="E29" s="23" t="s">
        <v>22</v>
      </c>
      <c r="F29" s="23" t="s">
        <v>23</v>
      </c>
      <c r="G29" s="25">
        <f t="shared" si="2"/>
        <v>1315549</v>
      </c>
      <c r="H29" s="26">
        <v>1315549</v>
      </c>
      <c r="I29" s="27">
        <v>0</v>
      </c>
      <c r="J29" s="27">
        <v>0</v>
      </c>
    </row>
    <row r="30" spans="1:12" s="7" customFormat="1" ht="39.75" hidden="1" customHeight="1" x14ac:dyDescent="0.2">
      <c r="A30" s="9" t="s">
        <v>49</v>
      </c>
      <c r="B30" s="9" t="s">
        <v>50</v>
      </c>
      <c r="C30" s="9" t="s">
        <v>51</v>
      </c>
      <c r="D30" s="10" t="s">
        <v>52</v>
      </c>
      <c r="E30" s="10" t="s">
        <v>53</v>
      </c>
      <c r="F30" s="10" t="s">
        <v>54</v>
      </c>
      <c r="G30" s="11">
        <f t="shared" si="2"/>
        <v>0</v>
      </c>
      <c r="H30" s="12"/>
      <c r="I30" s="13">
        <v>0</v>
      </c>
      <c r="J30" s="13">
        <v>0</v>
      </c>
    </row>
    <row r="31" spans="1:12" s="7" customFormat="1" ht="32.25" hidden="1" customHeight="1" x14ac:dyDescent="0.2">
      <c r="A31" s="8" t="s">
        <v>127</v>
      </c>
      <c r="B31" s="15">
        <v>9770</v>
      </c>
      <c r="C31" s="8" t="s">
        <v>55</v>
      </c>
      <c r="D31" s="10" t="s">
        <v>109</v>
      </c>
      <c r="E31" s="10" t="s">
        <v>22</v>
      </c>
      <c r="F31" s="10" t="s">
        <v>130</v>
      </c>
      <c r="G31" s="11">
        <f t="shared" si="2"/>
        <v>0</v>
      </c>
      <c r="H31" s="12"/>
      <c r="I31" s="13"/>
      <c r="J31" s="13"/>
    </row>
    <row r="32" spans="1:12" s="28" customFormat="1" ht="38.25" x14ac:dyDescent="0.2">
      <c r="A32" s="21" t="s">
        <v>128</v>
      </c>
      <c r="B32" s="22">
        <v>9800</v>
      </c>
      <c r="C32" s="21" t="s">
        <v>55</v>
      </c>
      <c r="D32" s="23" t="s">
        <v>129</v>
      </c>
      <c r="E32" s="23" t="s">
        <v>22</v>
      </c>
      <c r="F32" s="23" t="s">
        <v>130</v>
      </c>
      <c r="G32" s="25">
        <f>H32+I32</f>
        <v>7100000</v>
      </c>
      <c r="H32" s="26">
        <f>4750000+950000+200000</f>
        <v>5900000</v>
      </c>
      <c r="I32" s="27">
        <f>900000+300000</f>
        <v>1200000</v>
      </c>
      <c r="J32" s="27">
        <f>900000+300000</f>
        <v>1200000</v>
      </c>
    </row>
    <row r="33" spans="1:13" s="28" customFormat="1" ht="38.25" x14ac:dyDescent="0.2">
      <c r="A33" s="21" t="s">
        <v>128</v>
      </c>
      <c r="B33" s="22">
        <v>9800</v>
      </c>
      <c r="C33" s="21" t="s">
        <v>55</v>
      </c>
      <c r="D33" s="23" t="s">
        <v>129</v>
      </c>
      <c r="E33" s="23" t="s">
        <v>131</v>
      </c>
      <c r="F33" s="23" t="s">
        <v>132</v>
      </c>
      <c r="G33" s="25">
        <f t="shared" si="2"/>
        <v>150450</v>
      </c>
      <c r="H33" s="26">
        <v>150450</v>
      </c>
      <c r="I33" s="27">
        <v>0</v>
      </c>
      <c r="J33" s="27">
        <v>0</v>
      </c>
    </row>
    <row r="34" spans="1:13" s="7" customFormat="1" ht="25.5" x14ac:dyDescent="0.2">
      <c r="A34" s="34" t="s">
        <v>56</v>
      </c>
      <c r="B34" s="34" t="s">
        <v>15</v>
      </c>
      <c r="C34" s="34" t="s">
        <v>15</v>
      </c>
      <c r="D34" s="35" t="s">
        <v>57</v>
      </c>
      <c r="E34" s="35" t="s">
        <v>15</v>
      </c>
      <c r="F34" s="35" t="s">
        <v>15</v>
      </c>
      <c r="G34" s="36">
        <f>H34+I34</f>
        <v>52013537</v>
      </c>
      <c r="H34" s="37">
        <f>H35</f>
        <v>49130897</v>
      </c>
      <c r="I34" s="37">
        <f>I35</f>
        <v>2882640</v>
      </c>
      <c r="J34" s="37">
        <f>J35</f>
        <v>202640</v>
      </c>
      <c r="K34" s="28"/>
      <c r="L34" s="20"/>
    </row>
    <row r="35" spans="1:13" s="7" customFormat="1" ht="25.5" customHeight="1" x14ac:dyDescent="0.2">
      <c r="A35" s="34" t="s">
        <v>58</v>
      </c>
      <c r="B35" s="34" t="s">
        <v>15</v>
      </c>
      <c r="C35" s="34" t="s">
        <v>15</v>
      </c>
      <c r="D35" s="35" t="s">
        <v>57</v>
      </c>
      <c r="E35" s="35" t="s">
        <v>15</v>
      </c>
      <c r="F35" s="35" t="s">
        <v>15</v>
      </c>
      <c r="G35" s="36">
        <f>H35+I35</f>
        <v>52013537</v>
      </c>
      <c r="H35" s="37">
        <f>H36+H37+H38+H39+H43+H44+H45+H47+H48+H40+H41+H46</f>
        <v>49130897</v>
      </c>
      <c r="I35" s="37">
        <f>I36+I37+I38+I39+I43+I44+I45+I47+I48+I40+I41+I42</f>
        <v>2882640</v>
      </c>
      <c r="J35" s="37">
        <f>J36+J37+J38+J39+J43+J44+J45+J47+J48+J40+J41+J42</f>
        <v>202640</v>
      </c>
      <c r="K35" s="38"/>
      <c r="L35" s="20"/>
      <c r="M35" s="20"/>
    </row>
    <row r="36" spans="1:13" s="7" customFormat="1" ht="27" customHeight="1" x14ac:dyDescent="0.2">
      <c r="A36" s="29" t="s">
        <v>59</v>
      </c>
      <c r="B36" s="29" t="s">
        <v>60</v>
      </c>
      <c r="C36" s="29" t="s">
        <v>61</v>
      </c>
      <c r="D36" s="23" t="s">
        <v>62</v>
      </c>
      <c r="E36" s="23" t="s">
        <v>63</v>
      </c>
      <c r="F36" s="23" t="s">
        <v>64</v>
      </c>
      <c r="G36" s="25">
        <f t="shared" ref="G36:G48" si="3">H36+I36</f>
        <v>17794111</v>
      </c>
      <c r="H36" s="26">
        <f>16790829+363626-80000-60344</f>
        <v>17014111</v>
      </c>
      <c r="I36" s="26">
        <v>780000</v>
      </c>
      <c r="J36" s="27">
        <v>0</v>
      </c>
    </row>
    <row r="37" spans="1:13" s="7" customFormat="1" ht="29.25" customHeight="1" x14ac:dyDescent="0.2">
      <c r="A37" s="29" t="s">
        <v>65</v>
      </c>
      <c r="B37" s="29" t="s">
        <v>66</v>
      </c>
      <c r="C37" s="29" t="s">
        <v>67</v>
      </c>
      <c r="D37" s="23" t="s">
        <v>68</v>
      </c>
      <c r="E37" s="23" t="s">
        <v>63</v>
      </c>
      <c r="F37" s="23" t="s">
        <v>64</v>
      </c>
      <c r="G37" s="25">
        <f>H37+I37</f>
        <v>25881033</v>
      </c>
      <c r="H37" s="26">
        <f>22593112+1307921-10000</f>
        <v>23891033</v>
      </c>
      <c r="I37" s="27">
        <f>1900000+80000+10000</f>
        <v>1990000</v>
      </c>
      <c r="J37" s="27">
        <f>80000+10000</f>
        <v>90000</v>
      </c>
    </row>
    <row r="38" spans="1:13" s="7" customFormat="1" ht="31.5" customHeight="1" x14ac:dyDescent="0.2">
      <c r="A38" s="29" t="s">
        <v>69</v>
      </c>
      <c r="B38" s="29" t="s">
        <v>70</v>
      </c>
      <c r="C38" s="29" t="s">
        <v>71</v>
      </c>
      <c r="D38" s="23" t="s">
        <v>72</v>
      </c>
      <c r="E38" s="23" t="s">
        <v>63</v>
      </c>
      <c r="F38" s="23" t="s">
        <v>64</v>
      </c>
      <c r="G38" s="25">
        <f t="shared" si="3"/>
        <v>3813740</v>
      </c>
      <c r="H38" s="26">
        <v>3813740</v>
      </c>
      <c r="I38" s="27">
        <v>0</v>
      </c>
      <c r="J38" s="27">
        <v>0</v>
      </c>
    </row>
    <row r="39" spans="1:13" s="7" customFormat="1" ht="34.5" customHeight="1" x14ac:dyDescent="0.2">
      <c r="A39" s="29" t="s">
        <v>73</v>
      </c>
      <c r="B39" s="29" t="s">
        <v>74</v>
      </c>
      <c r="C39" s="29" t="s">
        <v>71</v>
      </c>
      <c r="D39" s="23" t="s">
        <v>75</v>
      </c>
      <c r="E39" s="23" t="s">
        <v>63</v>
      </c>
      <c r="F39" s="23" t="s">
        <v>64</v>
      </c>
      <c r="G39" s="25">
        <f t="shared" si="3"/>
        <v>5430</v>
      </c>
      <c r="H39" s="26">
        <v>5430</v>
      </c>
      <c r="I39" s="27">
        <v>0</v>
      </c>
      <c r="J39" s="27">
        <v>0</v>
      </c>
    </row>
    <row r="40" spans="1:13" s="7" customFormat="1" ht="51" hidden="1" customHeight="1" x14ac:dyDescent="0.2">
      <c r="A40" s="29" t="s">
        <v>174</v>
      </c>
      <c r="B40" s="16" t="s">
        <v>143</v>
      </c>
      <c r="C40" s="16" t="s">
        <v>71</v>
      </c>
      <c r="D40" s="17" t="s">
        <v>142</v>
      </c>
      <c r="E40" s="23" t="s">
        <v>63</v>
      </c>
      <c r="F40" s="23" t="s">
        <v>64</v>
      </c>
      <c r="G40" s="25">
        <f t="shared" si="3"/>
        <v>0</v>
      </c>
      <c r="H40" s="12">
        <v>0</v>
      </c>
      <c r="I40" s="13"/>
      <c r="J40" s="13"/>
    </row>
    <row r="41" spans="1:13" s="7" customFormat="1" ht="76.5" hidden="1" customHeight="1" x14ac:dyDescent="0.2">
      <c r="A41" s="29" t="s">
        <v>175</v>
      </c>
      <c r="B41" s="16" t="s">
        <v>144</v>
      </c>
      <c r="C41" s="16" t="s">
        <v>71</v>
      </c>
      <c r="D41" s="18" t="s">
        <v>145</v>
      </c>
      <c r="E41" s="23" t="s">
        <v>63</v>
      </c>
      <c r="F41" s="23" t="s">
        <v>64</v>
      </c>
      <c r="G41" s="25">
        <f t="shared" si="3"/>
        <v>0</v>
      </c>
      <c r="H41" s="12">
        <v>0</v>
      </c>
      <c r="I41" s="13"/>
      <c r="J41" s="13"/>
    </row>
    <row r="42" spans="1:13" s="28" customFormat="1" ht="62.25" customHeight="1" x14ac:dyDescent="0.2">
      <c r="A42" s="47" t="s">
        <v>178</v>
      </c>
      <c r="B42" s="21" t="s">
        <v>176</v>
      </c>
      <c r="C42" s="45" t="s">
        <v>71</v>
      </c>
      <c r="D42" s="46" t="s">
        <v>177</v>
      </c>
      <c r="E42" s="23" t="s">
        <v>63</v>
      </c>
      <c r="F42" s="23" t="s">
        <v>64</v>
      </c>
      <c r="G42" s="25">
        <f t="shared" si="3"/>
        <v>112640</v>
      </c>
      <c r="H42" s="26">
        <v>0</v>
      </c>
      <c r="I42" s="27">
        <v>112640</v>
      </c>
      <c r="J42" s="27">
        <v>112640</v>
      </c>
    </row>
    <row r="43" spans="1:13" s="7" customFormat="1" ht="33" customHeight="1" x14ac:dyDescent="0.2">
      <c r="A43" s="29" t="s">
        <v>76</v>
      </c>
      <c r="B43" s="29" t="s">
        <v>77</v>
      </c>
      <c r="C43" s="29" t="s">
        <v>78</v>
      </c>
      <c r="D43" s="23" t="s">
        <v>79</v>
      </c>
      <c r="E43" s="23" t="s">
        <v>80</v>
      </c>
      <c r="F43" s="23" t="s">
        <v>125</v>
      </c>
      <c r="G43" s="25">
        <f t="shared" si="3"/>
        <v>858847</v>
      </c>
      <c r="H43" s="26">
        <v>858847</v>
      </c>
      <c r="I43" s="27">
        <v>0</v>
      </c>
      <c r="J43" s="27">
        <v>0</v>
      </c>
    </row>
    <row r="44" spans="1:13" s="7" customFormat="1" ht="33.75" customHeight="1" x14ac:dyDescent="0.2">
      <c r="A44" s="29" t="s">
        <v>81</v>
      </c>
      <c r="B44" s="29" t="s">
        <v>82</v>
      </c>
      <c r="C44" s="29" t="s">
        <v>83</v>
      </c>
      <c r="D44" s="23" t="s">
        <v>84</v>
      </c>
      <c r="E44" s="23" t="s">
        <v>80</v>
      </c>
      <c r="F44" s="23" t="s">
        <v>125</v>
      </c>
      <c r="G44" s="25">
        <f t="shared" si="3"/>
        <v>3195240</v>
      </c>
      <c r="H44" s="26">
        <f>3006871+188369</f>
        <v>3195240</v>
      </c>
      <c r="I44" s="27">
        <v>0</v>
      </c>
      <c r="J44" s="27">
        <v>0</v>
      </c>
    </row>
    <row r="45" spans="1:13" s="7" customFormat="1" ht="30" customHeight="1" x14ac:dyDescent="0.2">
      <c r="A45" s="29" t="s">
        <v>85</v>
      </c>
      <c r="B45" s="29" t="s">
        <v>86</v>
      </c>
      <c r="C45" s="29" t="s">
        <v>87</v>
      </c>
      <c r="D45" s="23" t="s">
        <v>88</v>
      </c>
      <c r="E45" s="23" t="s">
        <v>80</v>
      </c>
      <c r="F45" s="23" t="s">
        <v>125</v>
      </c>
      <c r="G45" s="25">
        <f t="shared" si="3"/>
        <v>90000</v>
      </c>
      <c r="H45" s="26">
        <v>90000</v>
      </c>
      <c r="I45" s="27">
        <v>0</v>
      </c>
      <c r="J45" s="27">
        <v>0</v>
      </c>
    </row>
    <row r="46" spans="1:13" s="19" customFormat="1" ht="30.75" customHeight="1" x14ac:dyDescent="0.2">
      <c r="A46" s="23" t="s">
        <v>170</v>
      </c>
      <c r="B46" s="43">
        <v>5049</v>
      </c>
      <c r="C46" s="23" t="s">
        <v>91</v>
      </c>
      <c r="D46" s="24" t="s">
        <v>171</v>
      </c>
      <c r="E46" s="23" t="s">
        <v>93</v>
      </c>
      <c r="F46" s="23" t="s">
        <v>126</v>
      </c>
      <c r="G46" s="25">
        <f t="shared" si="3"/>
        <v>26352</v>
      </c>
      <c r="H46" s="31">
        <v>26352</v>
      </c>
      <c r="I46" s="31"/>
      <c r="J46" s="31"/>
    </row>
    <row r="47" spans="1:13" s="7" customFormat="1" ht="40.5" customHeight="1" x14ac:dyDescent="0.2">
      <c r="A47" s="29" t="s">
        <v>89</v>
      </c>
      <c r="B47" s="29" t="s">
        <v>90</v>
      </c>
      <c r="C47" s="29" t="s">
        <v>91</v>
      </c>
      <c r="D47" s="23" t="s">
        <v>92</v>
      </c>
      <c r="E47" s="23" t="s">
        <v>93</v>
      </c>
      <c r="F47" s="23" t="s">
        <v>126</v>
      </c>
      <c r="G47" s="25">
        <f t="shared" si="3"/>
        <v>70000</v>
      </c>
      <c r="H47" s="26">
        <v>70000</v>
      </c>
      <c r="I47" s="27">
        <v>0</v>
      </c>
      <c r="J47" s="27">
        <v>0</v>
      </c>
    </row>
    <row r="48" spans="1:13" s="19" customFormat="1" ht="30" customHeight="1" x14ac:dyDescent="0.2">
      <c r="A48" s="30" t="s">
        <v>133</v>
      </c>
      <c r="B48" s="30" t="s">
        <v>108</v>
      </c>
      <c r="C48" s="30" t="s">
        <v>55</v>
      </c>
      <c r="D48" s="24" t="s">
        <v>109</v>
      </c>
      <c r="E48" s="24" t="s">
        <v>63</v>
      </c>
      <c r="F48" s="24" t="s">
        <v>64</v>
      </c>
      <c r="G48" s="25">
        <f t="shared" si="3"/>
        <v>166144</v>
      </c>
      <c r="H48" s="26">
        <f>105800+60344</f>
        <v>166144</v>
      </c>
      <c r="I48" s="31"/>
      <c r="J48" s="31"/>
    </row>
    <row r="49" spans="1:12" s="7" customFormat="1" ht="26.25" customHeight="1" x14ac:dyDescent="0.2">
      <c r="A49" s="34" t="s">
        <v>94</v>
      </c>
      <c r="B49" s="34" t="s">
        <v>15</v>
      </c>
      <c r="C49" s="34" t="s">
        <v>15</v>
      </c>
      <c r="D49" s="35" t="s">
        <v>95</v>
      </c>
      <c r="E49" s="35" t="s">
        <v>15</v>
      </c>
      <c r="F49" s="35" t="s">
        <v>15</v>
      </c>
      <c r="G49" s="36">
        <f>G50</f>
        <v>4525958.9399999995</v>
      </c>
      <c r="H49" s="37">
        <f>H50</f>
        <v>4525958.9399999995</v>
      </c>
      <c r="I49" s="37">
        <f t="shared" ref="I49:J49" si="4">I50</f>
        <v>0</v>
      </c>
      <c r="J49" s="37">
        <f t="shared" si="4"/>
        <v>0</v>
      </c>
    </row>
    <row r="50" spans="1:12" s="7" customFormat="1" ht="24.75" customHeight="1" x14ac:dyDescent="0.2">
      <c r="A50" s="34" t="s">
        <v>96</v>
      </c>
      <c r="B50" s="34" t="s">
        <v>15</v>
      </c>
      <c r="C50" s="34" t="s">
        <v>15</v>
      </c>
      <c r="D50" s="35" t="s">
        <v>95</v>
      </c>
      <c r="E50" s="35" t="s">
        <v>15</v>
      </c>
      <c r="F50" s="35" t="s">
        <v>15</v>
      </c>
      <c r="G50" s="36">
        <f t="shared" ref="G50:G59" si="5">H50+I50</f>
        <v>4525958.9399999995</v>
      </c>
      <c r="H50" s="37">
        <f>H52+H55+H56+H51+H54</f>
        <v>4525958.9399999995</v>
      </c>
      <c r="I50" s="37">
        <f>I52+I55+I56</f>
        <v>0</v>
      </c>
      <c r="J50" s="37">
        <v>0</v>
      </c>
      <c r="L50" s="20"/>
    </row>
    <row r="51" spans="1:12" s="7" customFormat="1" ht="65.25" customHeight="1" x14ac:dyDescent="0.2">
      <c r="A51" s="21" t="s">
        <v>165</v>
      </c>
      <c r="B51" s="22">
        <v>3121</v>
      </c>
      <c r="C51" s="22">
        <v>1040</v>
      </c>
      <c r="D51" s="23" t="s">
        <v>166</v>
      </c>
      <c r="E51" s="23" t="s">
        <v>121</v>
      </c>
      <c r="F51" s="23" t="s">
        <v>122</v>
      </c>
      <c r="G51" s="25">
        <f t="shared" si="5"/>
        <v>2956900</v>
      </c>
      <c r="H51" s="26">
        <v>2956900</v>
      </c>
      <c r="I51" s="27">
        <v>0</v>
      </c>
      <c r="J51" s="27">
        <v>0</v>
      </c>
    </row>
    <row r="52" spans="1:12" s="7" customFormat="1" ht="56.25" customHeight="1" x14ac:dyDescent="0.2">
      <c r="A52" s="29" t="s">
        <v>97</v>
      </c>
      <c r="B52" s="29" t="s">
        <v>98</v>
      </c>
      <c r="C52" s="29" t="s">
        <v>60</v>
      </c>
      <c r="D52" s="23" t="s">
        <v>99</v>
      </c>
      <c r="E52" s="23" t="s">
        <v>121</v>
      </c>
      <c r="F52" s="23" t="s">
        <v>122</v>
      </c>
      <c r="G52" s="25">
        <f>H52+I52</f>
        <v>330000</v>
      </c>
      <c r="H52" s="26">
        <f>200000+130000</f>
        <v>330000</v>
      </c>
      <c r="I52" s="27">
        <v>0</v>
      </c>
      <c r="J52" s="27">
        <v>0</v>
      </c>
    </row>
    <row r="53" spans="1:12" s="7" customFormat="1" ht="65.25" hidden="1" customHeight="1" x14ac:dyDescent="0.2">
      <c r="A53" s="21"/>
      <c r="B53" s="22"/>
      <c r="C53" s="22"/>
      <c r="D53" s="23"/>
      <c r="E53" s="23"/>
      <c r="F53" s="23"/>
      <c r="G53" s="25"/>
      <c r="H53" s="26"/>
      <c r="I53" s="27"/>
      <c r="J53" s="27"/>
    </row>
    <row r="54" spans="1:12" s="7" customFormat="1" ht="30.75" customHeight="1" x14ac:dyDescent="0.2">
      <c r="A54" s="21" t="s">
        <v>167</v>
      </c>
      <c r="B54" s="22">
        <v>3191</v>
      </c>
      <c r="C54" s="22">
        <v>1090</v>
      </c>
      <c r="D54" s="23" t="s">
        <v>103</v>
      </c>
      <c r="E54" s="23" t="s">
        <v>121</v>
      </c>
      <c r="F54" s="23" t="s">
        <v>122</v>
      </c>
      <c r="G54" s="25">
        <f t="shared" si="5"/>
        <v>355000</v>
      </c>
      <c r="H54" s="26">
        <f>205000+150000</f>
        <v>355000</v>
      </c>
      <c r="I54" s="27">
        <v>0</v>
      </c>
      <c r="J54" s="27">
        <v>0</v>
      </c>
    </row>
    <row r="55" spans="1:12" s="7" customFormat="1" ht="35.25" customHeight="1" x14ac:dyDescent="0.2">
      <c r="A55" s="21" t="s">
        <v>114</v>
      </c>
      <c r="B55" s="22">
        <v>3241</v>
      </c>
      <c r="C55" s="22">
        <v>1090</v>
      </c>
      <c r="D55" s="29" t="s">
        <v>115</v>
      </c>
      <c r="E55" s="23" t="s">
        <v>121</v>
      </c>
      <c r="F55" s="23" t="s">
        <v>122</v>
      </c>
      <c r="G55" s="25">
        <f t="shared" si="5"/>
        <v>528058.93999999994</v>
      </c>
      <c r="H55" s="26">
        <f>684515-156456.06</f>
        <v>528058.93999999994</v>
      </c>
      <c r="I55" s="27">
        <v>0</v>
      </c>
      <c r="J55" s="27">
        <v>0</v>
      </c>
    </row>
    <row r="56" spans="1:12" s="7" customFormat="1" ht="31.5" customHeight="1" x14ac:dyDescent="0.2">
      <c r="A56" s="29" t="s">
        <v>100</v>
      </c>
      <c r="B56" s="29" t="s">
        <v>101</v>
      </c>
      <c r="C56" s="29" t="s">
        <v>102</v>
      </c>
      <c r="D56" s="23" t="s">
        <v>103</v>
      </c>
      <c r="E56" s="23" t="s">
        <v>121</v>
      </c>
      <c r="F56" s="23" t="s">
        <v>122</v>
      </c>
      <c r="G56" s="25">
        <f t="shared" si="5"/>
        <v>356000</v>
      </c>
      <c r="H56" s="26">
        <v>356000</v>
      </c>
      <c r="I56" s="27">
        <v>0</v>
      </c>
      <c r="J56" s="27">
        <v>0</v>
      </c>
    </row>
    <row r="57" spans="1:12" s="7" customFormat="1" ht="21.75" customHeight="1" x14ac:dyDescent="0.2">
      <c r="A57" s="39" t="s">
        <v>148</v>
      </c>
      <c r="B57" s="34" t="s">
        <v>15</v>
      </c>
      <c r="C57" s="34" t="s">
        <v>15</v>
      </c>
      <c r="D57" s="35" t="s">
        <v>150</v>
      </c>
      <c r="E57" s="35" t="s">
        <v>15</v>
      </c>
      <c r="F57" s="35" t="s">
        <v>15</v>
      </c>
      <c r="G57" s="40">
        <f t="shared" si="5"/>
        <v>108563.9</v>
      </c>
      <c r="H57" s="37">
        <f>H58</f>
        <v>108563.9</v>
      </c>
      <c r="I57" s="37">
        <f>I58</f>
        <v>0</v>
      </c>
      <c r="J57" s="37">
        <f t="shared" ref="J57" si="6">J58</f>
        <v>0</v>
      </c>
    </row>
    <row r="58" spans="1:12" s="7" customFormat="1" ht="19.5" customHeight="1" x14ac:dyDescent="0.2">
      <c r="A58" s="39" t="s">
        <v>149</v>
      </c>
      <c r="B58" s="34" t="s">
        <v>15</v>
      </c>
      <c r="C58" s="34" t="s">
        <v>15</v>
      </c>
      <c r="D58" s="35" t="s">
        <v>150</v>
      </c>
      <c r="E58" s="35" t="s">
        <v>15</v>
      </c>
      <c r="F58" s="35" t="s">
        <v>15</v>
      </c>
      <c r="G58" s="40">
        <f t="shared" si="5"/>
        <v>108563.9</v>
      </c>
      <c r="H58" s="37">
        <f>H59</f>
        <v>108563.9</v>
      </c>
      <c r="I58" s="37">
        <f>I59</f>
        <v>0</v>
      </c>
      <c r="J58" s="37">
        <f>J59</f>
        <v>0</v>
      </c>
    </row>
    <row r="59" spans="1:12" s="7" customFormat="1" ht="35.25" customHeight="1" x14ac:dyDescent="0.2">
      <c r="A59" s="21" t="s">
        <v>147</v>
      </c>
      <c r="B59" s="22">
        <v>3241</v>
      </c>
      <c r="C59" s="22">
        <v>1090</v>
      </c>
      <c r="D59" s="29" t="s">
        <v>160</v>
      </c>
      <c r="E59" s="32" t="s">
        <v>156</v>
      </c>
      <c r="F59" s="23" t="s">
        <v>157</v>
      </c>
      <c r="G59" s="33">
        <f t="shared" si="5"/>
        <v>108563.9</v>
      </c>
      <c r="H59" s="26">
        <f>183421-74857.1</f>
        <v>108563.9</v>
      </c>
      <c r="I59" s="6">
        <f>I60</f>
        <v>0</v>
      </c>
      <c r="J59" s="6">
        <f>J60</f>
        <v>0</v>
      </c>
    </row>
    <row r="60" spans="1:12" s="7" customFormat="1" ht="21" customHeight="1" x14ac:dyDescent="0.2">
      <c r="A60" s="34" t="s">
        <v>104</v>
      </c>
      <c r="B60" s="34" t="s">
        <v>15</v>
      </c>
      <c r="C60" s="34" t="s">
        <v>15</v>
      </c>
      <c r="D60" s="35" t="s">
        <v>105</v>
      </c>
      <c r="E60" s="35" t="s">
        <v>15</v>
      </c>
      <c r="F60" s="35" t="s">
        <v>15</v>
      </c>
      <c r="G60" s="36">
        <f>H60</f>
        <v>2735883</v>
      </c>
      <c r="H60" s="37">
        <f>H61</f>
        <v>2735883</v>
      </c>
      <c r="I60" s="37">
        <v>0</v>
      </c>
      <c r="J60" s="37">
        <v>0</v>
      </c>
    </row>
    <row r="61" spans="1:12" s="7" customFormat="1" ht="16.5" customHeight="1" x14ac:dyDescent="0.2">
      <c r="A61" s="34" t="s">
        <v>106</v>
      </c>
      <c r="B61" s="34" t="s">
        <v>15</v>
      </c>
      <c r="C61" s="34" t="s">
        <v>15</v>
      </c>
      <c r="D61" s="35" t="s">
        <v>105</v>
      </c>
      <c r="E61" s="35" t="s">
        <v>15</v>
      </c>
      <c r="F61" s="35" t="s">
        <v>15</v>
      </c>
      <c r="G61" s="36">
        <f>G62+G63+G64</f>
        <v>2735883</v>
      </c>
      <c r="H61" s="37">
        <f>H62+H63+H64</f>
        <v>2735883</v>
      </c>
      <c r="I61" s="37">
        <v>0</v>
      </c>
      <c r="J61" s="37">
        <v>0</v>
      </c>
      <c r="K61" s="20"/>
    </row>
    <row r="62" spans="1:12" s="7" customFormat="1" ht="31.5" customHeight="1" x14ac:dyDescent="0.2">
      <c r="A62" s="29" t="s">
        <v>107</v>
      </c>
      <c r="B62" s="29" t="s">
        <v>108</v>
      </c>
      <c r="C62" s="29" t="s">
        <v>55</v>
      </c>
      <c r="D62" s="23" t="s">
        <v>109</v>
      </c>
      <c r="E62" s="23" t="s">
        <v>22</v>
      </c>
      <c r="F62" s="23" t="s">
        <v>23</v>
      </c>
      <c r="G62" s="25">
        <f>H62+I62</f>
        <v>2318833</v>
      </c>
      <c r="H62" s="26">
        <v>2318833</v>
      </c>
      <c r="I62" s="27">
        <v>0</v>
      </c>
      <c r="J62" s="27">
        <v>0</v>
      </c>
      <c r="L62" s="20"/>
    </row>
    <row r="63" spans="1:12" s="7" customFormat="1" ht="63.75" customHeight="1" x14ac:dyDescent="0.2">
      <c r="A63" s="22">
        <v>3719770</v>
      </c>
      <c r="B63" s="29" t="s">
        <v>108</v>
      </c>
      <c r="C63" s="29" t="s">
        <v>55</v>
      </c>
      <c r="D63" s="23" t="s">
        <v>109</v>
      </c>
      <c r="E63" s="24" t="s">
        <v>123</v>
      </c>
      <c r="F63" s="24" t="s">
        <v>124</v>
      </c>
      <c r="G63" s="25">
        <f>H63+I63</f>
        <v>247700</v>
      </c>
      <c r="H63" s="26">
        <v>247700</v>
      </c>
      <c r="I63" s="27">
        <v>0</v>
      </c>
      <c r="J63" s="27">
        <v>0</v>
      </c>
    </row>
    <row r="64" spans="1:12" s="7" customFormat="1" ht="30" customHeight="1" x14ac:dyDescent="0.2">
      <c r="A64" s="22">
        <v>3719770</v>
      </c>
      <c r="B64" s="22">
        <v>9770</v>
      </c>
      <c r="C64" s="23" t="s">
        <v>55</v>
      </c>
      <c r="D64" s="23" t="s">
        <v>109</v>
      </c>
      <c r="E64" s="24" t="s">
        <v>172</v>
      </c>
      <c r="F64" s="24" t="s">
        <v>173</v>
      </c>
      <c r="G64" s="25">
        <f>H64+I64</f>
        <v>169350</v>
      </c>
      <c r="H64" s="26">
        <v>169350</v>
      </c>
      <c r="I64" s="27">
        <v>0</v>
      </c>
      <c r="J64" s="27">
        <v>0</v>
      </c>
    </row>
    <row r="65" spans="1:12" s="7" customFormat="1" ht="24" customHeight="1" x14ac:dyDescent="0.2">
      <c r="A65" s="41" t="s">
        <v>111</v>
      </c>
      <c r="B65" s="41" t="s">
        <v>111</v>
      </c>
      <c r="C65" s="41" t="s">
        <v>111</v>
      </c>
      <c r="D65" s="42" t="s">
        <v>110</v>
      </c>
      <c r="E65" s="42" t="s">
        <v>111</v>
      </c>
      <c r="F65" s="42" t="s">
        <v>111</v>
      </c>
      <c r="G65" s="36">
        <f>H65+I65</f>
        <v>83875241.840000004</v>
      </c>
      <c r="H65" s="36">
        <f>H15+H34+H49+H57+H60</f>
        <v>69642601.840000004</v>
      </c>
      <c r="I65" s="36">
        <f>I15+I34+I49+I57+I60</f>
        <v>14232640</v>
      </c>
      <c r="J65" s="36">
        <f>J15+J34+J49+J57+J60</f>
        <v>11552640</v>
      </c>
      <c r="K65" s="20"/>
      <c r="L65" s="20"/>
    </row>
    <row r="66" spans="1:12" ht="8.25" hidden="1" customHeight="1" x14ac:dyDescent="0.2"/>
    <row r="67" spans="1:12" hidden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2" hidden="1" x14ac:dyDescent="0.2"/>
    <row r="69" spans="1:12" ht="3.75" hidden="1" customHeight="1" x14ac:dyDescent="0.2">
      <c r="H69" s="4"/>
    </row>
    <row r="70" spans="1:12" hidden="1" x14ac:dyDescent="0.2"/>
    <row r="71" spans="1:12" ht="0.75" hidden="1" customHeight="1" x14ac:dyDescent="0.2"/>
    <row r="72" spans="1:12" ht="27" customHeight="1" x14ac:dyDescent="0.2"/>
    <row r="73" spans="1:12" s="44" customFormat="1" ht="21.75" customHeight="1" x14ac:dyDescent="0.2">
      <c r="D73" s="44" t="s">
        <v>141</v>
      </c>
      <c r="F73" s="44" t="s">
        <v>116</v>
      </c>
    </row>
  </sheetData>
  <mergeCells count="13">
    <mergeCell ref="A67:J67"/>
    <mergeCell ref="A7:J7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A9:J9"/>
    <mergeCell ref="A10:J10"/>
  </mergeCells>
  <pageMargins left="0.39370078740157483" right="0.19685039370078741" top="0.78740157480314965" bottom="0.39370078740157483" header="0" footer="0"/>
  <pageSetup paperSize="9" scale="7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AsRock</cp:lastModifiedBy>
  <cp:lastPrinted>2025-07-24T08:29:43Z</cp:lastPrinted>
  <dcterms:created xsi:type="dcterms:W3CDTF">2023-02-14T09:11:33Z</dcterms:created>
  <dcterms:modified xsi:type="dcterms:W3CDTF">2025-09-08T12:54:00Z</dcterms:modified>
</cp:coreProperties>
</file>