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ріш. ВИКОНКОМ\2026\5  21.05.26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C61" i="1"/>
  <c r="I69" i="1" l="1"/>
  <c r="I70" i="1"/>
  <c r="I71" i="1"/>
  <c r="I72" i="1"/>
  <c r="I73" i="1"/>
  <c r="I74" i="1"/>
  <c r="I68" i="1"/>
  <c r="L68" i="1"/>
  <c r="L69" i="1"/>
  <c r="L71" i="1"/>
  <c r="L73" i="1"/>
  <c r="L63" i="1"/>
  <c r="L65" i="1"/>
  <c r="L62" i="1"/>
  <c r="I62" i="1"/>
  <c r="I57" i="1"/>
  <c r="L55" i="1"/>
  <c r="L42" i="1"/>
  <c r="L53" i="1"/>
  <c r="L54" i="1"/>
  <c r="L47" i="1"/>
  <c r="L48" i="1"/>
  <c r="L49" i="1"/>
  <c r="L51" i="1"/>
  <c r="L52" i="1"/>
  <c r="L43" i="1"/>
  <c r="I44" i="1"/>
  <c r="I45" i="1"/>
  <c r="I46" i="1"/>
  <c r="I47" i="1"/>
  <c r="I48" i="1"/>
  <c r="I49" i="1"/>
  <c r="I50" i="1"/>
  <c r="I51" i="1"/>
  <c r="I52" i="1"/>
  <c r="I43" i="1"/>
  <c r="L35" i="1"/>
  <c r="L33" i="1"/>
  <c r="L32" i="1"/>
  <c r="L31" i="1"/>
  <c r="L25" i="1"/>
  <c r="I25" i="1"/>
  <c r="I38" i="1"/>
  <c r="I39" i="1"/>
  <c r="I40" i="1"/>
  <c r="I41" i="1"/>
  <c r="I27" i="1"/>
  <c r="I28" i="1"/>
  <c r="I29" i="1"/>
  <c r="I30" i="1"/>
  <c r="I31" i="1"/>
  <c r="I32" i="1"/>
  <c r="I33" i="1"/>
  <c r="I34" i="1"/>
  <c r="I35" i="1"/>
  <c r="I36" i="1"/>
  <c r="I37" i="1"/>
  <c r="L21" i="1"/>
  <c r="I11" i="1"/>
  <c r="I13" i="1"/>
  <c r="I14" i="1"/>
  <c r="I15" i="1"/>
  <c r="I16" i="1"/>
  <c r="I17" i="1"/>
  <c r="I18" i="1"/>
  <c r="I19" i="1"/>
  <c r="I20" i="1"/>
  <c r="I21" i="1"/>
  <c r="I22" i="1"/>
  <c r="F12" i="1"/>
  <c r="I12" i="1"/>
  <c r="I75" i="1" l="1"/>
  <c r="L75" i="1" s="1"/>
  <c r="I76" i="1"/>
  <c r="H75" i="1"/>
  <c r="E75" i="1"/>
  <c r="G76" i="1"/>
  <c r="F76" i="1"/>
  <c r="F75" i="1" s="1"/>
  <c r="D75" i="1"/>
  <c r="G75" i="1" s="1"/>
  <c r="C75" i="1"/>
  <c r="E61" i="1"/>
  <c r="G64" i="1"/>
  <c r="F64" i="1"/>
  <c r="C53" i="1"/>
  <c r="C59" i="1" s="1"/>
  <c r="C25" i="1"/>
  <c r="D42" i="1"/>
  <c r="E42" i="1"/>
  <c r="C42" i="1"/>
  <c r="H42" i="1"/>
  <c r="F50" i="1"/>
  <c r="G50" i="1"/>
  <c r="J50" i="1"/>
  <c r="K50" i="1"/>
  <c r="G46" i="1"/>
  <c r="F46" i="1"/>
  <c r="J46" i="1"/>
  <c r="K46" i="1"/>
  <c r="H25" i="1"/>
  <c r="D25" i="1"/>
  <c r="E25" i="1"/>
  <c r="F40" i="1"/>
  <c r="G40" i="1"/>
  <c r="J40" i="1"/>
  <c r="K40" i="1"/>
  <c r="F34" i="1" l="1"/>
  <c r="G34" i="1"/>
  <c r="J34" i="1"/>
  <c r="K34" i="1"/>
  <c r="D11" i="1"/>
  <c r="E56" i="1" l="1"/>
  <c r="H67" i="1" l="1"/>
  <c r="G62" i="1"/>
  <c r="F63" i="1"/>
  <c r="F65" i="1"/>
  <c r="F66" i="1"/>
  <c r="F57" i="1"/>
  <c r="L57" i="1"/>
  <c r="D67" i="1"/>
  <c r="D77" i="1" s="1"/>
  <c r="G77" i="1" s="1"/>
  <c r="E67" i="1"/>
  <c r="E77" i="1" s="1"/>
  <c r="C67" i="1"/>
  <c r="C77" i="1" s="1"/>
  <c r="C78" i="1" s="1"/>
  <c r="G63" i="1" l="1"/>
  <c r="L27" i="1"/>
  <c r="L28" i="1"/>
  <c r="L29" i="1"/>
  <c r="L30" i="1"/>
  <c r="L36" i="1"/>
  <c r="L38" i="1"/>
  <c r="L26" i="1"/>
  <c r="E11" i="1"/>
  <c r="C11" i="1"/>
  <c r="G69" i="1" l="1"/>
  <c r="G70" i="1"/>
  <c r="G71" i="1"/>
  <c r="G72" i="1"/>
  <c r="G73" i="1"/>
  <c r="G74" i="1"/>
  <c r="G68" i="1"/>
  <c r="F69" i="1"/>
  <c r="F70" i="1"/>
  <c r="F71" i="1"/>
  <c r="F72" i="1"/>
  <c r="F73" i="1"/>
  <c r="F74" i="1"/>
  <c r="F68" i="1"/>
  <c r="F55" i="1"/>
  <c r="F54" i="1"/>
  <c r="F44" i="1"/>
  <c r="F45" i="1"/>
  <c r="F47" i="1"/>
  <c r="F48" i="1"/>
  <c r="F49" i="1"/>
  <c r="F51" i="1"/>
  <c r="F52" i="1"/>
  <c r="F43" i="1"/>
  <c r="F39" i="1"/>
  <c r="F41" i="1"/>
  <c r="F27" i="1"/>
  <c r="F28" i="1"/>
  <c r="F29" i="1"/>
  <c r="F30" i="1"/>
  <c r="F31" i="1"/>
  <c r="F32" i="1"/>
  <c r="F33" i="1"/>
  <c r="F35" i="1"/>
  <c r="F36" i="1"/>
  <c r="F37" i="1"/>
  <c r="F38" i="1"/>
  <c r="F26" i="1"/>
  <c r="F13" i="1"/>
  <c r="F14" i="1"/>
  <c r="F15" i="1"/>
  <c r="F16" i="1"/>
  <c r="F17" i="1"/>
  <c r="F18" i="1"/>
  <c r="F19" i="1"/>
  <c r="F20" i="1"/>
  <c r="F21" i="1"/>
  <c r="F22" i="1"/>
  <c r="F23" i="1"/>
  <c r="F24" i="1"/>
  <c r="G54" i="1"/>
  <c r="G51" i="1"/>
  <c r="G61" i="1"/>
  <c r="H61" i="1"/>
  <c r="H77" i="1" l="1"/>
  <c r="L77" i="1" s="1"/>
  <c r="L61" i="1"/>
  <c r="F42" i="1"/>
  <c r="F25" i="1"/>
  <c r="F67" i="1"/>
  <c r="G67" i="1"/>
  <c r="L67" i="1"/>
  <c r="I63" i="1"/>
  <c r="I65" i="1"/>
  <c r="I66" i="1"/>
  <c r="I58" i="1"/>
  <c r="I55" i="1"/>
  <c r="I54" i="1"/>
  <c r="I26" i="1"/>
  <c r="I23" i="1"/>
  <c r="I24" i="1"/>
  <c r="L14" i="1"/>
  <c r="L15" i="1"/>
  <c r="L23" i="1"/>
  <c r="L24" i="1"/>
  <c r="L12" i="1"/>
  <c r="G52" i="1"/>
  <c r="G47" i="1"/>
  <c r="G48" i="1"/>
  <c r="G49" i="1"/>
  <c r="G43" i="1"/>
  <c r="F62" i="1"/>
  <c r="F61" i="1" s="1"/>
  <c r="K63" i="1"/>
  <c r="J63" i="1"/>
  <c r="K62" i="1"/>
  <c r="J62" i="1"/>
  <c r="C56" i="1"/>
  <c r="F77" i="1" l="1"/>
  <c r="J61" i="1"/>
  <c r="I67" i="1"/>
  <c r="I77" i="1" s="1"/>
  <c r="I42" i="1"/>
  <c r="K61" i="1"/>
  <c r="I61" i="1"/>
  <c r="J67" i="1"/>
  <c r="K67" i="1"/>
  <c r="K77" i="1" l="1"/>
  <c r="J77" i="1"/>
  <c r="L58" i="1"/>
  <c r="I56" i="1"/>
  <c r="G58" i="1"/>
  <c r="G57" i="1"/>
  <c r="F58" i="1"/>
  <c r="D56" i="1"/>
  <c r="H56" i="1"/>
  <c r="D53" i="1"/>
  <c r="D59" i="1" s="1"/>
  <c r="E53" i="1"/>
  <c r="E59" i="1" s="1"/>
  <c r="F53" i="1"/>
  <c r="G53" i="1"/>
  <c r="H53" i="1"/>
  <c r="G38" i="1"/>
  <c r="J38" i="1"/>
  <c r="K38" i="1"/>
  <c r="G42" i="1" l="1"/>
  <c r="E78" i="1"/>
  <c r="L56" i="1"/>
  <c r="G56" i="1"/>
  <c r="F56" i="1"/>
  <c r="G25" i="1" l="1"/>
  <c r="G27" i="1"/>
  <c r="G28" i="1"/>
  <c r="G29" i="1"/>
  <c r="G30" i="1"/>
  <c r="G31" i="1"/>
  <c r="G32" i="1"/>
  <c r="G33" i="1"/>
  <c r="G35" i="1"/>
  <c r="G36" i="1"/>
  <c r="G37" i="1"/>
  <c r="G39" i="1"/>
  <c r="G26" i="1"/>
  <c r="H11" i="1" l="1"/>
  <c r="H59" i="1" s="1"/>
  <c r="H78" i="1" s="1"/>
  <c r="G14" i="1"/>
  <c r="G15" i="1"/>
  <c r="G16" i="1"/>
  <c r="G17" i="1"/>
  <c r="G21" i="1"/>
  <c r="G12" i="1"/>
  <c r="J23" i="1"/>
  <c r="K23" i="1"/>
  <c r="J24" i="1"/>
  <c r="K24" i="1"/>
  <c r="D78" i="1" l="1"/>
  <c r="G59" i="1"/>
  <c r="L59" i="1"/>
  <c r="F11" i="1"/>
  <c r="F59" i="1" s="1"/>
  <c r="L11" i="1"/>
  <c r="G11" i="1"/>
  <c r="K58" i="1"/>
  <c r="J58" i="1"/>
  <c r="K57" i="1"/>
  <c r="J57" i="1"/>
  <c r="K55" i="1"/>
  <c r="J55" i="1"/>
  <c r="K54" i="1"/>
  <c r="J54" i="1"/>
  <c r="K52" i="1"/>
  <c r="J52" i="1"/>
  <c r="K51" i="1"/>
  <c r="J51" i="1"/>
  <c r="K49" i="1"/>
  <c r="J49" i="1"/>
  <c r="K48" i="1"/>
  <c r="J48" i="1"/>
  <c r="K47" i="1"/>
  <c r="J47" i="1"/>
  <c r="K45" i="1"/>
  <c r="J45" i="1"/>
  <c r="K44" i="1"/>
  <c r="J44" i="1"/>
  <c r="K43" i="1"/>
  <c r="J43" i="1"/>
  <c r="K41" i="1"/>
  <c r="J41" i="1"/>
  <c r="K39" i="1"/>
  <c r="J39" i="1"/>
  <c r="K37" i="1"/>
  <c r="J37" i="1"/>
  <c r="K36" i="1"/>
  <c r="J36" i="1"/>
  <c r="K35" i="1"/>
  <c r="J35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F78" i="1" l="1"/>
  <c r="J56" i="1"/>
  <c r="K42" i="1"/>
  <c r="J42" i="1"/>
  <c r="K53" i="1"/>
  <c r="J25" i="1"/>
  <c r="I53" i="1"/>
  <c r="K25" i="1"/>
  <c r="K56" i="1"/>
  <c r="K11" i="1"/>
  <c r="J53" i="1"/>
  <c r="J11" i="1"/>
  <c r="I59" i="1" l="1"/>
  <c r="I78" i="1" s="1"/>
  <c r="K59" i="1"/>
  <c r="J59" i="1"/>
</calcChain>
</file>

<file path=xl/sharedStrings.xml><?xml version="1.0" encoding="utf-8"?>
<sst xmlns="http://schemas.openxmlformats.org/spreadsheetml/2006/main" count="142" uniqueCount="108">
  <si>
    <t>Загальний фонд</t>
  </si>
  <si>
    <t>Код</t>
  </si>
  <si>
    <t>Показник</t>
  </si>
  <si>
    <t>01</t>
  </si>
  <si>
    <t>Костянтинівська сільська рада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</si>
  <si>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</si>
  <si>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</si>
  <si>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6013</t>
  </si>
  <si>
    <t>Забезпечення діяльності водопровідно-каналізаційного господарства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</si>
  <si>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</si>
  <si>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</si>
  <si>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</si>
  <si>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>Організація благоустрою населених пунктів</t>
  </si>
  <si>
    <t>7130</t>
  </si>
  <si>
    <t>Здійснення заходів із землеустрою</t>
  </si>
  <si>
    <t>7370</t>
  </si>
  <si>
    <t>Реалізація інших заходів щодо соціально-економічного розвитку територій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</si>
  <si>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</si>
  <si>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</si>
  <si>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</si>
  <si>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</si>
  <si>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</si>
  <si>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</si>
  <si>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</si>
  <si>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та добровільної пожежної охорони</t>
  </si>
  <si>
    <t>8710</t>
  </si>
  <si>
    <t>Резервний фонд місцевого бюджету</t>
  </si>
  <si>
    <t>06</t>
  </si>
  <si>
    <t>Орган з питань освіти і науки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</si>
  <si>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</si>
  <si>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</si>
  <si>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</si>
  <si>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</si>
  <si>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</si>
  <si>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</si>
  <si>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</si>
  <si>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</si>
  <si>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</si>
  <si>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</si>
  <si>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</si>
  <si>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</si>
  <si>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</si>
  <si>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</si>
  <si>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</si>
  <si>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</si>
  <si>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</si>
  <si>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</si>
  <si>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</si>
  <si>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</si>
  <si>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4082</t>
  </si>
  <si>
    <t>Інші заходи в галузі культури і мистецтва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</si>
  <si>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</si>
  <si>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</si>
  <si>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9770</t>
  </si>
  <si>
    <t>Інші субвенції з місцевого бюджету</t>
  </si>
  <si>
    <t>08</t>
  </si>
  <si>
    <t>Орган з питань праці та соціального захисту населення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</si>
  <si>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</si>
  <si>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</si>
  <si>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</si>
  <si>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</si>
  <si>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</si>
  <si>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</si>
  <si>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</si>
  <si>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</si>
  <si>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3191</t>
  </si>
  <si>
    <t>Інші видатки на соціальний захист ветеранів війни та праці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</si>
  <si>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</si>
  <si>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</si>
  <si>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3242</t>
  </si>
  <si>
    <t>Інші заходи у сфері соціального захисту і соціального забезпечення</t>
  </si>
  <si>
    <t>09</t>
  </si>
  <si>
    <t>Орган у справах дітей</t>
  </si>
  <si>
    <t>37</t>
  </si>
  <si>
    <t>Орган з питань фінансів</t>
  </si>
  <si>
    <t>Касові видатки за І квартал 2025 року</t>
  </si>
  <si>
    <t>+/- факт до плану</t>
  </si>
  <si>
    <t>Фактичні видатки за 2023 рік</t>
  </si>
  <si>
    <t>% виконання за 2024 рік до 2023 року</t>
  </si>
  <si>
    <t>Субвенція з місцевого бюджету державному бюджету на виконання програм соціально-економічного розвитку регіонів</t>
  </si>
  <si>
    <t>% 
виконання 
за звітний період</t>
  </si>
  <si>
    <t>Виконання окремих заходів з реалізації соціального проекту `Активні парки - локації здорової України`</t>
  </si>
  <si>
    <t>Всього по загальному фонду</t>
  </si>
  <si>
    <t>до рішення виконавчого комітету</t>
  </si>
  <si>
    <t>Додаток 2</t>
  </si>
  <si>
    <t>Спеціальний фонд</t>
  </si>
  <si>
    <t>Всього по спеціальному фонду</t>
  </si>
  <si>
    <t>РАЗОМ</t>
  </si>
  <si>
    <t>х</t>
  </si>
  <si>
    <t>Організація та проведення громадських робіт</t>
  </si>
  <si>
    <t>Розроблення схем планування та забудови територій (містобудівної документації)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</si>
  <si>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</si>
  <si>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</si>
  <si>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Виконання заходів за рахунок субвенції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</si>
  <si>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Начальник фінансового відділу</t>
  </si>
  <si>
    <t>Інна МИЧКО</t>
  </si>
  <si>
    <t>грн.</t>
  </si>
  <si>
    <t>Звіт про виконання видаткової частини бюджету Костянтинівської сільської територіальної громади
 за І квартал 2026  року</t>
  </si>
  <si>
    <t>Касові видатки за І квартал 2026 року</t>
  </si>
  <si>
    <t>План на І квартал 2026 року</t>
  </si>
  <si>
    <t>План на 2026 рік з урахуванням змін</t>
  </si>
  <si>
    <t>% виконання за І кв.2026р. до І кв. 2025р.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</si>
  <si>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</si>
  <si>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Нерозподілені трансферти з державного бюджету</t>
  </si>
  <si>
    <t>Здійснення соціальної роботи та надання соціальних послуг центрами соціальних служб та центрами надання послуг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</si>
  <si>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</si>
  <si>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+/- факт І кв. 2026р. до факту І кв. 2025 року</t>
  </si>
  <si>
    <t xml:space="preserve">від  21.05.2026р. №91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</si>
</sst>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0" fillId="2" borderId="1" xfId="0" quotePrefix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quotePrefix="1" applyFill="1" applyBorder="1"/>
    <xf numFmtId="2" fontId="0" fillId="3" borderId="1" xfId="0" applyNumberFormat="1" applyFill="1" applyBorder="1"/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2" fontId="1" fillId="0" borderId="1" xfId="0" applyNumberFormat="1" applyFont="1" applyBorder="1"/>
    <xf numFmtId="0" fontId="1" fillId="0" borderId="0" xfId="0" applyFont="1"/>
    <xf numFmtId="0" fontId="0" fillId="0" borderId="0" xfId="0" applyAlignment="1"/>
    <xf numFmtId="0" fontId="0" fillId="0" borderId="1" xfId="0" quotePrefix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left"/>
    </xf>
    <xf numFmtId="2" fontId="3" fillId="3" borderId="1" xfId="0" applyNumberFormat="1" applyFont="1" applyFill="1" applyBorder="1"/>
    <xf numFmtId="0" fontId="0" fillId="0" borderId="1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  <xf numFmtId="0" fontId="3" fillId="0" borderId="0" xfId="0" applyFont="1"/>
    <xf numFmtId="0" fontId="3" fillId="4" borderId="1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2" fontId="5" fillId="4" borderId="1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/>
    <xf numFmtId="0" fontId="3" fillId="0" borderId="1" xfId="0" applyFont="1" applyBorder="1"/>
    <xf numFmtId="2" fontId="0" fillId="0" borderId="0" xfId="0" applyNumberFormat="1"/>
    <xf numFmtId="2" fontId="0" fillId="2" borderId="1" xfId="0" applyNumberFormat="1" applyFill="1" applyBorder="1" applyAlignment="1">
      <alignment wrapText="1"/>
    </xf>
    <xf numFmtId="2" fontId="1" fillId="3" borderId="1" xfId="0" applyNumberFormat="1" applyFont="1" applyFill="1" applyBorder="1"/>
    <xf numFmtId="2" fontId="3" fillId="2" borderId="1" xfId="0" applyNumberFormat="1" applyFont="1" applyFill="1" applyBorder="1"/>
    <xf numFmtId="2" fontId="3" fillId="3" borderId="2" xfId="0" applyNumberFormat="1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2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3" borderId="1" xfId="0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pane xSplit="4" ySplit="8" topLeftCell="E64" activePane="bottomRight" state="frozen"/>
      <selection pane="topRight" activeCell="H1" sqref="H1"/>
      <selection pane="bottomLeft" activeCell="A6" sqref="A6"/>
      <selection pane="bottomRight" activeCell="O8" sqref="O8"/>
    </sheetView>
  </sheetViews>
  <sheetFormatPr defaultRowHeight="13.8" x14ac:dyDescent="0.3"/>
  <cols>
    <col min="2" max="2" width="42.5546875" customWidth="1"/>
    <col min="3" max="3" width="13.5546875" customWidth="1"/>
    <col min="4" max="4" width="12.5546875" customWidth="1"/>
    <col min="5" max="5" width="12.33203125" style="13" customWidth="1"/>
    <col min="6" max="6" width="13.6640625" customWidth="1"/>
    <col min="7" max="7" width="7.6640625" customWidth="1"/>
    <col min="8" max="8" width="13.44140625" customWidth="1"/>
    <col min="9" max="9" width="11.5546875" customWidth="1"/>
    <col min="10" max="11" width="11.44140625" hidden="1" customWidth="1"/>
    <col min="12" max="12" width="7.88671875" customWidth="1"/>
    <col min="13" max="13" width="10.44140625" bestFit="1" customWidth="1"/>
  </cols>
  <sheetData>
    <row r="1" spans="1:12" x14ac:dyDescent="0.3">
      <c r="H1" t="s">
        <v>84</v>
      </c>
    </row>
    <row r="2" spans="1:12" x14ac:dyDescent="0.3">
      <c r="H2" t="s">
        <v>83</v>
      </c>
    </row>
    <row r="3" spans="1:12" x14ac:dyDescent="0.3">
      <c r="H3" t="s">
        <v>107</v>
      </c>
    </row>
    <row r="4" spans="1:12" ht="9" customHeight="1" x14ac:dyDescent="0.3"/>
    <row r="5" spans="1:12" ht="25.5" customHeight="1" x14ac:dyDescent="0.3">
      <c r="A5" s="14"/>
      <c r="B5" s="46" t="s">
        <v>97</v>
      </c>
      <c r="C5" s="47"/>
      <c r="D5" s="47"/>
      <c r="E5" s="47"/>
      <c r="F5" s="47"/>
      <c r="G5" s="47"/>
      <c r="H5" s="14"/>
    </row>
    <row r="6" spans="1:12" ht="12" customHeight="1" x14ac:dyDescent="0.3">
      <c r="A6" s="14"/>
      <c r="B6" s="14"/>
      <c r="C6" s="14"/>
      <c r="D6" s="14"/>
      <c r="E6" s="14"/>
      <c r="F6" s="14"/>
      <c r="G6" s="14"/>
      <c r="H6" s="14"/>
      <c r="I6" t="s">
        <v>96</v>
      </c>
    </row>
    <row r="7" spans="1:12" hidden="1" x14ac:dyDescent="0.3"/>
    <row r="8" spans="1:12" ht="83.25" customHeight="1" x14ac:dyDescent="0.3">
      <c r="A8" s="1" t="s">
        <v>1</v>
      </c>
      <c r="B8" s="1" t="s">
        <v>2</v>
      </c>
      <c r="C8" s="1" t="s">
        <v>100</v>
      </c>
      <c r="D8" s="1" t="s">
        <v>99</v>
      </c>
      <c r="E8" s="33" t="s">
        <v>98</v>
      </c>
      <c r="F8" s="18" t="s">
        <v>76</v>
      </c>
      <c r="G8" s="19" t="s">
        <v>80</v>
      </c>
      <c r="H8" s="1" t="s">
        <v>75</v>
      </c>
      <c r="I8" s="15" t="s">
        <v>106</v>
      </c>
      <c r="J8" s="1" t="s">
        <v>78</v>
      </c>
      <c r="K8" s="1" t="s">
        <v>77</v>
      </c>
      <c r="L8" s="1" t="s">
        <v>101</v>
      </c>
    </row>
    <row r="9" spans="1:12" x14ac:dyDescent="0.3">
      <c r="A9" s="1">
        <v>1</v>
      </c>
      <c r="B9" s="1">
        <v>2</v>
      </c>
      <c r="C9" s="1">
        <v>3</v>
      </c>
      <c r="D9" s="1">
        <v>4</v>
      </c>
      <c r="E9" s="33">
        <v>5</v>
      </c>
      <c r="F9" s="1">
        <v>6</v>
      </c>
      <c r="G9" s="1">
        <v>7</v>
      </c>
      <c r="H9" s="1">
        <v>8</v>
      </c>
      <c r="I9" s="1">
        <v>9</v>
      </c>
      <c r="J9" s="1">
        <v>14</v>
      </c>
      <c r="K9" s="1">
        <v>15</v>
      </c>
      <c r="L9" s="2">
        <v>10</v>
      </c>
    </row>
    <row r="10" spans="1:12" x14ac:dyDescent="0.3">
      <c r="A10" s="2"/>
      <c r="B10" s="20" t="s">
        <v>0</v>
      </c>
      <c r="C10" s="3"/>
      <c r="D10" s="3"/>
      <c r="E10" s="12"/>
      <c r="F10" s="3"/>
      <c r="G10" s="3"/>
      <c r="H10" s="3"/>
      <c r="I10" s="3"/>
      <c r="J10" s="3"/>
      <c r="K10" s="3"/>
      <c r="L10" s="2"/>
    </row>
    <row r="11" spans="1:12" ht="15.75" customHeight="1" x14ac:dyDescent="0.3">
      <c r="A11" s="4" t="s">
        <v>3</v>
      </c>
      <c r="B11" s="5" t="s">
        <v>4</v>
      </c>
      <c r="C11" s="6">
        <f>C12+C13+C14+C15+C16+C17+C18+C19+C20+C21+C22+C24+C23</f>
        <v>43111641</v>
      </c>
      <c r="D11" s="6">
        <f>D12+D13+D14+D15+D16+D17+D18+D19+D20+D21+D22+D24+D23</f>
        <v>17320490</v>
      </c>
      <c r="E11" s="6">
        <f t="shared" ref="E11" si="0">E12+E13+E14+E15+E16+E17+E18+E19+E20+E21+E22+E24+E23</f>
        <v>5259335.62</v>
      </c>
      <c r="F11" s="6">
        <f t="shared" ref="F11:K11" si="1">F12+F13+F14+F15+F16+F17+F18+F19+F20+F21+F22+F24+F23</f>
        <v>-12061154.380000001</v>
      </c>
      <c r="G11" s="6">
        <f>E11/D11*100</f>
        <v>30.364820048393547</v>
      </c>
      <c r="H11" s="39">
        <f t="shared" si="1"/>
        <v>4251652</v>
      </c>
      <c r="I11" s="39">
        <f>I12+I13+I14+I15+I16+I17+I18+I19+I20+I21+I22+I24+I23</f>
        <v>1007683.62</v>
      </c>
      <c r="J11" s="39">
        <f t="shared" si="1"/>
        <v>37852305.379999995</v>
      </c>
      <c r="K11" s="39">
        <f t="shared" si="1"/>
        <v>12061154.380000001</v>
      </c>
      <c r="L11" s="39">
        <f>E11/H11*100</f>
        <v>123.70099010925635</v>
      </c>
    </row>
    <row r="12" spans="1:12" s="9" customFormat="1" ht="63.75" customHeight="1" x14ac:dyDescent="0.3">
      <c r="A12" s="7" t="s">
        <v>5</v>
      </c>
      <c r="B12" s="10" t="s">
        <v>6</v>
      </c>
      <c r="C12" s="8">
        <v>29836389</v>
      </c>
      <c r="D12" s="8">
        <v>8993922</v>
      </c>
      <c r="E12" s="17">
        <v>4515569.54</v>
      </c>
      <c r="F12" s="8">
        <f>E12-D12</f>
        <v>-4478352.46</v>
      </c>
      <c r="G12" s="8">
        <f>E12/D12*100</f>
        <v>50.206901282888609</v>
      </c>
      <c r="H12" s="17">
        <v>3656045.52</v>
      </c>
      <c r="I12" s="17">
        <f>E12-H12</f>
        <v>859524.02</v>
      </c>
      <c r="J12" s="17">
        <f t="shared" ref="J12:J24" si="2">C12-E12</f>
        <v>25320819.460000001</v>
      </c>
      <c r="K12" s="17">
        <f t="shared" ref="K12:K24" si="3">D12-E12</f>
        <v>4478352.46</v>
      </c>
      <c r="L12" s="17">
        <f>E12/H12*100</f>
        <v>123.50966407004691</v>
      </c>
    </row>
    <row r="13" spans="1:12" s="9" customFormat="1" ht="26.25" customHeight="1" x14ac:dyDescent="0.3">
      <c r="A13" s="7" t="s">
        <v>7</v>
      </c>
      <c r="B13" s="10" t="s">
        <v>8</v>
      </c>
      <c r="C13" s="8">
        <v>380824</v>
      </c>
      <c r="D13" s="8">
        <v>100000</v>
      </c>
      <c r="E13" s="17">
        <v>0</v>
      </c>
      <c r="F13" s="8">
        <f t="shared" ref="F13:F24" si="4">E13-D13</f>
        <v>-100000</v>
      </c>
      <c r="G13" s="8">
        <v>0</v>
      </c>
      <c r="H13" s="17">
        <v>0</v>
      </c>
      <c r="I13" s="17">
        <f t="shared" ref="I13:I22" si="5">E13-H13</f>
        <v>0</v>
      </c>
      <c r="J13" s="17">
        <f t="shared" si="2"/>
        <v>380824</v>
      </c>
      <c r="K13" s="17">
        <f t="shared" si="3"/>
        <v>100000</v>
      </c>
      <c r="L13" s="17">
        <v>0</v>
      </c>
    </row>
    <row r="14" spans="1:12" s="9" customFormat="1" ht="39.75" customHeight="1" x14ac:dyDescent="0.3">
      <c r="A14" s="7" t="s">
        <v>9</v>
      </c>
      <c r="B14" s="10" t="s">
        <v>10</v>
      </c>
      <c r="C14" s="8">
        <v>2471842</v>
      </c>
      <c r="D14" s="8">
        <v>683588</v>
      </c>
      <c r="E14" s="17">
        <v>472392.66</v>
      </c>
      <c r="F14" s="8">
        <f t="shared" si="4"/>
        <v>-211195.34000000003</v>
      </c>
      <c r="G14" s="8">
        <f t="shared" ref="G14:G21" si="6">E14/D14*100</f>
        <v>69.104878962181886</v>
      </c>
      <c r="H14" s="17">
        <v>439971.82</v>
      </c>
      <c r="I14" s="17">
        <f t="shared" si="5"/>
        <v>32420.839999999967</v>
      </c>
      <c r="J14" s="17">
        <f t="shared" si="2"/>
        <v>1999449.34</v>
      </c>
      <c r="K14" s="17">
        <f t="shared" si="3"/>
        <v>211195.34000000003</v>
      </c>
      <c r="L14" s="17">
        <f t="shared" ref="L14:L24" si="7">E14/H14*100</f>
        <v>107.36884466827898</v>
      </c>
    </row>
    <row r="15" spans="1:12" s="9" customFormat="1" ht="17.25" customHeight="1" x14ac:dyDescent="0.3">
      <c r="A15" s="7" t="s">
        <v>11</v>
      </c>
      <c r="B15" s="10" t="s">
        <v>12</v>
      </c>
      <c r="C15" s="8">
        <v>750000</v>
      </c>
      <c r="D15" s="8">
        <v>125000</v>
      </c>
      <c r="E15" s="17">
        <v>0</v>
      </c>
      <c r="F15" s="8">
        <f t="shared" si="4"/>
        <v>-125000</v>
      </c>
      <c r="G15" s="8">
        <f t="shared" si="6"/>
        <v>0</v>
      </c>
      <c r="H15" s="17">
        <v>2767.85</v>
      </c>
      <c r="I15" s="17">
        <f t="shared" si="5"/>
        <v>-2767.85</v>
      </c>
      <c r="J15" s="17">
        <f t="shared" si="2"/>
        <v>750000</v>
      </c>
      <c r="K15" s="17">
        <f t="shared" si="3"/>
        <v>125000</v>
      </c>
      <c r="L15" s="17">
        <f t="shared" si="7"/>
        <v>0</v>
      </c>
    </row>
    <row r="16" spans="1:12" s="9" customFormat="1" ht="17.25" hidden="1" customHeight="1" x14ac:dyDescent="0.3">
      <c r="A16" s="7" t="s">
        <v>13</v>
      </c>
      <c r="B16" s="10" t="s">
        <v>14</v>
      </c>
      <c r="C16" s="8">
        <v>0</v>
      </c>
      <c r="D16" s="8">
        <v>0</v>
      </c>
      <c r="E16" s="17">
        <v>0</v>
      </c>
      <c r="F16" s="8">
        <f t="shared" si="4"/>
        <v>0</v>
      </c>
      <c r="G16" s="8" t="e">
        <f t="shared" si="6"/>
        <v>#DIV/0!</v>
      </c>
      <c r="H16" s="17">
        <v>0</v>
      </c>
      <c r="I16" s="17">
        <f t="shared" si="5"/>
        <v>0</v>
      </c>
      <c r="J16" s="17">
        <f t="shared" si="2"/>
        <v>0</v>
      </c>
      <c r="K16" s="17">
        <f t="shared" si="3"/>
        <v>0</v>
      </c>
      <c r="L16" s="17">
        <v>0</v>
      </c>
    </row>
    <row r="17" spans="1:13" s="9" customFormat="1" ht="23.25" hidden="1" customHeight="1" x14ac:dyDescent="0.3">
      <c r="A17" s="7" t="s">
        <v>15</v>
      </c>
      <c r="B17" s="10" t="s">
        <v>16</v>
      </c>
      <c r="C17" s="8">
        <v>0</v>
      </c>
      <c r="D17" s="8">
        <v>0</v>
      </c>
      <c r="E17" s="17">
        <v>0</v>
      </c>
      <c r="F17" s="8">
        <f t="shared" si="4"/>
        <v>0</v>
      </c>
      <c r="G17" s="8" t="e">
        <f t="shared" si="6"/>
        <v>#DIV/0!</v>
      </c>
      <c r="H17" s="17">
        <v>0</v>
      </c>
      <c r="I17" s="17">
        <f t="shared" si="5"/>
        <v>0</v>
      </c>
      <c r="J17" s="17">
        <f t="shared" si="2"/>
        <v>0</v>
      </c>
      <c r="K17" s="17">
        <f t="shared" si="3"/>
        <v>0</v>
      </c>
      <c r="L17" s="17">
        <v>0</v>
      </c>
    </row>
    <row r="18" spans="1:13" s="9" customFormat="1" ht="36" customHeight="1" x14ac:dyDescent="0.3">
      <c r="A18" s="7" t="s">
        <v>17</v>
      </c>
      <c r="B18" s="10" t="s">
        <v>18</v>
      </c>
      <c r="C18" s="8">
        <v>7500000</v>
      </c>
      <c r="D18" s="8">
        <v>7000000</v>
      </c>
      <c r="E18" s="17">
        <v>0</v>
      </c>
      <c r="F18" s="8">
        <f t="shared" si="4"/>
        <v>-7000000</v>
      </c>
      <c r="G18" s="8">
        <v>0</v>
      </c>
      <c r="H18" s="17">
        <v>0</v>
      </c>
      <c r="I18" s="17">
        <f t="shared" si="5"/>
        <v>0</v>
      </c>
      <c r="J18" s="17">
        <f t="shared" si="2"/>
        <v>7500000</v>
      </c>
      <c r="K18" s="17">
        <f t="shared" si="3"/>
        <v>7000000</v>
      </c>
      <c r="L18" s="17">
        <v>0</v>
      </c>
    </row>
    <row r="19" spans="1:13" s="9" customFormat="1" ht="27.6" x14ac:dyDescent="0.3">
      <c r="A19" s="7" t="s">
        <v>19</v>
      </c>
      <c r="B19" s="10" t="s">
        <v>20</v>
      </c>
      <c r="C19" s="8">
        <v>15000</v>
      </c>
      <c r="D19" s="8">
        <v>0</v>
      </c>
      <c r="E19" s="17">
        <v>0</v>
      </c>
      <c r="F19" s="8">
        <f t="shared" si="4"/>
        <v>0</v>
      </c>
      <c r="G19" s="8">
        <v>0</v>
      </c>
      <c r="H19" s="17">
        <v>0</v>
      </c>
      <c r="I19" s="17">
        <f t="shared" si="5"/>
        <v>0</v>
      </c>
      <c r="J19" s="17">
        <f t="shared" si="2"/>
        <v>15000</v>
      </c>
      <c r="K19" s="17">
        <f t="shared" si="3"/>
        <v>0</v>
      </c>
      <c r="L19" s="17">
        <v>0</v>
      </c>
    </row>
    <row r="20" spans="1:13" s="9" customFormat="1" ht="27.6" x14ac:dyDescent="0.3">
      <c r="A20" s="7" t="s">
        <v>21</v>
      </c>
      <c r="B20" s="10" t="s">
        <v>22</v>
      </c>
      <c r="C20" s="8">
        <v>100000</v>
      </c>
      <c r="D20" s="8">
        <v>0</v>
      </c>
      <c r="E20" s="17">
        <v>0</v>
      </c>
      <c r="F20" s="8">
        <f t="shared" si="4"/>
        <v>0</v>
      </c>
      <c r="G20" s="8">
        <v>0</v>
      </c>
      <c r="H20" s="17">
        <v>0</v>
      </c>
      <c r="I20" s="17">
        <f t="shared" si="5"/>
        <v>0</v>
      </c>
      <c r="J20" s="17">
        <f t="shared" si="2"/>
        <v>100000</v>
      </c>
      <c r="K20" s="17">
        <f t="shared" si="3"/>
        <v>0</v>
      </c>
      <c r="L20" s="17">
        <v>0</v>
      </c>
    </row>
    <row r="21" spans="1:13" s="9" customFormat="1" ht="27.6" x14ac:dyDescent="0.3">
      <c r="A21" s="7" t="s">
        <v>23</v>
      </c>
      <c r="B21" s="10" t="s">
        <v>24</v>
      </c>
      <c r="C21" s="8">
        <v>1857586</v>
      </c>
      <c r="D21" s="8">
        <v>417980</v>
      </c>
      <c r="E21" s="17">
        <v>271373.42</v>
      </c>
      <c r="F21" s="8">
        <f t="shared" si="4"/>
        <v>-146606.58000000002</v>
      </c>
      <c r="G21" s="8">
        <f t="shared" si="6"/>
        <v>64.92497727163979</v>
      </c>
      <c r="H21" s="17">
        <v>152866.81</v>
      </c>
      <c r="I21" s="17">
        <f t="shared" si="5"/>
        <v>118506.60999999999</v>
      </c>
      <c r="J21" s="17">
        <f t="shared" si="2"/>
        <v>1586212.58</v>
      </c>
      <c r="K21" s="17">
        <f t="shared" si="3"/>
        <v>146606.58000000002</v>
      </c>
      <c r="L21" s="17">
        <f>E21/H21*100</f>
        <v>177.52278601221548</v>
      </c>
    </row>
    <row r="22" spans="1:13" s="9" customFormat="1" ht="13.5" customHeight="1" x14ac:dyDescent="0.3">
      <c r="A22" s="7" t="s">
        <v>25</v>
      </c>
      <c r="B22" s="10" t="s">
        <v>26</v>
      </c>
      <c r="C22" s="8">
        <v>200000</v>
      </c>
      <c r="D22" s="8">
        <v>0</v>
      </c>
      <c r="E22" s="17">
        <v>0</v>
      </c>
      <c r="F22" s="8">
        <f t="shared" si="4"/>
        <v>0</v>
      </c>
      <c r="G22" s="8">
        <v>0</v>
      </c>
      <c r="H22" s="17">
        <v>0</v>
      </c>
      <c r="I22" s="17">
        <f t="shared" si="5"/>
        <v>0</v>
      </c>
      <c r="J22" s="17">
        <f t="shared" si="2"/>
        <v>200000</v>
      </c>
      <c r="K22" s="17">
        <f t="shared" si="3"/>
        <v>0</v>
      </c>
      <c r="L22" s="17">
        <v>0</v>
      </c>
    </row>
    <row r="23" spans="1:13" s="9" customFormat="1" ht="14.25" hidden="1" customHeight="1" x14ac:dyDescent="0.3">
      <c r="A23" s="16">
        <v>9770</v>
      </c>
      <c r="B23" s="10" t="s">
        <v>54</v>
      </c>
      <c r="C23" s="8">
        <v>0</v>
      </c>
      <c r="D23" s="8">
        <v>0</v>
      </c>
      <c r="E23" s="17">
        <v>0</v>
      </c>
      <c r="F23" s="8">
        <f t="shared" si="4"/>
        <v>0</v>
      </c>
      <c r="G23" s="8">
        <v>0</v>
      </c>
      <c r="H23" s="17">
        <v>0</v>
      </c>
      <c r="I23" s="38">
        <f t="shared" ref="I23:I24" si="8">E23-H23</f>
        <v>0</v>
      </c>
      <c r="J23" s="38">
        <f t="shared" si="2"/>
        <v>0</v>
      </c>
      <c r="K23" s="38">
        <f t="shared" si="3"/>
        <v>0</v>
      </c>
      <c r="L23" s="38" t="e">
        <f t="shared" si="7"/>
        <v>#DIV/0!</v>
      </c>
    </row>
    <row r="24" spans="1:13" s="9" customFormat="1" ht="24.75" hidden="1" customHeight="1" x14ac:dyDescent="0.3">
      <c r="A24" s="16">
        <v>9800</v>
      </c>
      <c r="B24" s="10" t="s">
        <v>79</v>
      </c>
      <c r="C24" s="8">
        <v>0</v>
      </c>
      <c r="D24" s="8">
        <v>0</v>
      </c>
      <c r="E24" s="17">
        <v>0</v>
      </c>
      <c r="F24" s="8">
        <f t="shared" si="4"/>
        <v>0</v>
      </c>
      <c r="G24" s="8">
        <v>0</v>
      </c>
      <c r="H24" s="17">
        <v>0</v>
      </c>
      <c r="I24" s="38">
        <f t="shared" si="8"/>
        <v>0</v>
      </c>
      <c r="J24" s="38">
        <f t="shared" si="2"/>
        <v>0</v>
      </c>
      <c r="K24" s="38">
        <f t="shared" si="3"/>
        <v>0</v>
      </c>
      <c r="L24" s="38" t="e">
        <f t="shared" si="7"/>
        <v>#DIV/0!</v>
      </c>
    </row>
    <row r="25" spans="1:13" ht="19.5" customHeight="1" x14ac:dyDescent="0.3">
      <c r="A25" s="4" t="s">
        <v>27</v>
      </c>
      <c r="B25" s="5" t="s">
        <v>28</v>
      </c>
      <c r="C25" s="6">
        <f>C26+C27+C28+C29+C30+C31+C32+C33+C35+C36+C37+C39+C41+C38+C34+C40</f>
        <v>91107674</v>
      </c>
      <c r="D25" s="6">
        <f t="shared" ref="D25:F25" si="9">D26+D27+D28+D29+D30+D31+D32+D33+D35+D36+D37+D39+D41+D38+D34+D40</f>
        <v>28520688</v>
      </c>
      <c r="E25" s="6">
        <f t="shared" si="9"/>
        <v>22913909.16</v>
      </c>
      <c r="F25" s="6">
        <f t="shared" si="9"/>
        <v>-5606778.8399999989</v>
      </c>
      <c r="G25" s="6">
        <f>E25/D25*100</f>
        <v>80.341361891410187</v>
      </c>
      <c r="H25" s="39">
        <f>H26+H27+H28+H29+H30+H31+H32+H33+H35+H36+H37+H39+H41+H38+H34+H40</f>
        <v>18581331.020000003</v>
      </c>
      <c r="I25" s="39">
        <f>I26+I27+I28+I29+I30+I31+I32+I33+I35+I36+I37+I39+I41+I38+I34+I40</f>
        <v>4332578.1400000006</v>
      </c>
      <c r="J25" s="39">
        <f t="shared" ref="J25:K25" si="10">J26+J27+J28+J29+J30+J31+J32+J33+J35+J36+J37+J39+J41+J38</f>
        <v>66333879.380000003</v>
      </c>
      <c r="K25" s="39">
        <f t="shared" si="10"/>
        <v>4774093.379999999</v>
      </c>
      <c r="L25" s="39">
        <f>E25/H25*100</f>
        <v>123.31683416724361</v>
      </c>
      <c r="M25" s="36"/>
    </row>
    <row r="26" spans="1:13" s="9" customFormat="1" ht="41.4" x14ac:dyDescent="0.3">
      <c r="A26" s="7" t="s">
        <v>29</v>
      </c>
      <c r="B26" s="10" t="s">
        <v>30</v>
      </c>
      <c r="C26" s="8">
        <v>2006392</v>
      </c>
      <c r="D26" s="8">
        <v>410162</v>
      </c>
      <c r="E26" s="17">
        <v>391574.68</v>
      </c>
      <c r="F26" s="8">
        <f>E26-D26</f>
        <v>-18587.320000000007</v>
      </c>
      <c r="G26" s="8">
        <f>E26/D26*100</f>
        <v>95.468297892052405</v>
      </c>
      <c r="H26" s="17">
        <v>334713.03999999998</v>
      </c>
      <c r="I26" s="40">
        <f>E26-H26</f>
        <v>56861.640000000014</v>
      </c>
      <c r="J26" s="40">
        <f t="shared" ref="J26:J41" si="11">C26-E26</f>
        <v>1614817.32</v>
      </c>
      <c r="K26" s="40">
        <f t="shared" ref="K26:K41" si="12">D26-E26</f>
        <v>18587.320000000007</v>
      </c>
      <c r="L26" s="17">
        <f>E26/H26*100</f>
        <v>116.98817590136315</v>
      </c>
    </row>
    <row r="27" spans="1:13" s="9" customFormat="1" ht="16.5" customHeight="1" x14ac:dyDescent="0.3">
      <c r="A27" s="7" t="s">
        <v>31</v>
      </c>
      <c r="B27" s="10" t="s">
        <v>32</v>
      </c>
      <c r="C27" s="8">
        <v>18742196</v>
      </c>
      <c r="D27" s="8">
        <v>4554167</v>
      </c>
      <c r="E27" s="17">
        <v>3526746.49</v>
      </c>
      <c r="F27" s="8">
        <f t="shared" ref="F27:F41" si="13">E27-D27</f>
        <v>-1027420.5099999998</v>
      </c>
      <c r="G27" s="8">
        <f t="shared" ref="G27:G40" si="14">E27/D27*100</f>
        <v>77.439990452699689</v>
      </c>
      <c r="H27" s="17">
        <v>3258324.23</v>
      </c>
      <c r="I27" s="40">
        <f t="shared" ref="I27:I41" si="15">E27-H27</f>
        <v>268422.26000000024</v>
      </c>
      <c r="J27" s="17">
        <f t="shared" si="11"/>
        <v>15215449.51</v>
      </c>
      <c r="K27" s="17">
        <f t="shared" si="12"/>
        <v>1027420.5099999998</v>
      </c>
      <c r="L27" s="17">
        <f t="shared" ref="L27:L38" si="16">E27/H27*100</f>
        <v>108.23804634077194</v>
      </c>
    </row>
    <row r="28" spans="1:13" s="9" customFormat="1" ht="41.4" x14ac:dyDescent="0.3">
      <c r="A28" s="7" t="s">
        <v>33</v>
      </c>
      <c r="B28" s="10" t="s">
        <v>34</v>
      </c>
      <c r="C28" s="8">
        <v>24815530</v>
      </c>
      <c r="D28" s="8">
        <v>8095013</v>
      </c>
      <c r="E28" s="17">
        <v>5571638.4100000001</v>
      </c>
      <c r="F28" s="8">
        <f t="shared" si="13"/>
        <v>-2523374.59</v>
      </c>
      <c r="G28" s="8">
        <f t="shared" si="14"/>
        <v>68.828035359547911</v>
      </c>
      <c r="H28" s="17">
        <v>5489540.0300000003</v>
      </c>
      <c r="I28" s="40">
        <f t="shared" si="15"/>
        <v>82098.379999999888</v>
      </c>
      <c r="J28" s="17">
        <f t="shared" si="11"/>
        <v>19243891.59</v>
      </c>
      <c r="K28" s="17">
        <f t="shared" si="12"/>
        <v>2523374.59</v>
      </c>
      <c r="L28" s="17">
        <f t="shared" si="16"/>
        <v>101.49554205910398</v>
      </c>
    </row>
    <row r="29" spans="1:13" s="9" customFormat="1" ht="41.4" x14ac:dyDescent="0.3">
      <c r="A29" s="7" t="s">
        <v>35</v>
      </c>
      <c r="B29" s="10" t="s">
        <v>36</v>
      </c>
      <c r="C29" s="8">
        <v>31671400</v>
      </c>
      <c r="D29" s="8">
        <v>10869600</v>
      </c>
      <c r="E29" s="17">
        <v>9977468.3800000008</v>
      </c>
      <c r="F29" s="8">
        <f t="shared" si="13"/>
        <v>-892131.61999999918</v>
      </c>
      <c r="G29" s="8">
        <f t="shared" si="14"/>
        <v>91.792415360270851</v>
      </c>
      <c r="H29" s="17">
        <v>7318053.6600000001</v>
      </c>
      <c r="I29" s="40">
        <f t="shared" si="15"/>
        <v>2659414.7200000007</v>
      </c>
      <c r="J29" s="17">
        <f t="shared" si="11"/>
        <v>21693931.619999997</v>
      </c>
      <c r="K29" s="17">
        <f t="shared" si="12"/>
        <v>892131.61999999918</v>
      </c>
      <c r="L29" s="17">
        <f t="shared" si="16"/>
        <v>136.34046487710506</v>
      </c>
    </row>
    <row r="30" spans="1:13" s="9" customFormat="1" ht="27.6" x14ac:dyDescent="0.3">
      <c r="A30" s="7" t="s">
        <v>37</v>
      </c>
      <c r="B30" s="10" t="s">
        <v>38</v>
      </c>
      <c r="C30" s="8">
        <v>4322340</v>
      </c>
      <c r="D30" s="8">
        <v>980226</v>
      </c>
      <c r="E30" s="17">
        <v>880017.54</v>
      </c>
      <c r="F30" s="8">
        <f t="shared" si="13"/>
        <v>-100208.45999999996</v>
      </c>
      <c r="G30" s="8">
        <f t="shared" si="14"/>
        <v>89.777004486720415</v>
      </c>
      <c r="H30" s="17">
        <v>755698.44</v>
      </c>
      <c r="I30" s="40">
        <f t="shared" si="15"/>
        <v>124319.10000000009</v>
      </c>
      <c r="J30" s="17">
        <f t="shared" si="11"/>
        <v>3442322.46</v>
      </c>
      <c r="K30" s="17">
        <f t="shared" si="12"/>
        <v>100208.45999999996</v>
      </c>
      <c r="L30" s="17">
        <f t="shared" si="16"/>
        <v>116.45088747305077</v>
      </c>
    </row>
    <row r="31" spans="1:13" s="9" customFormat="1" ht="16.5" customHeight="1" x14ac:dyDescent="0.3">
      <c r="A31" s="7" t="s">
        <v>39</v>
      </c>
      <c r="B31" s="10" t="s">
        <v>40</v>
      </c>
      <c r="C31" s="8">
        <v>5430</v>
      </c>
      <c r="D31" s="8">
        <v>1810</v>
      </c>
      <c r="E31" s="17">
        <v>1810</v>
      </c>
      <c r="F31" s="8">
        <f t="shared" si="13"/>
        <v>0</v>
      </c>
      <c r="G31" s="8">
        <f t="shared" si="14"/>
        <v>100</v>
      </c>
      <c r="H31" s="17">
        <v>1810</v>
      </c>
      <c r="I31" s="40">
        <f t="shared" si="15"/>
        <v>0</v>
      </c>
      <c r="J31" s="17">
        <f t="shared" si="11"/>
        <v>3620</v>
      </c>
      <c r="K31" s="17">
        <f t="shared" si="12"/>
        <v>0</v>
      </c>
      <c r="L31" s="17">
        <f t="shared" si="16"/>
        <v>100</v>
      </c>
    </row>
    <row r="32" spans="1:13" s="9" customFormat="1" ht="25.5" customHeight="1" x14ac:dyDescent="0.3">
      <c r="A32" s="7" t="s">
        <v>41</v>
      </c>
      <c r="B32" s="10" t="s">
        <v>42</v>
      </c>
      <c r="C32" s="8">
        <v>29000</v>
      </c>
      <c r="D32" s="8">
        <v>14400</v>
      </c>
      <c r="E32" s="17">
        <v>9672.74</v>
      </c>
      <c r="F32" s="8">
        <f t="shared" si="13"/>
        <v>-4727.26</v>
      </c>
      <c r="G32" s="8">
        <f t="shared" si="14"/>
        <v>67.171805555555551</v>
      </c>
      <c r="H32" s="17">
        <v>7951.96</v>
      </c>
      <c r="I32" s="40">
        <f t="shared" si="15"/>
        <v>1720.7799999999997</v>
      </c>
      <c r="J32" s="17">
        <f t="shared" si="11"/>
        <v>19327.260000000002</v>
      </c>
      <c r="K32" s="17">
        <f t="shared" si="12"/>
        <v>4727.26</v>
      </c>
      <c r="L32" s="17">
        <f t="shared" si="16"/>
        <v>121.63969637674232</v>
      </c>
    </row>
    <row r="33" spans="1:12" s="9" customFormat="1" ht="55.2" x14ac:dyDescent="0.3">
      <c r="A33" s="7" t="s">
        <v>43</v>
      </c>
      <c r="B33" s="10" t="s">
        <v>44</v>
      </c>
      <c r="C33" s="8">
        <v>3193600</v>
      </c>
      <c r="D33" s="8">
        <v>1596900</v>
      </c>
      <c r="E33" s="17">
        <v>1517889.5</v>
      </c>
      <c r="F33" s="8">
        <f t="shared" si="13"/>
        <v>-79010.5</v>
      </c>
      <c r="G33" s="8">
        <f t="shared" si="14"/>
        <v>95.052257498904126</v>
      </c>
      <c r="H33" s="17">
        <v>758805.07</v>
      </c>
      <c r="I33" s="40">
        <f t="shared" si="15"/>
        <v>759084.43</v>
      </c>
      <c r="J33" s="17">
        <f t="shared" si="11"/>
        <v>1675710.5</v>
      </c>
      <c r="K33" s="17">
        <f t="shared" si="12"/>
        <v>79010.5</v>
      </c>
      <c r="L33" s="17">
        <f t="shared" si="16"/>
        <v>200.03681577931474</v>
      </c>
    </row>
    <row r="34" spans="1:12" s="9" customFormat="1" ht="41.4" x14ac:dyDescent="0.3">
      <c r="A34" s="16">
        <v>1702</v>
      </c>
      <c r="B34" s="10" t="s">
        <v>102</v>
      </c>
      <c r="C34" s="8">
        <v>1781900</v>
      </c>
      <c r="D34" s="8">
        <v>1069200</v>
      </c>
      <c r="E34" s="17">
        <v>236514.54</v>
      </c>
      <c r="F34" s="8">
        <f t="shared" si="13"/>
        <v>-832685.46</v>
      </c>
      <c r="G34" s="8">
        <f t="shared" si="14"/>
        <v>22.120701459034795</v>
      </c>
      <c r="H34" s="17">
        <v>0</v>
      </c>
      <c r="I34" s="40">
        <f t="shared" si="15"/>
        <v>236514.54</v>
      </c>
      <c r="J34" s="17">
        <f t="shared" si="11"/>
        <v>1545385.46</v>
      </c>
      <c r="K34" s="17">
        <f t="shared" si="12"/>
        <v>832685.46</v>
      </c>
      <c r="L34" s="17">
        <v>0</v>
      </c>
    </row>
    <row r="35" spans="1:12" s="9" customFormat="1" ht="15.75" customHeight="1" x14ac:dyDescent="0.3">
      <c r="A35" s="7" t="s">
        <v>45</v>
      </c>
      <c r="B35" s="10" t="s">
        <v>46</v>
      </c>
      <c r="C35" s="8">
        <v>893186</v>
      </c>
      <c r="D35" s="8">
        <v>214000</v>
      </c>
      <c r="E35" s="17">
        <v>176453.01</v>
      </c>
      <c r="F35" s="8">
        <f t="shared" si="13"/>
        <v>-37546.989999999991</v>
      </c>
      <c r="G35" s="8">
        <f t="shared" si="14"/>
        <v>82.454677570093466</v>
      </c>
      <c r="H35" s="17">
        <v>170044.59</v>
      </c>
      <c r="I35" s="40">
        <f t="shared" si="15"/>
        <v>6408.4200000000128</v>
      </c>
      <c r="J35" s="17">
        <f t="shared" si="11"/>
        <v>716732.99</v>
      </c>
      <c r="K35" s="17">
        <f t="shared" si="12"/>
        <v>37546.989999999991</v>
      </c>
      <c r="L35" s="17">
        <f t="shared" si="16"/>
        <v>103.76867032347221</v>
      </c>
    </row>
    <row r="36" spans="1:12" s="9" customFormat="1" ht="41.4" x14ac:dyDescent="0.3">
      <c r="A36" s="7" t="s">
        <v>47</v>
      </c>
      <c r="B36" s="10" t="s">
        <v>48</v>
      </c>
      <c r="C36" s="8">
        <v>3252200</v>
      </c>
      <c r="D36" s="8">
        <v>698210</v>
      </c>
      <c r="E36" s="17">
        <v>610295.87</v>
      </c>
      <c r="F36" s="8">
        <f t="shared" si="13"/>
        <v>-87914.13</v>
      </c>
      <c r="G36" s="8">
        <f t="shared" si="14"/>
        <v>87.408640666848086</v>
      </c>
      <c r="H36" s="17">
        <v>486390</v>
      </c>
      <c r="I36" s="40">
        <f t="shared" si="15"/>
        <v>123905.87</v>
      </c>
      <c r="J36" s="17">
        <f t="shared" si="11"/>
        <v>2641904.13</v>
      </c>
      <c r="K36" s="17">
        <f t="shared" si="12"/>
        <v>87914.13</v>
      </c>
      <c r="L36" s="17">
        <f t="shared" si="16"/>
        <v>125.47459240527148</v>
      </c>
    </row>
    <row r="37" spans="1:12" s="9" customFormat="1" ht="16.5" customHeight="1" x14ac:dyDescent="0.3">
      <c r="A37" s="7" t="s">
        <v>49</v>
      </c>
      <c r="B37" s="10" t="s">
        <v>50</v>
      </c>
      <c r="C37" s="8">
        <v>50000</v>
      </c>
      <c r="D37" s="8">
        <v>0</v>
      </c>
      <c r="E37" s="17">
        <v>0</v>
      </c>
      <c r="F37" s="8">
        <f t="shared" si="13"/>
        <v>0</v>
      </c>
      <c r="G37" s="8" t="e">
        <f t="shared" si="14"/>
        <v>#DIV/0!</v>
      </c>
      <c r="H37" s="17">
        <v>0</v>
      </c>
      <c r="I37" s="40">
        <f t="shared" si="15"/>
        <v>0</v>
      </c>
      <c r="J37" s="17">
        <f t="shared" si="11"/>
        <v>50000</v>
      </c>
      <c r="K37" s="17">
        <f t="shared" si="12"/>
        <v>0</v>
      </c>
      <c r="L37" s="17">
        <v>0</v>
      </c>
    </row>
    <row r="38" spans="1:12" s="9" customFormat="1" ht="39" hidden="1" customHeight="1" x14ac:dyDescent="0.3">
      <c r="A38" s="16">
        <v>5049</v>
      </c>
      <c r="B38" s="10" t="s">
        <v>81</v>
      </c>
      <c r="C38" s="8">
        <v>0</v>
      </c>
      <c r="D38" s="8">
        <v>0</v>
      </c>
      <c r="E38" s="17">
        <v>0</v>
      </c>
      <c r="F38" s="8">
        <f t="shared" si="13"/>
        <v>0</v>
      </c>
      <c r="G38" s="8" t="e">
        <f t="shared" si="14"/>
        <v>#DIV/0!</v>
      </c>
      <c r="H38" s="17">
        <v>0</v>
      </c>
      <c r="I38" s="40">
        <f t="shared" si="15"/>
        <v>0</v>
      </c>
      <c r="J38" s="17">
        <f t="shared" si="11"/>
        <v>0</v>
      </c>
      <c r="K38" s="17">
        <f t="shared" si="12"/>
        <v>0</v>
      </c>
      <c r="L38" s="17" t="e">
        <f t="shared" si="16"/>
        <v>#DIV/0!</v>
      </c>
    </row>
    <row r="39" spans="1:12" s="9" customFormat="1" ht="55.2" x14ac:dyDescent="0.3">
      <c r="A39" s="7" t="s">
        <v>51</v>
      </c>
      <c r="B39" s="10" t="s">
        <v>52</v>
      </c>
      <c r="C39" s="8">
        <v>30000</v>
      </c>
      <c r="D39" s="8">
        <v>17000</v>
      </c>
      <c r="E39" s="17">
        <v>13828</v>
      </c>
      <c r="F39" s="8">
        <f>E39-D39</f>
        <v>-3172</v>
      </c>
      <c r="G39" s="8">
        <f t="shared" si="14"/>
        <v>81.341176470588238</v>
      </c>
      <c r="H39" s="17">
        <v>0</v>
      </c>
      <c r="I39" s="40">
        <f t="shared" si="15"/>
        <v>13828</v>
      </c>
      <c r="J39" s="17">
        <f t="shared" si="11"/>
        <v>16172</v>
      </c>
      <c r="K39" s="17">
        <f t="shared" si="12"/>
        <v>3172</v>
      </c>
      <c r="L39" s="17">
        <v>0</v>
      </c>
    </row>
    <row r="40" spans="1:12" s="9" customFormat="1" x14ac:dyDescent="0.3">
      <c r="A40" s="16">
        <v>8500</v>
      </c>
      <c r="B40" s="10" t="s">
        <v>103</v>
      </c>
      <c r="C40" s="8">
        <v>314500</v>
      </c>
      <c r="D40" s="8">
        <v>0</v>
      </c>
      <c r="E40" s="17">
        <v>0</v>
      </c>
      <c r="F40" s="8">
        <f>E40-D40</f>
        <v>0</v>
      </c>
      <c r="G40" s="8" t="e">
        <f t="shared" si="14"/>
        <v>#DIV/0!</v>
      </c>
      <c r="H40" s="17">
        <v>0</v>
      </c>
      <c r="I40" s="40">
        <f t="shared" si="15"/>
        <v>0</v>
      </c>
      <c r="J40" s="17">
        <f t="shared" si="11"/>
        <v>314500</v>
      </c>
      <c r="K40" s="17">
        <f t="shared" si="12"/>
        <v>0</v>
      </c>
      <c r="L40" s="17">
        <v>0</v>
      </c>
    </row>
    <row r="41" spans="1:12" s="9" customFormat="1" ht="17.25" customHeight="1" x14ac:dyDescent="0.3">
      <c r="A41" s="7" t="s">
        <v>53</v>
      </c>
      <c r="B41" s="10" t="s">
        <v>54</v>
      </c>
      <c r="C41" s="8">
        <v>0</v>
      </c>
      <c r="D41" s="8">
        <v>0</v>
      </c>
      <c r="E41" s="17">
        <v>0</v>
      </c>
      <c r="F41" s="8">
        <f t="shared" si="13"/>
        <v>0</v>
      </c>
      <c r="G41" s="8">
        <v>0</v>
      </c>
      <c r="H41" s="17">
        <v>0</v>
      </c>
      <c r="I41" s="40">
        <f t="shared" si="15"/>
        <v>0</v>
      </c>
      <c r="J41" s="17">
        <f t="shared" si="11"/>
        <v>0</v>
      </c>
      <c r="K41" s="17">
        <f t="shared" si="12"/>
        <v>0</v>
      </c>
      <c r="L41" s="17">
        <v>0</v>
      </c>
    </row>
    <row r="42" spans="1:12" ht="24" customHeight="1" x14ac:dyDescent="0.3">
      <c r="A42" s="4" t="s">
        <v>55</v>
      </c>
      <c r="B42" s="11" t="s">
        <v>56</v>
      </c>
      <c r="C42" s="6">
        <f>C43+C44+C45+C47+C48+C49+C51+C52+C46+C50</f>
        <v>7732339</v>
      </c>
      <c r="D42" s="6">
        <f t="shared" ref="D42:F42" si="17">D43+D44+D45+D47+D48+D49+D51+D52+D46+D50</f>
        <v>1810766</v>
      </c>
      <c r="E42" s="6">
        <f t="shared" si="17"/>
        <v>1233160.25</v>
      </c>
      <c r="F42" s="6">
        <f t="shared" si="17"/>
        <v>-577605.75</v>
      </c>
      <c r="G42" s="6">
        <f>E42/D42*100</f>
        <v>68.101579662971361</v>
      </c>
      <c r="H42" s="39">
        <f>H43+H44+H45+H47+H48+H49+H51+H52+H46+H50</f>
        <v>662301.97</v>
      </c>
      <c r="I42" s="39">
        <f>I43+I44+I45+I47+I48+I49+I51+I52+I46+I50</f>
        <v>570858.28</v>
      </c>
      <c r="J42" s="39">
        <f>J43+J44+J45+J47+J48+J49+J51+J52</f>
        <v>3019773.14</v>
      </c>
      <c r="K42" s="39">
        <f>K43+K44+K45+K47+K48+K49+K51+K52</f>
        <v>196422.14</v>
      </c>
      <c r="L42" s="39">
        <f>E42/H42*100</f>
        <v>186.19305178874828</v>
      </c>
    </row>
    <row r="43" spans="1:12" s="9" customFormat="1" ht="41.4" x14ac:dyDescent="0.3">
      <c r="A43" s="7" t="s">
        <v>29</v>
      </c>
      <c r="B43" s="10" t="s">
        <v>30</v>
      </c>
      <c r="C43" s="8">
        <v>2173552</v>
      </c>
      <c r="D43" s="8">
        <v>423668</v>
      </c>
      <c r="E43" s="17">
        <v>349700.29</v>
      </c>
      <c r="F43" s="8">
        <f>E43-D43</f>
        <v>-73967.710000000021</v>
      </c>
      <c r="G43" s="8">
        <f>E43/D43*100</f>
        <v>82.541114740787592</v>
      </c>
      <c r="H43" s="17">
        <v>273706.18</v>
      </c>
      <c r="I43" s="17">
        <f>E43-H43</f>
        <v>75994.109999999986</v>
      </c>
      <c r="J43" s="17">
        <f t="shared" ref="J43:J52" si="18">C43-E43</f>
        <v>1823851.71</v>
      </c>
      <c r="K43" s="17">
        <f t="shared" ref="K43:K52" si="19">D43-E43</f>
        <v>73967.710000000021</v>
      </c>
      <c r="L43" s="17">
        <f>E43/H43*100</f>
        <v>127.76484988391566</v>
      </c>
    </row>
    <row r="44" spans="1:12" s="9" customFormat="1" ht="41.4" x14ac:dyDescent="0.3">
      <c r="A44" s="7" t="s">
        <v>57</v>
      </c>
      <c r="B44" s="10" t="s">
        <v>58</v>
      </c>
      <c r="C44" s="8">
        <v>7100</v>
      </c>
      <c r="D44" s="8">
        <v>0</v>
      </c>
      <c r="E44" s="17">
        <v>0</v>
      </c>
      <c r="F44" s="8">
        <f t="shared" ref="F44:F52" si="20">E44-D44</f>
        <v>0</v>
      </c>
      <c r="G44" s="8">
        <v>0</v>
      </c>
      <c r="H44" s="17">
        <v>0</v>
      </c>
      <c r="I44" s="17">
        <f t="shared" ref="I44:I52" si="21">E44-H44</f>
        <v>0</v>
      </c>
      <c r="J44" s="17">
        <f t="shared" si="18"/>
        <v>7100</v>
      </c>
      <c r="K44" s="17">
        <f t="shared" si="19"/>
        <v>0</v>
      </c>
      <c r="L44" s="17">
        <v>0</v>
      </c>
    </row>
    <row r="45" spans="1:12" s="9" customFormat="1" ht="27.6" x14ac:dyDescent="0.3">
      <c r="A45" s="7" t="s">
        <v>59</v>
      </c>
      <c r="B45" s="10" t="s">
        <v>60</v>
      </c>
      <c r="C45" s="8">
        <v>5190</v>
      </c>
      <c r="D45" s="8">
        <v>0</v>
      </c>
      <c r="E45" s="17">
        <v>0</v>
      </c>
      <c r="F45" s="8">
        <f t="shared" si="20"/>
        <v>0</v>
      </c>
      <c r="G45" s="8">
        <v>0</v>
      </c>
      <c r="H45" s="17">
        <v>0</v>
      </c>
      <c r="I45" s="17">
        <f t="shared" si="21"/>
        <v>0</v>
      </c>
      <c r="J45" s="17">
        <f t="shared" si="18"/>
        <v>5190</v>
      </c>
      <c r="K45" s="17">
        <f t="shared" si="19"/>
        <v>0</v>
      </c>
      <c r="L45" s="17">
        <v>0</v>
      </c>
    </row>
    <row r="46" spans="1:12" s="9" customFormat="1" ht="41.4" x14ac:dyDescent="0.3">
      <c r="A46" s="16">
        <v>3121</v>
      </c>
      <c r="B46" s="10" t="s">
        <v>104</v>
      </c>
      <c r="C46" s="8">
        <v>3767317</v>
      </c>
      <c r="D46" s="8">
        <v>969332</v>
      </c>
      <c r="E46" s="17">
        <v>594071.16</v>
      </c>
      <c r="F46" s="8">
        <f t="shared" si="20"/>
        <v>-375260.83999999997</v>
      </c>
      <c r="G46" s="8">
        <f t="shared" ref="G46" si="22">E46/D46*100</f>
        <v>61.286655139828262</v>
      </c>
      <c r="H46" s="17">
        <v>0</v>
      </c>
      <c r="I46" s="17">
        <f t="shared" si="21"/>
        <v>594071.16</v>
      </c>
      <c r="J46" s="17">
        <f t="shared" si="18"/>
        <v>3173245.84</v>
      </c>
      <c r="K46" s="17">
        <f t="shared" si="19"/>
        <v>375260.83999999997</v>
      </c>
      <c r="L46" s="17">
        <v>0</v>
      </c>
    </row>
    <row r="47" spans="1:12" s="9" customFormat="1" ht="65.25" customHeight="1" x14ac:dyDescent="0.3">
      <c r="A47" s="7" t="s">
        <v>61</v>
      </c>
      <c r="B47" s="10" t="s">
        <v>62</v>
      </c>
      <c r="C47" s="8">
        <v>350000</v>
      </c>
      <c r="D47" s="8">
        <v>90000</v>
      </c>
      <c r="E47" s="17">
        <v>40548.69</v>
      </c>
      <c r="F47" s="8">
        <f t="shared" si="20"/>
        <v>-49451.31</v>
      </c>
      <c r="G47" s="8">
        <f t="shared" ref="G47:G52" si="23">E47/D47*100</f>
        <v>45.054100000000005</v>
      </c>
      <c r="H47" s="17">
        <v>77444.960000000006</v>
      </c>
      <c r="I47" s="17">
        <f t="shared" si="21"/>
        <v>-36896.270000000004</v>
      </c>
      <c r="J47" s="17">
        <f t="shared" si="18"/>
        <v>309451.31</v>
      </c>
      <c r="K47" s="17">
        <f t="shared" si="19"/>
        <v>49451.31</v>
      </c>
      <c r="L47" s="17">
        <f t="shared" ref="L47:L52" si="24">E47/H47*100</f>
        <v>52.358074689431042</v>
      </c>
    </row>
    <row r="48" spans="1:12" s="9" customFormat="1" ht="55.2" x14ac:dyDescent="0.3">
      <c r="A48" s="7" t="s">
        <v>63</v>
      </c>
      <c r="B48" s="10" t="s">
        <v>64</v>
      </c>
      <c r="C48" s="8">
        <v>5300</v>
      </c>
      <c r="D48" s="8">
        <v>2650</v>
      </c>
      <c r="E48" s="17">
        <v>2646.88</v>
      </c>
      <c r="F48" s="8">
        <f t="shared" si="20"/>
        <v>-3.1199999999998909</v>
      </c>
      <c r="G48" s="8">
        <f t="shared" si="23"/>
        <v>99.882264150943399</v>
      </c>
      <c r="H48" s="17">
        <v>2408.2399999999998</v>
      </c>
      <c r="I48" s="17">
        <f t="shared" si="21"/>
        <v>238.64000000000033</v>
      </c>
      <c r="J48" s="17">
        <f t="shared" si="18"/>
        <v>2653.12</v>
      </c>
      <c r="K48" s="17">
        <f t="shared" si="19"/>
        <v>3.1199999999998909</v>
      </c>
      <c r="L48" s="17">
        <f t="shared" si="24"/>
        <v>109.90931136431585</v>
      </c>
    </row>
    <row r="49" spans="1:12" s="9" customFormat="1" ht="27.6" x14ac:dyDescent="0.3">
      <c r="A49" s="7" t="s">
        <v>65</v>
      </c>
      <c r="B49" s="10" t="s">
        <v>66</v>
      </c>
      <c r="C49" s="8">
        <v>593036</v>
      </c>
      <c r="D49" s="8">
        <v>115036</v>
      </c>
      <c r="E49" s="17">
        <v>110036</v>
      </c>
      <c r="F49" s="8">
        <f t="shared" si="20"/>
        <v>-5000</v>
      </c>
      <c r="G49" s="8">
        <f t="shared" si="23"/>
        <v>95.65353454570743</v>
      </c>
      <c r="H49" s="17">
        <v>35036</v>
      </c>
      <c r="I49" s="17">
        <f t="shared" si="21"/>
        <v>75000</v>
      </c>
      <c r="J49" s="17">
        <f t="shared" si="18"/>
        <v>483000</v>
      </c>
      <c r="K49" s="17">
        <f t="shared" si="19"/>
        <v>5000</v>
      </c>
      <c r="L49" s="17">
        <f t="shared" si="24"/>
        <v>314.06553259504506</v>
      </c>
    </row>
    <row r="50" spans="1:12" s="9" customFormat="1" ht="69" x14ac:dyDescent="0.3">
      <c r="A50" s="16">
        <v>3193</v>
      </c>
      <c r="B50" s="10" t="s">
        <v>105</v>
      </c>
      <c r="C50" s="8">
        <v>400317</v>
      </c>
      <c r="D50" s="8">
        <v>100080</v>
      </c>
      <c r="E50" s="17">
        <v>94157.23</v>
      </c>
      <c r="F50" s="8">
        <f t="shared" si="20"/>
        <v>-5922.7700000000041</v>
      </c>
      <c r="G50" s="8">
        <f t="shared" si="23"/>
        <v>94.081964428457226</v>
      </c>
      <c r="H50" s="17">
        <v>0</v>
      </c>
      <c r="I50" s="17">
        <f t="shared" si="21"/>
        <v>94157.23</v>
      </c>
      <c r="J50" s="17">
        <f t="shared" si="18"/>
        <v>306159.77</v>
      </c>
      <c r="K50" s="17">
        <f t="shared" si="19"/>
        <v>5922.7700000000041</v>
      </c>
      <c r="L50" s="17">
        <v>0</v>
      </c>
    </row>
    <row r="51" spans="1:12" s="9" customFormat="1" ht="38.25" customHeight="1" x14ac:dyDescent="0.3">
      <c r="A51" s="7" t="s">
        <v>67</v>
      </c>
      <c r="B51" s="10" t="s">
        <v>68</v>
      </c>
      <c r="C51" s="8">
        <v>0</v>
      </c>
      <c r="D51" s="8">
        <v>0</v>
      </c>
      <c r="E51" s="17">
        <v>0</v>
      </c>
      <c r="F51" s="8">
        <f t="shared" si="20"/>
        <v>0</v>
      </c>
      <c r="G51" s="8" t="e">
        <f>E51/D51*100</f>
        <v>#DIV/0!</v>
      </c>
      <c r="H51" s="17">
        <v>245306.59</v>
      </c>
      <c r="I51" s="17">
        <f t="shared" si="21"/>
        <v>-245306.59</v>
      </c>
      <c r="J51" s="17">
        <f t="shared" si="18"/>
        <v>0</v>
      </c>
      <c r="K51" s="17">
        <f t="shared" si="19"/>
        <v>0</v>
      </c>
      <c r="L51" s="17">
        <f t="shared" si="24"/>
        <v>0</v>
      </c>
    </row>
    <row r="52" spans="1:12" s="9" customFormat="1" ht="27.6" x14ac:dyDescent="0.3">
      <c r="A52" s="7" t="s">
        <v>69</v>
      </c>
      <c r="B52" s="10" t="s">
        <v>70</v>
      </c>
      <c r="C52" s="8">
        <v>430527</v>
      </c>
      <c r="D52" s="8">
        <v>110000</v>
      </c>
      <c r="E52" s="17">
        <v>42000</v>
      </c>
      <c r="F52" s="8">
        <f t="shared" si="20"/>
        <v>-68000</v>
      </c>
      <c r="G52" s="8">
        <f t="shared" si="23"/>
        <v>38.181818181818187</v>
      </c>
      <c r="H52" s="17">
        <v>28400</v>
      </c>
      <c r="I52" s="17">
        <f t="shared" si="21"/>
        <v>13600</v>
      </c>
      <c r="J52" s="17">
        <f t="shared" si="18"/>
        <v>388527</v>
      </c>
      <c r="K52" s="17">
        <f t="shared" si="19"/>
        <v>68000</v>
      </c>
      <c r="L52" s="17">
        <f t="shared" si="24"/>
        <v>147.88732394366198</v>
      </c>
    </row>
    <row r="53" spans="1:12" ht="16.5" customHeight="1" x14ac:dyDescent="0.3">
      <c r="A53" s="4" t="s">
        <v>71</v>
      </c>
      <c r="B53" s="11" t="s">
        <v>72</v>
      </c>
      <c r="C53" s="6">
        <f>C54+C55</f>
        <v>1683055</v>
      </c>
      <c r="D53" s="6">
        <f t="shared" ref="D53:K53" si="25">D54+D55</f>
        <v>331480</v>
      </c>
      <c r="E53" s="6">
        <f t="shared" si="25"/>
        <v>324242.34999999998</v>
      </c>
      <c r="F53" s="6">
        <f t="shared" si="25"/>
        <v>-7237.6500000000233</v>
      </c>
      <c r="G53" s="6">
        <f t="shared" si="25"/>
        <v>97.81656510196693</v>
      </c>
      <c r="H53" s="39">
        <f t="shared" si="25"/>
        <v>369288.25</v>
      </c>
      <c r="I53" s="39">
        <f t="shared" si="25"/>
        <v>-45045.9</v>
      </c>
      <c r="J53" s="39">
        <f t="shared" si="25"/>
        <v>1358812.65</v>
      </c>
      <c r="K53" s="39">
        <f t="shared" si="25"/>
        <v>7237.6500000000233</v>
      </c>
      <c r="L53" s="39">
        <f t="shared" ref="L53:L59" si="26">E53/H53*100</f>
        <v>87.801967704090217</v>
      </c>
    </row>
    <row r="54" spans="1:12" s="9" customFormat="1" ht="41.4" x14ac:dyDescent="0.3">
      <c r="A54" s="7" t="s">
        <v>29</v>
      </c>
      <c r="B54" s="10" t="s">
        <v>30</v>
      </c>
      <c r="C54" s="8">
        <v>1683055</v>
      </c>
      <c r="D54" s="8">
        <v>331480</v>
      </c>
      <c r="E54" s="17">
        <v>324242.34999999998</v>
      </c>
      <c r="F54" s="8">
        <f>E54-D54</f>
        <v>-7237.6500000000233</v>
      </c>
      <c r="G54" s="8">
        <f t="shared" ref="G54:G59" si="27">E54/D54*100</f>
        <v>97.81656510196693</v>
      </c>
      <c r="H54" s="17">
        <v>311508.78999999998</v>
      </c>
      <c r="I54" s="17">
        <f>E54-H54</f>
        <v>12733.559999999998</v>
      </c>
      <c r="J54" s="17">
        <f>C54-E54</f>
        <v>1358812.65</v>
      </c>
      <c r="K54" s="17">
        <f>D54-E54</f>
        <v>7237.6500000000233</v>
      </c>
      <c r="L54" s="17">
        <f t="shared" si="26"/>
        <v>104.08770487664249</v>
      </c>
    </row>
    <row r="55" spans="1:12" s="9" customFormat="1" ht="41.25" customHeight="1" x14ac:dyDescent="0.3">
      <c r="A55" s="7" t="s">
        <v>67</v>
      </c>
      <c r="B55" s="10" t="s">
        <v>68</v>
      </c>
      <c r="C55" s="8">
        <v>0</v>
      </c>
      <c r="D55" s="8">
        <v>0</v>
      </c>
      <c r="E55" s="17">
        <v>0</v>
      </c>
      <c r="F55" s="8">
        <f>E55-D55</f>
        <v>0</v>
      </c>
      <c r="G55" s="8">
        <v>0</v>
      </c>
      <c r="H55" s="17">
        <v>57779.46</v>
      </c>
      <c r="I55" s="17">
        <f>E55-H55</f>
        <v>-57779.46</v>
      </c>
      <c r="J55" s="17">
        <f>C55-E55</f>
        <v>0</v>
      </c>
      <c r="K55" s="17">
        <f>D55-E55</f>
        <v>0</v>
      </c>
      <c r="L55" s="41">
        <f t="shared" si="26"/>
        <v>0</v>
      </c>
    </row>
    <row r="56" spans="1:12" ht="15" customHeight="1" x14ac:dyDescent="0.3">
      <c r="A56" s="4" t="s">
        <v>73</v>
      </c>
      <c r="B56" s="11" t="s">
        <v>74</v>
      </c>
      <c r="C56" s="6">
        <f>C57+C58</f>
        <v>6303101</v>
      </c>
      <c r="D56" s="6">
        <f t="shared" ref="D56:K56" si="28">D57+D58</f>
        <v>1775357</v>
      </c>
      <c r="E56" s="6">
        <f t="shared" si="28"/>
        <v>1702769.21</v>
      </c>
      <c r="F56" s="6">
        <f t="shared" si="28"/>
        <v>-72587.790000000037</v>
      </c>
      <c r="G56" s="6">
        <f t="shared" si="27"/>
        <v>95.911369375286199</v>
      </c>
      <c r="H56" s="39">
        <f t="shared" si="28"/>
        <v>1349098.16</v>
      </c>
      <c r="I56" s="39">
        <f t="shared" si="28"/>
        <v>353671.05</v>
      </c>
      <c r="J56" s="39">
        <f t="shared" si="28"/>
        <v>4600331.79</v>
      </c>
      <c r="K56" s="39">
        <f t="shared" si="28"/>
        <v>72587.790000000037</v>
      </c>
      <c r="L56" s="39">
        <f t="shared" si="26"/>
        <v>126.21536819826365</v>
      </c>
    </row>
    <row r="57" spans="1:12" s="9" customFormat="1" ht="41.4" x14ac:dyDescent="0.3">
      <c r="A57" s="7" t="s">
        <v>29</v>
      </c>
      <c r="B57" s="10" t="s">
        <v>30</v>
      </c>
      <c r="C57" s="8">
        <v>3039890</v>
      </c>
      <c r="D57" s="8">
        <v>625680</v>
      </c>
      <c r="E57" s="17">
        <v>553092.21</v>
      </c>
      <c r="F57" s="8">
        <f>E57-D57</f>
        <v>-72587.790000000037</v>
      </c>
      <c r="G57" s="8">
        <f t="shared" si="27"/>
        <v>88.398575949367086</v>
      </c>
      <c r="H57" s="17">
        <v>444219.16</v>
      </c>
      <c r="I57" s="17">
        <f>E57-H57</f>
        <v>108873.04999999999</v>
      </c>
      <c r="J57" s="17">
        <f>C57-E57</f>
        <v>2486797.79</v>
      </c>
      <c r="K57" s="17">
        <f>D57-E57</f>
        <v>72587.790000000037</v>
      </c>
      <c r="L57" s="17">
        <f t="shared" si="26"/>
        <v>124.50885954581518</v>
      </c>
    </row>
    <row r="58" spans="1:12" s="9" customFormat="1" ht="18.75" customHeight="1" x14ac:dyDescent="0.3">
      <c r="A58" s="7" t="s">
        <v>53</v>
      </c>
      <c r="B58" s="10" t="s">
        <v>54</v>
      </c>
      <c r="C58" s="8">
        <v>3263211</v>
      </c>
      <c r="D58" s="8">
        <v>1149677</v>
      </c>
      <c r="E58" s="17">
        <v>1149677</v>
      </c>
      <c r="F58" s="8">
        <f>E58-D58</f>
        <v>0</v>
      </c>
      <c r="G58" s="8">
        <f t="shared" si="27"/>
        <v>100</v>
      </c>
      <c r="H58" s="17">
        <v>904879</v>
      </c>
      <c r="I58" s="17">
        <f>E58-H58</f>
        <v>244798</v>
      </c>
      <c r="J58" s="17">
        <f>C58-E58</f>
        <v>2113534</v>
      </c>
      <c r="K58" s="17">
        <f>D58-E58</f>
        <v>0</v>
      </c>
      <c r="L58" s="17">
        <f t="shared" si="26"/>
        <v>127.05311980938887</v>
      </c>
    </row>
    <row r="59" spans="1:12" ht="18" customHeight="1" x14ac:dyDescent="0.3">
      <c r="A59" s="5" t="s">
        <v>82</v>
      </c>
      <c r="B59" s="5"/>
      <c r="C59" s="6">
        <f>C56+C53+C42+C25+C11</f>
        <v>149937810</v>
      </c>
      <c r="D59" s="6">
        <f t="shared" ref="D59:E59" si="29">D56+D53+D42+D25+D11</f>
        <v>49758781</v>
      </c>
      <c r="E59" s="6">
        <f t="shared" si="29"/>
        <v>31433416.59</v>
      </c>
      <c r="F59" s="6">
        <f>F56+F53+F42+F25+F11</f>
        <v>-18325364.41</v>
      </c>
      <c r="G59" s="6">
        <f t="shared" si="27"/>
        <v>63.171596968985234</v>
      </c>
      <c r="H59" s="39">
        <f>H56+H53+H42+H25+H11</f>
        <v>25213671.400000002</v>
      </c>
      <c r="I59" s="39">
        <f>I56+I53+I42+I25+I11</f>
        <v>6219745.1900000004</v>
      </c>
      <c r="J59" s="39">
        <f>J56+J53+J42+J25+J11</f>
        <v>113165102.34</v>
      </c>
      <c r="K59" s="39">
        <f>K56+K53+K42+K25+K11</f>
        <v>17111495.34</v>
      </c>
      <c r="L59" s="39">
        <f t="shared" si="26"/>
        <v>124.66814567116155</v>
      </c>
    </row>
    <row r="60" spans="1:12" ht="14.4" x14ac:dyDescent="0.3">
      <c r="B60" s="21" t="s">
        <v>85</v>
      </c>
      <c r="E60"/>
      <c r="F60" s="22"/>
      <c r="H60" s="13"/>
      <c r="I60" s="13"/>
      <c r="J60" s="13"/>
      <c r="K60" s="13"/>
      <c r="L60" s="13"/>
    </row>
    <row r="61" spans="1:12" ht="14.25" customHeight="1" x14ac:dyDescent="0.3">
      <c r="A61" s="4" t="s">
        <v>3</v>
      </c>
      <c r="B61" s="5" t="s">
        <v>4</v>
      </c>
      <c r="C61" s="6">
        <f>C62+C63+C65+C66+C64</f>
        <v>2001746.0499999998</v>
      </c>
      <c r="D61" s="6">
        <f>D62+D63+D65+D66+D64</f>
        <v>2001746.0499999998</v>
      </c>
      <c r="E61" s="6">
        <f t="shared" ref="E61:F61" si="30">E62+E63+E65+E66+E64</f>
        <v>2001746.0499999998</v>
      </c>
      <c r="F61" s="6">
        <f t="shared" si="30"/>
        <v>0</v>
      </c>
      <c r="G61" s="6">
        <f>E61/D61*100</f>
        <v>100</v>
      </c>
      <c r="H61" s="39">
        <f t="shared" ref="H61:K61" si="31">H62+H63+H65+H66</f>
        <v>671303.65</v>
      </c>
      <c r="I61" s="39">
        <f t="shared" si="31"/>
        <v>-160425.07</v>
      </c>
      <c r="J61" s="39">
        <f t="shared" si="31"/>
        <v>0</v>
      </c>
      <c r="K61" s="39">
        <f t="shared" si="31"/>
        <v>0</v>
      </c>
      <c r="L61" s="39">
        <f>E61/H61*100</f>
        <v>298.18786923026556</v>
      </c>
    </row>
    <row r="62" spans="1:12" ht="64.5" customHeight="1" x14ac:dyDescent="0.3">
      <c r="A62" s="7" t="s">
        <v>5</v>
      </c>
      <c r="B62" s="10" t="s">
        <v>6</v>
      </c>
      <c r="C62" s="34">
        <v>353476.86</v>
      </c>
      <c r="D62" s="34">
        <v>353476.86</v>
      </c>
      <c r="E62" s="34">
        <v>353476.86</v>
      </c>
      <c r="F62" s="34">
        <f>E62-D62</f>
        <v>0</v>
      </c>
      <c r="G62" s="34">
        <f>E62/D62*100</f>
        <v>100</v>
      </c>
      <c r="H62" s="34">
        <v>60758.32</v>
      </c>
      <c r="I62" s="17">
        <f>E62-H62</f>
        <v>292718.53999999998</v>
      </c>
      <c r="J62" s="17">
        <f>C62-E62</f>
        <v>0</v>
      </c>
      <c r="K62" s="17">
        <f t="shared" ref="K62:K63" si="32">D62-E62</f>
        <v>0</v>
      </c>
      <c r="L62" s="42">
        <f>E62/H62*100</f>
        <v>581.77523670832238</v>
      </c>
    </row>
    <row r="63" spans="1:12" s="9" customFormat="1" ht="17.25" customHeight="1" x14ac:dyDescent="0.3">
      <c r="A63" s="16">
        <v>3210</v>
      </c>
      <c r="B63" s="10" t="s">
        <v>89</v>
      </c>
      <c r="C63" s="34">
        <v>157401.72</v>
      </c>
      <c r="D63" s="34">
        <v>157401.72</v>
      </c>
      <c r="E63" s="34">
        <v>157401.72</v>
      </c>
      <c r="F63" s="34">
        <f t="shared" ref="F63:F66" si="33">E63-D63</f>
        <v>0</v>
      </c>
      <c r="G63" s="34">
        <f t="shared" ref="G63:G64" si="34">E63/D63*100</f>
        <v>100</v>
      </c>
      <c r="H63" s="34">
        <v>128162.13</v>
      </c>
      <c r="I63" s="17">
        <f t="shared" ref="I63:I66" si="35">E63-H63</f>
        <v>29239.589999999997</v>
      </c>
      <c r="J63" s="17">
        <f>C63-E63</f>
        <v>0</v>
      </c>
      <c r="K63" s="17">
        <f t="shared" si="32"/>
        <v>0</v>
      </c>
      <c r="L63" s="42">
        <f t="shared" ref="L63:L65" si="36">E63/H63*100</f>
        <v>122.81453187458729</v>
      </c>
    </row>
    <row r="64" spans="1:12" s="9" customFormat="1" ht="26.25" customHeight="1" x14ac:dyDescent="0.3">
      <c r="A64" s="7" t="s">
        <v>7</v>
      </c>
      <c r="B64" s="10" t="s">
        <v>8</v>
      </c>
      <c r="C64" s="34">
        <v>1490867.47</v>
      </c>
      <c r="D64" s="34">
        <v>1490867.47</v>
      </c>
      <c r="E64" s="34">
        <v>1490867.47</v>
      </c>
      <c r="F64" s="34">
        <f t="shared" si="33"/>
        <v>0</v>
      </c>
      <c r="G64" s="34">
        <f t="shared" si="34"/>
        <v>100</v>
      </c>
      <c r="H64" s="34">
        <v>0</v>
      </c>
      <c r="I64" s="17">
        <v>0</v>
      </c>
      <c r="J64" s="17"/>
      <c r="K64" s="17"/>
      <c r="L64" s="42">
        <v>0</v>
      </c>
    </row>
    <row r="65" spans="1:12" s="9" customFormat="1" ht="15" customHeight="1" x14ac:dyDescent="0.3">
      <c r="A65" s="27">
        <v>6030</v>
      </c>
      <c r="B65" s="28" t="s">
        <v>12</v>
      </c>
      <c r="C65" s="45"/>
      <c r="D65" s="45"/>
      <c r="E65" s="35">
        <v>0</v>
      </c>
      <c r="F65" s="34">
        <f t="shared" si="33"/>
        <v>0</v>
      </c>
      <c r="G65" s="34">
        <v>0</v>
      </c>
      <c r="H65" s="35">
        <v>482383.2</v>
      </c>
      <c r="I65" s="17">
        <f t="shared" si="35"/>
        <v>-482383.2</v>
      </c>
      <c r="J65" s="35"/>
      <c r="K65" s="35"/>
      <c r="L65" s="42">
        <f t="shared" si="36"/>
        <v>0</v>
      </c>
    </row>
    <row r="66" spans="1:12" s="9" customFormat="1" ht="27.6" hidden="1" x14ac:dyDescent="0.3">
      <c r="A66" s="27">
        <v>7350</v>
      </c>
      <c r="B66" s="29" t="s">
        <v>90</v>
      </c>
      <c r="C66" s="45"/>
      <c r="D66" s="45"/>
      <c r="E66" s="35">
        <v>0</v>
      </c>
      <c r="F66" s="34">
        <f t="shared" si="33"/>
        <v>0</v>
      </c>
      <c r="G66" s="34">
        <v>0</v>
      </c>
      <c r="H66" s="35">
        <v>0</v>
      </c>
      <c r="I66" s="17">
        <f t="shared" si="35"/>
        <v>0</v>
      </c>
      <c r="J66" s="35"/>
      <c r="K66" s="35"/>
      <c r="L66" s="42">
        <v>0</v>
      </c>
    </row>
    <row r="67" spans="1:12" s="9" customFormat="1" ht="21.75" customHeight="1" x14ac:dyDescent="0.3">
      <c r="A67" s="4" t="s">
        <v>27</v>
      </c>
      <c r="B67" s="5" t="s">
        <v>28</v>
      </c>
      <c r="C67" s="6">
        <f>C68+C69+C70+C71+C72+C73+C74</f>
        <v>9380566.5599999987</v>
      </c>
      <c r="D67" s="6">
        <f t="shared" ref="D67:E67" si="37">D68+D69+D70+D71+D72+D73+D74</f>
        <v>9380566.5599999987</v>
      </c>
      <c r="E67" s="6">
        <f t="shared" si="37"/>
        <v>1977387.56</v>
      </c>
      <c r="F67" s="6">
        <f t="shared" ref="F67" si="38">F68+F69+F70+F71+F72+F73+F74</f>
        <v>-7403179</v>
      </c>
      <c r="G67" s="6">
        <f>E67/D67*100</f>
        <v>21.079617604674834</v>
      </c>
      <c r="H67" s="39">
        <f>H68+H69+H70+H71+H72+H73+H74</f>
        <v>942501.7</v>
      </c>
      <c r="I67" s="39">
        <f>I68+I69+I70+I71+I72+I73+I74</f>
        <v>1034885.8600000001</v>
      </c>
      <c r="J67" s="39">
        <f t="shared" ref="J67:K67" si="39">G67/E67</f>
        <v>1.0660336916792797E-5</v>
      </c>
      <c r="K67" s="39">
        <f t="shared" si="39"/>
        <v>-0.1273104027337445</v>
      </c>
      <c r="L67" s="39">
        <f>E67/H67*100</f>
        <v>209.80201521121927</v>
      </c>
    </row>
    <row r="68" spans="1:12" s="9" customFormat="1" ht="15" customHeight="1" x14ac:dyDescent="0.3">
      <c r="A68" s="7" t="s">
        <v>31</v>
      </c>
      <c r="B68" s="10" t="s">
        <v>32</v>
      </c>
      <c r="C68" s="17">
        <v>1500320</v>
      </c>
      <c r="D68" s="17">
        <v>1500320</v>
      </c>
      <c r="E68" s="17">
        <v>198320</v>
      </c>
      <c r="F68" s="17">
        <f>E68-D68</f>
        <v>-1302000</v>
      </c>
      <c r="G68" s="17">
        <f>E68/D68*100</f>
        <v>13.218513383811453</v>
      </c>
      <c r="H68" s="17">
        <v>127810.34</v>
      </c>
      <c r="I68" s="17">
        <f>E68-H68</f>
        <v>70509.66</v>
      </c>
      <c r="J68" s="42"/>
      <c r="K68" s="42"/>
      <c r="L68" s="17">
        <f t="shared" ref="L68:L73" si="40">E68/H68*100</f>
        <v>155.16741446740539</v>
      </c>
    </row>
    <row r="69" spans="1:12" ht="36" customHeight="1" x14ac:dyDescent="0.3">
      <c r="A69" s="7" t="s">
        <v>33</v>
      </c>
      <c r="B69" s="10" t="s">
        <v>34</v>
      </c>
      <c r="C69" s="17">
        <v>7804065.5599999996</v>
      </c>
      <c r="D69" s="17">
        <v>7804065.5599999996</v>
      </c>
      <c r="E69" s="17">
        <v>1757886.56</v>
      </c>
      <c r="F69" s="17">
        <f t="shared" ref="F69:F74" si="41">E69-D69</f>
        <v>-6046179</v>
      </c>
      <c r="G69" s="17">
        <f t="shared" ref="G69:G74" si="42">E69/D69*100</f>
        <v>22.525266433051343</v>
      </c>
      <c r="H69" s="17">
        <v>639665.59</v>
      </c>
      <c r="I69" s="17">
        <f t="shared" ref="I69:I74" si="43">E69-H69</f>
        <v>1118220.9700000002</v>
      </c>
      <c r="J69" s="42"/>
      <c r="K69" s="42"/>
      <c r="L69" s="17">
        <f t="shared" si="40"/>
        <v>274.81336927940742</v>
      </c>
    </row>
    <row r="70" spans="1:12" ht="65.25" hidden="1" customHeight="1" x14ac:dyDescent="0.3">
      <c r="A70" s="16">
        <v>1184</v>
      </c>
      <c r="B70" s="10" t="s">
        <v>91</v>
      </c>
      <c r="C70" s="8">
        <v>0</v>
      </c>
      <c r="D70" s="8">
        <v>0</v>
      </c>
      <c r="E70" s="17">
        <v>0</v>
      </c>
      <c r="F70" s="17">
        <f t="shared" si="41"/>
        <v>0</v>
      </c>
      <c r="G70" s="17" t="e">
        <f t="shared" si="42"/>
        <v>#DIV/0!</v>
      </c>
      <c r="H70" s="17">
        <v>0</v>
      </c>
      <c r="I70" s="17">
        <f t="shared" si="43"/>
        <v>0</v>
      </c>
      <c r="J70" s="42"/>
      <c r="K70" s="42"/>
      <c r="L70" s="17">
        <v>0</v>
      </c>
    </row>
    <row r="71" spans="1:12" ht="51" customHeight="1" x14ac:dyDescent="0.3">
      <c r="A71" s="16">
        <v>1403</v>
      </c>
      <c r="B71" s="10" t="s">
        <v>92</v>
      </c>
      <c r="C71" s="8">
        <v>0</v>
      </c>
      <c r="D71" s="8">
        <v>0</v>
      </c>
      <c r="E71" s="17">
        <v>0</v>
      </c>
      <c r="F71" s="17">
        <f t="shared" si="41"/>
        <v>0</v>
      </c>
      <c r="G71" s="17" t="e">
        <f t="shared" si="42"/>
        <v>#DIV/0!</v>
      </c>
      <c r="H71" s="17">
        <v>110612.27</v>
      </c>
      <c r="I71" s="17">
        <f t="shared" si="43"/>
        <v>-110612.27</v>
      </c>
      <c r="J71" s="42"/>
      <c r="K71" s="42"/>
      <c r="L71" s="17">
        <f t="shared" si="40"/>
        <v>0</v>
      </c>
    </row>
    <row r="72" spans="1:12" ht="51.75" hidden="1" customHeight="1" x14ac:dyDescent="0.3">
      <c r="A72" s="16">
        <v>1700</v>
      </c>
      <c r="B72" s="10" t="s">
        <v>93</v>
      </c>
      <c r="C72" s="8"/>
      <c r="D72" s="8"/>
      <c r="E72" s="17">
        <v>0</v>
      </c>
      <c r="F72" s="17">
        <f t="shared" si="41"/>
        <v>0</v>
      </c>
      <c r="G72" s="17" t="e">
        <f t="shared" si="42"/>
        <v>#DIV/0!</v>
      </c>
      <c r="H72" s="17">
        <v>0</v>
      </c>
      <c r="I72" s="17">
        <f t="shared" si="43"/>
        <v>0</v>
      </c>
      <c r="J72" s="42"/>
      <c r="K72" s="42"/>
      <c r="L72" s="17">
        <v>0</v>
      </c>
    </row>
    <row r="73" spans="1:12" ht="21" customHeight="1" x14ac:dyDescent="0.3">
      <c r="A73" s="7" t="s">
        <v>45</v>
      </c>
      <c r="B73" s="10" t="s">
        <v>46</v>
      </c>
      <c r="C73" s="17">
        <v>8245</v>
      </c>
      <c r="D73" s="17">
        <v>8245</v>
      </c>
      <c r="E73" s="17">
        <v>8245</v>
      </c>
      <c r="F73" s="17">
        <f t="shared" si="41"/>
        <v>0</v>
      </c>
      <c r="G73" s="17">
        <f t="shared" si="42"/>
        <v>100</v>
      </c>
      <c r="H73" s="17">
        <v>64413.5</v>
      </c>
      <c r="I73" s="17">
        <f t="shared" si="43"/>
        <v>-56168.5</v>
      </c>
      <c r="J73" s="42"/>
      <c r="K73" s="42"/>
      <c r="L73" s="17">
        <f t="shared" si="40"/>
        <v>12.800111777810553</v>
      </c>
    </row>
    <row r="74" spans="1:12" ht="41.4" x14ac:dyDescent="0.3">
      <c r="A74" s="7" t="s">
        <v>47</v>
      </c>
      <c r="B74" s="10" t="s">
        <v>48</v>
      </c>
      <c r="C74" s="17">
        <v>67936</v>
      </c>
      <c r="D74" s="17">
        <v>67936</v>
      </c>
      <c r="E74" s="17">
        <v>12936</v>
      </c>
      <c r="F74" s="17">
        <f t="shared" si="41"/>
        <v>-55000</v>
      </c>
      <c r="G74" s="17">
        <f t="shared" si="42"/>
        <v>19.041450777202073</v>
      </c>
      <c r="H74" s="17">
        <v>0</v>
      </c>
      <c r="I74" s="17">
        <f t="shared" si="43"/>
        <v>12936</v>
      </c>
      <c r="J74" s="42"/>
      <c r="K74" s="42"/>
      <c r="L74" s="17">
        <v>0</v>
      </c>
    </row>
    <row r="75" spans="1:12" ht="27.6" x14ac:dyDescent="0.3">
      <c r="A75" s="4" t="s">
        <v>55</v>
      </c>
      <c r="B75" s="11" t="s">
        <v>56</v>
      </c>
      <c r="C75" s="37">
        <f>C76</f>
        <v>135681.79999999999</v>
      </c>
      <c r="D75" s="37">
        <f t="shared" ref="D75:F75" si="44">D76</f>
        <v>135681.79999999999</v>
      </c>
      <c r="E75" s="37">
        <f t="shared" si="44"/>
        <v>135681.79999999999</v>
      </c>
      <c r="F75" s="37">
        <f t="shared" si="44"/>
        <v>-13432498.199999997</v>
      </c>
      <c r="G75" s="11">
        <f>E75/D75*100</f>
        <v>100</v>
      </c>
      <c r="H75" s="43">
        <f>H76</f>
        <v>0</v>
      </c>
      <c r="I75" s="43">
        <f>E75-H75</f>
        <v>135681.79999999999</v>
      </c>
      <c r="J75" s="44"/>
      <c r="K75" s="44"/>
      <c r="L75" s="44">
        <f>E75/I75*100</f>
        <v>100</v>
      </c>
    </row>
    <row r="76" spans="1:12" ht="41.4" x14ac:dyDescent="0.3">
      <c r="A76" s="16">
        <v>3121</v>
      </c>
      <c r="B76" s="10" t="s">
        <v>104</v>
      </c>
      <c r="C76" s="17">
        <v>135681.79999999999</v>
      </c>
      <c r="D76" s="17">
        <v>135681.79999999999</v>
      </c>
      <c r="E76" s="17">
        <v>135681.79999999999</v>
      </c>
      <c r="F76" s="17">
        <f>E76-D76*100</f>
        <v>-13432498.199999997</v>
      </c>
      <c r="G76" s="17">
        <f>E76/D76*100</f>
        <v>100</v>
      </c>
      <c r="H76" s="17">
        <v>0</v>
      </c>
      <c r="I76" s="17">
        <f>E76-H76</f>
        <v>135681.79999999999</v>
      </c>
      <c r="J76" s="42"/>
      <c r="K76" s="42"/>
      <c r="L76" s="42">
        <v>0</v>
      </c>
    </row>
    <row r="77" spans="1:12" ht="18.75" customHeight="1" x14ac:dyDescent="0.3">
      <c r="A77" s="5" t="s">
        <v>86</v>
      </c>
      <c r="B77" s="5"/>
      <c r="C77" s="6">
        <f>C67+C61+C75</f>
        <v>11517994.41</v>
      </c>
      <c r="D77" s="6">
        <f t="shared" ref="D77:F77" si="45">D67+D61+D75</f>
        <v>11517994.41</v>
      </c>
      <c r="E77" s="6">
        <f t="shared" si="45"/>
        <v>4114815.4099999997</v>
      </c>
      <c r="F77" s="6">
        <f t="shared" si="45"/>
        <v>-20835677.199999996</v>
      </c>
      <c r="G77" s="6">
        <f>E77/D77*100</f>
        <v>35.725103377611376</v>
      </c>
      <c r="H77" s="39">
        <f>H67+H61+H75</f>
        <v>1613805.35</v>
      </c>
      <c r="I77" s="39">
        <f>I67+I61+I75</f>
        <v>1010142.5900000001</v>
      </c>
      <c r="J77" s="39">
        <f t="shared" ref="J77:K77" si="46">J67+J61</f>
        <v>1.0660336916792797E-5</v>
      </c>
      <c r="K77" s="39">
        <f t="shared" si="46"/>
        <v>-0.1273104027337445</v>
      </c>
      <c r="L77" s="39">
        <f>E77/H77*100</f>
        <v>254.97594304046638</v>
      </c>
    </row>
    <row r="78" spans="1:12" ht="20.25" customHeight="1" x14ac:dyDescent="0.3">
      <c r="A78" s="23"/>
      <c r="B78" s="24" t="s">
        <v>87</v>
      </c>
      <c r="C78" s="25">
        <f>C59+C77</f>
        <v>161455804.41</v>
      </c>
      <c r="D78" s="25">
        <f t="shared" ref="D78:F78" si="47">D59+D77</f>
        <v>61276775.409999996</v>
      </c>
      <c r="E78" s="25">
        <f>E59+E77</f>
        <v>35548232</v>
      </c>
      <c r="F78" s="25">
        <f t="shared" si="47"/>
        <v>-39161041.609999999</v>
      </c>
      <c r="G78" s="26" t="s">
        <v>88</v>
      </c>
      <c r="H78" s="30">
        <f>H77+H59</f>
        <v>26827476.750000004</v>
      </c>
      <c r="I78" s="30">
        <f>I77+I59</f>
        <v>7229887.7800000003</v>
      </c>
      <c r="J78" s="26" t="s">
        <v>88</v>
      </c>
      <c r="K78" s="26" t="s">
        <v>88</v>
      </c>
      <c r="L78" s="26" t="s">
        <v>88</v>
      </c>
    </row>
    <row r="79" spans="1:12" x14ac:dyDescent="0.3">
      <c r="I79" s="36"/>
    </row>
    <row r="82" spans="2:6" s="31" customFormat="1" x14ac:dyDescent="0.3">
      <c r="B82" s="31" t="s">
        <v>94</v>
      </c>
      <c r="E82" s="32"/>
      <c r="F82" s="31" t="s">
        <v>95</v>
      </c>
    </row>
  </sheetData>
  <mergeCells count="1">
    <mergeCell ref="B5:G5"/>
  </mergeCells>
  <pageMargins left="0.78740157480314965" right="0.19685039370078741" top="0.78740157480314965" bottom="0.39370078740157483" header="0" footer="0"/>
  <pageSetup paperSize="9" scale="7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Prime</cp:lastModifiedBy>
  <cp:lastPrinted>2026-04-24T11:42:29Z</cp:lastPrinted>
  <dcterms:created xsi:type="dcterms:W3CDTF">2025-03-26T08:03:33Z</dcterms:created>
  <dcterms:modified xsi:type="dcterms:W3CDTF">2026-04-30T12:46:17Z</dcterms:modified>
</cp:coreProperties>
</file>