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oichuk\мережева папка\Виконком липень 2026\Звіт І півріччя 2026\"/>
    </mc:Choice>
  </mc:AlternateContent>
  <bookViews>
    <workbookView xWindow="0" yWindow="0" windowWidth="21570" windowHeight="10170"/>
  </bookViews>
  <sheets>
    <sheet name="Лист1" sheetId="1" r:id="rId1"/>
  </sheets>
  <definedNames>
    <definedName name="_xlnm.Print_Area" localSheetId="0">Лист1!$A$1:$L$83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2" i="1" l="1"/>
  <c r="H61" i="1"/>
  <c r="F61" i="1"/>
  <c r="D61" i="1"/>
  <c r="E61" i="1"/>
  <c r="C61" i="1"/>
  <c r="I64" i="1" l="1"/>
  <c r="H75" i="1" l="1"/>
  <c r="F75" i="1"/>
  <c r="D75" i="1"/>
  <c r="E75" i="1"/>
  <c r="C75" i="1"/>
  <c r="L76" i="1"/>
  <c r="K76" i="1"/>
  <c r="J76" i="1"/>
  <c r="I76" i="1"/>
  <c r="G76" i="1"/>
  <c r="F76" i="1"/>
  <c r="I69" i="1" l="1"/>
  <c r="I70" i="1"/>
  <c r="I71" i="1"/>
  <c r="I72" i="1"/>
  <c r="I73" i="1"/>
  <c r="I74" i="1"/>
  <c r="I68" i="1"/>
  <c r="L68" i="1"/>
  <c r="L69" i="1"/>
  <c r="L71" i="1"/>
  <c r="L73" i="1"/>
  <c r="L63" i="1"/>
  <c r="L65" i="1"/>
  <c r="L62" i="1"/>
  <c r="I57" i="1"/>
  <c r="L55" i="1"/>
  <c r="L54" i="1"/>
  <c r="L47" i="1"/>
  <c r="L48" i="1"/>
  <c r="L49" i="1"/>
  <c r="L51" i="1"/>
  <c r="L52" i="1"/>
  <c r="L43" i="1"/>
  <c r="I44" i="1"/>
  <c r="I45" i="1"/>
  <c r="I46" i="1"/>
  <c r="I47" i="1"/>
  <c r="I48" i="1"/>
  <c r="I49" i="1"/>
  <c r="I50" i="1"/>
  <c r="I51" i="1"/>
  <c r="I52" i="1"/>
  <c r="I43" i="1"/>
  <c r="L35" i="1"/>
  <c r="L33" i="1"/>
  <c r="L32" i="1"/>
  <c r="L31" i="1"/>
  <c r="I38" i="1"/>
  <c r="I39" i="1"/>
  <c r="I40" i="1"/>
  <c r="I41" i="1"/>
  <c r="I27" i="1"/>
  <c r="I28" i="1"/>
  <c r="I29" i="1"/>
  <c r="I30" i="1"/>
  <c r="I31" i="1"/>
  <c r="I32" i="1"/>
  <c r="I33" i="1"/>
  <c r="I34" i="1"/>
  <c r="I35" i="1"/>
  <c r="I36" i="1"/>
  <c r="I37" i="1"/>
  <c r="L21" i="1"/>
  <c r="I13" i="1"/>
  <c r="I14" i="1"/>
  <c r="I15" i="1"/>
  <c r="I16" i="1"/>
  <c r="I17" i="1"/>
  <c r="I18" i="1"/>
  <c r="I19" i="1"/>
  <c r="I20" i="1"/>
  <c r="I21" i="1"/>
  <c r="I22" i="1"/>
  <c r="F12" i="1"/>
  <c r="I12" i="1"/>
  <c r="I75" i="1" l="1"/>
  <c r="L75" i="1" s="1"/>
  <c r="I77" i="1"/>
  <c r="G77" i="1"/>
  <c r="F77" i="1"/>
  <c r="G75" i="1"/>
  <c r="G64" i="1"/>
  <c r="F64" i="1"/>
  <c r="C53" i="1"/>
  <c r="C25" i="1"/>
  <c r="D42" i="1"/>
  <c r="E42" i="1"/>
  <c r="C42" i="1"/>
  <c r="H42" i="1"/>
  <c r="F50" i="1"/>
  <c r="G50" i="1"/>
  <c r="J50" i="1"/>
  <c r="K50" i="1"/>
  <c r="G46" i="1"/>
  <c r="F46" i="1"/>
  <c r="J46" i="1"/>
  <c r="K46" i="1"/>
  <c r="H25" i="1"/>
  <c r="D25" i="1"/>
  <c r="E25" i="1"/>
  <c r="F40" i="1"/>
  <c r="G40" i="1"/>
  <c r="J40" i="1"/>
  <c r="K40" i="1"/>
  <c r="L42" i="1" l="1"/>
  <c r="L25" i="1"/>
  <c r="F34" i="1"/>
  <c r="G34" i="1"/>
  <c r="J34" i="1"/>
  <c r="K34" i="1"/>
  <c r="D11" i="1"/>
  <c r="E56" i="1" l="1"/>
  <c r="H67" i="1" l="1"/>
  <c r="G62" i="1"/>
  <c r="F63" i="1"/>
  <c r="F65" i="1"/>
  <c r="F66" i="1"/>
  <c r="F57" i="1"/>
  <c r="L57" i="1"/>
  <c r="D67" i="1"/>
  <c r="D78" i="1" s="1"/>
  <c r="E67" i="1"/>
  <c r="E78" i="1" s="1"/>
  <c r="C67" i="1"/>
  <c r="C78" i="1" s="1"/>
  <c r="G78" i="1" l="1"/>
  <c r="G63" i="1"/>
  <c r="L27" i="1"/>
  <c r="L28" i="1"/>
  <c r="L29" i="1"/>
  <c r="L30" i="1"/>
  <c r="L36" i="1"/>
  <c r="L38" i="1"/>
  <c r="L26" i="1"/>
  <c r="E11" i="1"/>
  <c r="C11" i="1"/>
  <c r="C59" i="1" s="1"/>
  <c r="C79" i="1" s="1"/>
  <c r="G69" i="1" l="1"/>
  <c r="G70" i="1"/>
  <c r="G71" i="1"/>
  <c r="G72" i="1"/>
  <c r="G73" i="1"/>
  <c r="G74" i="1"/>
  <c r="G68" i="1"/>
  <c r="F69" i="1"/>
  <c r="F70" i="1"/>
  <c r="F71" i="1"/>
  <c r="F72" i="1"/>
  <c r="F73" i="1"/>
  <c r="F74" i="1"/>
  <c r="F68" i="1"/>
  <c r="F55" i="1"/>
  <c r="F54" i="1"/>
  <c r="F44" i="1"/>
  <c r="F45" i="1"/>
  <c r="F47" i="1"/>
  <c r="F48" i="1"/>
  <c r="F49" i="1"/>
  <c r="F51" i="1"/>
  <c r="F52" i="1"/>
  <c r="F43" i="1"/>
  <c r="F39" i="1"/>
  <c r="F41" i="1"/>
  <c r="F27" i="1"/>
  <c r="F28" i="1"/>
  <c r="F29" i="1"/>
  <c r="F30" i="1"/>
  <c r="F31" i="1"/>
  <c r="F32" i="1"/>
  <c r="F33" i="1"/>
  <c r="F35" i="1"/>
  <c r="F36" i="1"/>
  <c r="F37" i="1"/>
  <c r="F38" i="1"/>
  <c r="F26" i="1"/>
  <c r="F13" i="1"/>
  <c r="F14" i="1"/>
  <c r="F15" i="1"/>
  <c r="F16" i="1"/>
  <c r="F17" i="1"/>
  <c r="F18" i="1"/>
  <c r="F19" i="1"/>
  <c r="F20" i="1"/>
  <c r="F21" i="1"/>
  <c r="F22" i="1"/>
  <c r="F23" i="1"/>
  <c r="F24" i="1"/>
  <c r="G54" i="1"/>
  <c r="G51" i="1"/>
  <c r="G61" i="1"/>
  <c r="H78" i="1" l="1"/>
  <c r="L78" i="1" s="1"/>
  <c r="L61" i="1"/>
  <c r="F42" i="1"/>
  <c r="F25" i="1"/>
  <c r="F67" i="1"/>
  <c r="G67" i="1"/>
  <c r="L67" i="1"/>
  <c r="I63" i="1"/>
  <c r="I61" i="1" s="1"/>
  <c r="I78" i="1" s="1"/>
  <c r="I65" i="1"/>
  <c r="I66" i="1"/>
  <c r="I58" i="1"/>
  <c r="I55" i="1"/>
  <c r="I54" i="1"/>
  <c r="I26" i="1"/>
  <c r="I25" i="1" s="1"/>
  <c r="I23" i="1"/>
  <c r="I24" i="1"/>
  <c r="I11" i="1" s="1"/>
  <c r="L14" i="1"/>
  <c r="L15" i="1"/>
  <c r="L23" i="1"/>
  <c r="L24" i="1"/>
  <c r="L12" i="1"/>
  <c r="G52" i="1"/>
  <c r="G47" i="1"/>
  <c r="G48" i="1"/>
  <c r="G49" i="1"/>
  <c r="G43" i="1"/>
  <c r="F62" i="1"/>
  <c r="K63" i="1"/>
  <c r="J63" i="1"/>
  <c r="K62" i="1"/>
  <c r="J62" i="1"/>
  <c r="C56" i="1"/>
  <c r="F78" i="1" l="1"/>
  <c r="J61" i="1"/>
  <c r="I67" i="1"/>
  <c r="I42" i="1"/>
  <c r="K61" i="1"/>
  <c r="J67" i="1"/>
  <c r="K67" i="1"/>
  <c r="K78" i="1" l="1"/>
  <c r="J78" i="1"/>
  <c r="L58" i="1"/>
  <c r="I56" i="1"/>
  <c r="G58" i="1"/>
  <c r="G57" i="1"/>
  <c r="F58" i="1"/>
  <c r="D56" i="1"/>
  <c r="H56" i="1"/>
  <c r="D53" i="1"/>
  <c r="E53" i="1"/>
  <c r="E59" i="1" s="1"/>
  <c r="E79" i="1" s="1"/>
  <c r="F53" i="1"/>
  <c r="G53" i="1"/>
  <c r="H53" i="1"/>
  <c r="G38" i="1"/>
  <c r="J38" i="1"/>
  <c r="K38" i="1"/>
  <c r="D59" i="1" l="1"/>
  <c r="L53" i="1"/>
  <c r="G42" i="1"/>
  <c r="L56" i="1"/>
  <c r="G56" i="1"/>
  <c r="F56" i="1"/>
  <c r="G25" i="1" l="1"/>
  <c r="G27" i="1"/>
  <c r="G28" i="1"/>
  <c r="G29" i="1"/>
  <c r="G30" i="1"/>
  <c r="G31" i="1"/>
  <c r="G32" i="1"/>
  <c r="G33" i="1"/>
  <c r="G35" i="1"/>
  <c r="G36" i="1"/>
  <c r="G37" i="1"/>
  <c r="G39" i="1"/>
  <c r="G26" i="1"/>
  <c r="H11" i="1" l="1"/>
  <c r="H59" i="1" s="1"/>
  <c r="H79" i="1" s="1"/>
  <c r="G14" i="1"/>
  <c r="G15" i="1"/>
  <c r="G16" i="1"/>
  <c r="G17" i="1"/>
  <c r="G21" i="1"/>
  <c r="G12" i="1"/>
  <c r="J23" i="1"/>
  <c r="K23" i="1"/>
  <c r="J24" i="1"/>
  <c r="K24" i="1"/>
  <c r="D79" i="1" l="1"/>
  <c r="G59" i="1"/>
  <c r="L59" i="1"/>
  <c r="F11" i="1"/>
  <c r="F59" i="1" s="1"/>
  <c r="L11" i="1"/>
  <c r="G11" i="1"/>
  <c r="K58" i="1"/>
  <c r="J58" i="1"/>
  <c r="K57" i="1"/>
  <c r="J57" i="1"/>
  <c r="K55" i="1"/>
  <c r="J55" i="1"/>
  <c r="K54" i="1"/>
  <c r="J54" i="1"/>
  <c r="K52" i="1"/>
  <c r="J52" i="1"/>
  <c r="K51" i="1"/>
  <c r="J51" i="1"/>
  <c r="K49" i="1"/>
  <c r="J49" i="1"/>
  <c r="K48" i="1"/>
  <c r="J48" i="1"/>
  <c r="K47" i="1"/>
  <c r="J47" i="1"/>
  <c r="K45" i="1"/>
  <c r="J45" i="1"/>
  <c r="K44" i="1"/>
  <c r="J44" i="1"/>
  <c r="K43" i="1"/>
  <c r="J43" i="1"/>
  <c r="K41" i="1"/>
  <c r="J41" i="1"/>
  <c r="K39" i="1"/>
  <c r="J39" i="1"/>
  <c r="K37" i="1"/>
  <c r="J37" i="1"/>
  <c r="K36" i="1"/>
  <c r="J36" i="1"/>
  <c r="K35" i="1"/>
  <c r="J35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F79" i="1" l="1"/>
  <c r="J56" i="1"/>
  <c r="K42" i="1"/>
  <c r="J42" i="1"/>
  <c r="K53" i="1"/>
  <c r="J25" i="1"/>
  <c r="I53" i="1"/>
  <c r="K25" i="1"/>
  <c r="K56" i="1"/>
  <c r="K11" i="1"/>
  <c r="J53" i="1"/>
  <c r="J11" i="1"/>
  <c r="I59" i="1" l="1"/>
  <c r="I79" i="1" s="1"/>
  <c r="K59" i="1"/>
  <c r="J59" i="1"/>
</calcChain>
</file>

<file path=xl/sharedStrings.xml><?xml version="1.0" encoding="utf-8"?>
<sst xmlns="http://schemas.openxmlformats.org/spreadsheetml/2006/main" count="144" uniqueCount="108">
  <si>
    <t>Загальний фонд</t>
  </si>
  <si>
    <t>Код</t>
  </si>
  <si>
    <t>Показник</t>
  </si>
  <si>
    <t>01</t>
  </si>
  <si>
    <t>Костянтинівська сільська рада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</si>
  <si>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</si>
  <si>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</si>
  <si>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6013</t>
  </si>
  <si>
    <t>Забезпечення діяльності водопровідно-каналізаційного господарства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</si>
  <si>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</si>
  <si>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</si>
  <si>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6030</t>
  </si>
  <si>
    <t>Організація благоустрою населених пунктів</t>
  </si>
  <si>
    <t>7130</t>
  </si>
  <si>
    <t>Здійснення заходів із землеустрою</t>
  </si>
  <si>
    <t>7370</t>
  </si>
  <si>
    <t>Реалізація інших заходів щодо соціально-економічного розвитку територій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</si>
  <si>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</si>
  <si>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</si>
  <si>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7680</t>
  </si>
  <si>
    <t>Членські внески до асоціацій органів місцевого самоврядування</t>
  </si>
  <si>
    <t>8110</t>
  </si>
  <si>
    <t>Заходи із запобігання та ліквідації надзвичайних ситуацій та наслідків стихійного лиха</t>
  </si>
  <si>
    <t>8130</t>
  </si>
  <si>
    <t>Забезпечення діяльності місцевої та добровільної пожежної охорони</t>
  </si>
  <si>
    <t>8710</t>
  </si>
  <si>
    <t>Резервний фонд місцевого бюджету</t>
  </si>
  <si>
    <t>06</t>
  </si>
  <si>
    <t>Орган з питань освіти і науки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</si>
  <si>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</si>
  <si>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</si>
  <si>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1010</t>
  </si>
  <si>
    <t>Надання дошкільної освіти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</si>
  <si>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</si>
  <si>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</si>
  <si>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1031</t>
  </si>
  <si>
    <t>Надання загальної середньої освіти закладами загальної середньої освіти за рахунок освітньої субвенції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</si>
  <si>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</si>
  <si>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</si>
  <si>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</si>
  <si>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</si>
  <si>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</si>
  <si>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</si>
  <si>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</si>
  <si>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</si>
  <si>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4030</t>
  </si>
  <si>
    <t>Забезпечення діяльності бібліотек</t>
  </si>
  <si>
    <t>4060</t>
  </si>
  <si>
    <t>Забезпечення діяльності палаців i будинків культури, клубів, центрів дозвілля та iнших клубних закладів</t>
  </si>
  <si>
    <t>4082</t>
  </si>
  <si>
    <t>Інші заходи в галузі культури і мистецтва</t>
  </si>
  <si>
    <t>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</si>
  <si>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</si>
  <si>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9770</t>
  </si>
  <si>
    <t>Інші субвенції з місцевого бюджету</t>
  </si>
  <si>
    <t>08</t>
  </si>
  <si>
    <t>Орган з питань праці та соціального захисту населення</t>
  </si>
  <si>
    <t>3050</t>
  </si>
  <si>
    <t>Пільгове медичне обслуговування осіб, які постраждали внаслідок Чорнобильської катастрофи</t>
  </si>
  <si>
    <t>3090</t>
  </si>
  <si>
    <t>Видатки на поховання учасників бойових дій та осіб з інвалідністю внаслідок війни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</si>
  <si>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</si>
  <si>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</si>
  <si>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</si>
  <si>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</si>
  <si>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3191</t>
  </si>
  <si>
    <t>Інші видатки на соціальний захист ветеранів війни та праці</t>
  </si>
  <si>
    <t>3241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</si>
  <si>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</si>
  <si>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3242</t>
  </si>
  <si>
    <t>Інші заходи у сфері соціального захисту і соціального забезпечення</t>
  </si>
  <si>
    <t>09</t>
  </si>
  <si>
    <t>Орган у справах дітей</t>
  </si>
  <si>
    <t>37</t>
  </si>
  <si>
    <t>Орган з питань фінансів</t>
  </si>
  <si>
    <t>+/- факт до плану</t>
  </si>
  <si>
    <t>Фактичні видатки за 2023 рік</t>
  </si>
  <si>
    <t>% виконання за 2024 рік до 2023 року</t>
  </si>
  <si>
    <t>Субвенція з місцевого бюджету державному бюджету на виконання програм соціально-економічного розвитку регіонів</t>
  </si>
  <si>
    <t>% 
виконання 
за звітний період</t>
  </si>
  <si>
    <t>Виконання окремих заходів з реалізації соціального проекту `Активні парки - локації здорової України`</t>
  </si>
  <si>
    <t>Всього по загальному фонду</t>
  </si>
  <si>
    <t>до рішення виконавчого комітету</t>
  </si>
  <si>
    <t>Додаток 2</t>
  </si>
  <si>
    <t>Спеціальний фонд</t>
  </si>
  <si>
    <t>Всього по спеціальному фонду</t>
  </si>
  <si>
    <t>РАЗОМ</t>
  </si>
  <si>
    <t>х</t>
  </si>
  <si>
    <t>Організація та проведення громадських робіт</t>
  </si>
  <si>
    <t>Розроблення схем планування та забудови територій (містобудівної документації)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</si>
  <si>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</si>
  <si>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</si>
  <si>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</si>
  <si>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Начальник фінансового відділу</t>
  </si>
  <si>
    <t>Інна МИЧКО</t>
  </si>
  <si>
    <t>грн.</t>
  </si>
  <si>
    <t>План на 2026 рік з урахуванням змін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</si>
  <si>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</si>
  <si>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Нерозподілені трансферти з державного бюджету</t>
  </si>
  <si>
    <t>Здійснення соціальної роботи та надання соціальних послуг центрами соціальних служб та центрами надання послуг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</si>
  <si>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</si>
  <si>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Звіт про виконання видаткової частини бюджету Костянтинівської сільської територіальної громади
 за І півріччя 2026 року</t>
  </si>
  <si>
    <t>План на І півріччя 2026 року</t>
  </si>
  <si>
    <t>Касові видатки за І півріччя 2026 року</t>
  </si>
  <si>
    <t>Касові видатки за І півріччя 2025 року</t>
  </si>
  <si>
    <t>+/- факт І півр. 2026р. до факту І півр. 2025 року</t>
  </si>
  <si>
    <t>% виконання за І півр.2026р. до І півр. 2025р.</t>
  </si>
  <si>
    <t>від               2026р.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</si>
</sst>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2" fontId="1" fillId="0" borderId="1" xfId="0" applyNumberFormat="1" applyFont="1" applyBorder="1"/>
    <xf numFmtId="0" fontId="1" fillId="0" borderId="0" xfId="0" applyFont="1"/>
    <xf numFmtId="0" fontId="0" fillId="0" borderId="0" xfId="0" applyAlignment="1"/>
    <xf numFmtId="0" fontId="0" fillId="0" borderId="1" xfId="0" quotePrefix="1" applyBorder="1" applyAlignment="1">
      <alignment horizontal="center" vertical="center" wrapText="1"/>
    </xf>
    <xf numFmtId="2" fontId="3" fillId="3" borderId="1" xfId="0" applyNumberFormat="1" applyFont="1" applyFill="1" applyBorder="1"/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/>
    <xf numFmtId="2" fontId="4" fillId="4" borderId="1" xfId="0" applyNumberFormat="1" applyFont="1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/>
    <xf numFmtId="0" fontId="3" fillId="0" borderId="1" xfId="0" applyFont="1" applyBorder="1"/>
    <xf numFmtId="2" fontId="0" fillId="0" borderId="0" xfId="0" applyNumberFormat="1"/>
    <xf numFmtId="2" fontId="1" fillId="3" borderId="1" xfId="0" applyNumberFormat="1" applyFont="1" applyFill="1" applyBorder="1"/>
    <xf numFmtId="2" fontId="3" fillId="2" borderId="1" xfId="0" applyNumberFormat="1" applyFont="1" applyFill="1" applyBorder="1"/>
    <xf numFmtId="2" fontId="3" fillId="2" borderId="1" xfId="0" applyNumberFormat="1" applyFont="1" applyFill="1" applyBorder="1" applyAlignment="1">
      <alignment wrapText="1"/>
    </xf>
    <xf numFmtId="0" fontId="1" fillId="3" borderId="1" xfId="0" quotePrefix="1" applyFont="1" applyFill="1" applyBorder="1"/>
    <xf numFmtId="0" fontId="1" fillId="3" borderId="1" xfId="0" applyFont="1" applyFill="1" applyBorder="1" applyAlignment="1">
      <alignment wrapText="1"/>
    </xf>
    <xf numFmtId="0" fontId="1" fillId="3" borderId="0" xfId="0" applyFont="1" applyFill="1"/>
    <xf numFmtId="0" fontId="1" fillId="3" borderId="1" xfId="0" quotePrefix="1" applyFont="1" applyFill="1" applyBorder="1" applyAlignment="1">
      <alignment horizontal="left"/>
    </xf>
    <xf numFmtId="2" fontId="1" fillId="3" borderId="2" xfId="0" applyNumberFormat="1" applyFont="1" applyFill="1" applyBorder="1"/>
    <xf numFmtId="2" fontId="1" fillId="0" borderId="1" xfId="0" applyNumberFormat="1" applyFont="1" applyFill="1" applyBorder="1"/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 applyAlignment="1"/>
    <xf numFmtId="2" fontId="3" fillId="0" borderId="1" xfId="0" applyNumberFormat="1" applyFont="1" applyBorder="1"/>
    <xf numFmtId="0" fontId="6" fillId="0" borderId="0" xfId="0" applyFont="1"/>
    <xf numFmtId="0" fontId="3" fillId="2" borderId="1" xfId="0" quotePrefix="1" applyFont="1" applyFill="1" applyBorder="1"/>
    <xf numFmtId="0" fontId="3" fillId="2" borderId="1" xfId="0" applyFont="1" applyFill="1" applyBorder="1"/>
    <xf numFmtId="0" fontId="3" fillId="3" borderId="1" xfId="0" quotePrefix="1" applyFont="1" applyFill="1" applyBorder="1"/>
    <xf numFmtId="0" fontId="3" fillId="3" borderId="1" xfId="0" applyFont="1" applyFill="1" applyBorder="1" applyAlignment="1">
      <alignment wrapText="1"/>
    </xf>
    <xf numFmtId="0" fontId="3" fillId="3" borderId="0" xfId="0" applyFont="1" applyFill="1"/>
    <xf numFmtId="0" fontId="3" fillId="3" borderId="1" xfId="0" quotePrefix="1" applyFont="1" applyFill="1" applyBorder="1" applyAlignment="1">
      <alignment horizontal="left"/>
    </xf>
    <xf numFmtId="2" fontId="3" fillId="0" borderId="0" xfId="0" applyNumberFormat="1" applyFont="1"/>
    <xf numFmtId="2" fontId="3" fillId="3" borderId="2" xfId="0" applyNumberFormat="1" applyFont="1" applyFill="1" applyBorder="1"/>
    <xf numFmtId="0" fontId="3" fillId="2" borderId="1" xfId="0" applyFont="1" applyFill="1" applyBorder="1" applyAlignment="1">
      <alignment wrapText="1"/>
    </xf>
    <xf numFmtId="1" fontId="3" fillId="3" borderId="1" xfId="0" applyNumberFormat="1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horizontal="left"/>
    </xf>
    <xf numFmtId="2" fontId="4" fillId="4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4" fillId="4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zoomScaleNormal="100" workbookViewId="0">
      <pane xSplit="4" ySplit="9" topLeftCell="E74" activePane="bottomRight" state="frozen"/>
      <selection pane="topRight" activeCell="E1" sqref="E1"/>
      <selection pane="bottomLeft" activeCell="A10" sqref="A10"/>
      <selection pane="bottomRight" activeCell="B8" sqref="B8"/>
    </sheetView>
  </sheetViews>
  <sheetFormatPr defaultRowHeight="12.75" x14ac:dyDescent="0.2"/>
  <cols>
    <col min="2" max="2" width="42.5703125" customWidth="1"/>
    <col min="3" max="4" width="13.5703125" customWidth="1"/>
    <col min="5" max="5" width="12.28515625" style="5" customWidth="1"/>
    <col min="6" max="6" width="13.7109375" customWidth="1"/>
    <col min="7" max="7" width="7.7109375" customWidth="1"/>
    <col min="8" max="8" width="13.42578125" style="12" customWidth="1"/>
    <col min="9" max="9" width="12.7109375" customWidth="1"/>
    <col min="10" max="11" width="11.42578125" hidden="1" customWidth="1"/>
    <col min="12" max="12" width="7.85546875" customWidth="1"/>
    <col min="13" max="13" width="10.42578125" bestFit="1" customWidth="1"/>
  </cols>
  <sheetData>
    <row r="1" spans="1:12" x14ac:dyDescent="0.2">
      <c r="H1" s="12" t="s">
        <v>83</v>
      </c>
    </row>
    <row r="2" spans="1:12" x14ac:dyDescent="0.2">
      <c r="H2" s="12" t="s">
        <v>82</v>
      </c>
    </row>
    <row r="3" spans="1:12" x14ac:dyDescent="0.2">
      <c r="H3" s="12" t="s">
        <v>107</v>
      </c>
    </row>
    <row r="4" spans="1:12" ht="9" customHeight="1" x14ac:dyDescent="0.2"/>
    <row r="5" spans="1:12" ht="36.75" customHeight="1" x14ac:dyDescent="0.2">
      <c r="A5" s="6"/>
      <c r="B5" s="50" t="s">
        <v>101</v>
      </c>
      <c r="C5" s="51"/>
      <c r="D5" s="51"/>
      <c r="E5" s="51"/>
      <c r="F5" s="51"/>
      <c r="G5" s="51"/>
      <c r="H5" s="33"/>
    </row>
    <row r="6" spans="1:12" ht="12" customHeight="1" x14ac:dyDescent="0.2">
      <c r="A6" s="6"/>
      <c r="B6" s="6"/>
      <c r="C6" s="6"/>
      <c r="D6" s="6"/>
      <c r="E6" s="6"/>
      <c r="F6" s="6"/>
      <c r="G6" s="6"/>
      <c r="H6" s="33"/>
      <c r="I6" t="s">
        <v>95</v>
      </c>
    </row>
    <row r="7" spans="1:12" hidden="1" x14ac:dyDescent="0.2"/>
    <row r="8" spans="1:12" ht="83.25" customHeight="1" x14ac:dyDescent="0.2">
      <c r="A8" s="1" t="s">
        <v>1</v>
      </c>
      <c r="B8" s="1" t="s">
        <v>2</v>
      </c>
      <c r="C8" s="1" t="s">
        <v>96</v>
      </c>
      <c r="D8" s="1" t="s">
        <v>102</v>
      </c>
      <c r="E8" s="16" t="s">
        <v>103</v>
      </c>
      <c r="F8" s="9" t="s">
        <v>75</v>
      </c>
      <c r="G8" s="10" t="s">
        <v>79</v>
      </c>
      <c r="H8" s="16" t="s">
        <v>104</v>
      </c>
      <c r="I8" s="7" t="s">
        <v>105</v>
      </c>
      <c r="J8" s="1" t="s">
        <v>77</v>
      </c>
      <c r="K8" s="1" t="s">
        <v>76</v>
      </c>
      <c r="L8" s="1" t="s">
        <v>106</v>
      </c>
    </row>
    <row r="9" spans="1:12" x14ac:dyDescent="0.2">
      <c r="A9" s="1">
        <v>1</v>
      </c>
      <c r="B9" s="1">
        <v>2</v>
      </c>
      <c r="C9" s="1">
        <v>3</v>
      </c>
      <c r="D9" s="1">
        <v>4</v>
      </c>
      <c r="E9" s="16">
        <v>5</v>
      </c>
      <c r="F9" s="1">
        <v>6</v>
      </c>
      <c r="G9" s="1">
        <v>7</v>
      </c>
      <c r="H9" s="16">
        <v>8</v>
      </c>
      <c r="I9" s="1">
        <v>9</v>
      </c>
      <c r="J9" s="1">
        <v>14</v>
      </c>
      <c r="K9" s="1">
        <v>15</v>
      </c>
      <c r="L9" s="2">
        <v>10</v>
      </c>
    </row>
    <row r="10" spans="1:12" ht="18.75" customHeight="1" x14ac:dyDescent="0.2">
      <c r="A10" s="2"/>
      <c r="B10" s="11" t="s">
        <v>0</v>
      </c>
      <c r="C10" s="3"/>
      <c r="D10" s="3"/>
      <c r="E10" s="4"/>
      <c r="F10" s="3"/>
      <c r="G10" s="3"/>
      <c r="H10" s="34"/>
      <c r="I10" s="3"/>
      <c r="J10" s="3"/>
      <c r="K10" s="3"/>
      <c r="L10" s="2"/>
    </row>
    <row r="11" spans="1:12" s="12" customFormat="1" ht="21" customHeight="1" x14ac:dyDescent="0.2">
      <c r="A11" s="36" t="s">
        <v>3</v>
      </c>
      <c r="B11" s="37" t="s">
        <v>4</v>
      </c>
      <c r="C11" s="21">
        <f>C12+C13+C14+C15+C16+C17+C18+C19+C20+C21+C22+C24+C23</f>
        <v>43111641</v>
      </c>
      <c r="D11" s="21">
        <f>D12+D13+D14+D15+D16+D17+D18+D19+D20+D21+D22+D24+D23</f>
        <v>27108651</v>
      </c>
      <c r="E11" s="21">
        <f t="shared" ref="E11" si="0">E12+E13+E14+E15+E16+E17+E18+E19+E20+E21+E22+E24+E23</f>
        <v>17489462.459999997</v>
      </c>
      <c r="F11" s="21">
        <f t="shared" ref="F11:K11" si="1">F12+F13+F14+F15+F16+F17+F18+F19+F20+F21+F22+F24+F23</f>
        <v>-9619188.5399999991</v>
      </c>
      <c r="G11" s="21">
        <f>E11/D11*100</f>
        <v>64.516166665762881</v>
      </c>
      <c r="H11" s="21">
        <f t="shared" si="1"/>
        <v>15816803.339999998</v>
      </c>
      <c r="I11" s="21">
        <f>I12+I13+I14+I15+I16+I17+I18+I19+I20+I21+I22+I24+I23</f>
        <v>1672659.1199999992</v>
      </c>
      <c r="J11" s="21">
        <f t="shared" si="1"/>
        <v>25622178.540000003</v>
      </c>
      <c r="K11" s="21">
        <f t="shared" si="1"/>
        <v>9619188.5399999991</v>
      </c>
      <c r="L11" s="21">
        <f>E11/H11*100</f>
        <v>110.57520337102453</v>
      </c>
    </row>
    <row r="12" spans="1:12" s="40" customFormat="1" ht="63.75" customHeight="1" x14ac:dyDescent="0.2">
      <c r="A12" s="38" t="s">
        <v>5</v>
      </c>
      <c r="B12" s="39" t="s">
        <v>6</v>
      </c>
      <c r="C12" s="8">
        <v>29836389</v>
      </c>
      <c r="D12" s="8">
        <v>16122100</v>
      </c>
      <c r="E12" s="8">
        <v>10519731.289999999</v>
      </c>
      <c r="F12" s="8">
        <f>E12-D12</f>
        <v>-5602368.7100000009</v>
      </c>
      <c r="G12" s="8">
        <f>E12/D12*100</f>
        <v>65.250378610726884</v>
      </c>
      <c r="H12" s="8">
        <v>8011580.9000000004</v>
      </c>
      <c r="I12" s="8">
        <f>E12-H12</f>
        <v>2508150.3899999987</v>
      </c>
      <c r="J12" s="8">
        <f t="shared" ref="J12:J24" si="2">C12-E12</f>
        <v>19316657.710000001</v>
      </c>
      <c r="K12" s="8">
        <f t="shared" ref="K12:K24" si="3">D12-E12</f>
        <v>5602368.7100000009</v>
      </c>
      <c r="L12" s="8">
        <f>E12/H12*100</f>
        <v>131.30656010725673</v>
      </c>
    </row>
    <row r="13" spans="1:12" s="40" customFormat="1" ht="26.25" customHeight="1" x14ac:dyDescent="0.2">
      <c r="A13" s="38" t="s">
        <v>7</v>
      </c>
      <c r="B13" s="39" t="s">
        <v>8</v>
      </c>
      <c r="C13" s="8">
        <v>380824</v>
      </c>
      <c r="D13" s="8">
        <v>380824</v>
      </c>
      <c r="E13" s="8">
        <v>0</v>
      </c>
      <c r="F13" s="8">
        <f t="shared" ref="F13:F24" si="4">E13-D13</f>
        <v>-380824</v>
      </c>
      <c r="G13" s="8">
        <v>0</v>
      </c>
      <c r="H13" s="8">
        <v>224853.38</v>
      </c>
      <c r="I13" s="8">
        <f t="shared" ref="I13:I22" si="5">E13-H13</f>
        <v>-224853.38</v>
      </c>
      <c r="J13" s="8">
        <f t="shared" si="2"/>
        <v>380824</v>
      </c>
      <c r="K13" s="8">
        <f t="shared" si="3"/>
        <v>380824</v>
      </c>
      <c r="L13" s="8">
        <v>0</v>
      </c>
    </row>
    <row r="14" spans="1:12" s="40" customFormat="1" ht="39.75" customHeight="1" x14ac:dyDescent="0.2">
      <c r="A14" s="38" t="s">
        <v>9</v>
      </c>
      <c r="B14" s="39" t="s">
        <v>10</v>
      </c>
      <c r="C14" s="8">
        <v>2471842</v>
      </c>
      <c r="D14" s="8">
        <v>1344545</v>
      </c>
      <c r="E14" s="8">
        <v>980766.95</v>
      </c>
      <c r="F14" s="8">
        <f t="shared" si="4"/>
        <v>-363778.05000000005</v>
      </c>
      <c r="G14" s="8">
        <f t="shared" ref="G14:G21" si="6">E14/D14*100</f>
        <v>72.944152110937154</v>
      </c>
      <c r="H14" s="8">
        <v>901080.49</v>
      </c>
      <c r="I14" s="8">
        <f t="shared" si="5"/>
        <v>79686.459999999963</v>
      </c>
      <c r="J14" s="8">
        <f t="shared" si="2"/>
        <v>1491075.05</v>
      </c>
      <c r="K14" s="8">
        <f t="shared" si="3"/>
        <v>363778.05000000005</v>
      </c>
      <c r="L14" s="8">
        <f t="shared" ref="L14:L24" si="7">E14/H14*100</f>
        <v>108.84343417534208</v>
      </c>
    </row>
    <row r="15" spans="1:12" s="40" customFormat="1" ht="17.25" customHeight="1" x14ac:dyDescent="0.2">
      <c r="A15" s="38" t="s">
        <v>11</v>
      </c>
      <c r="B15" s="39" t="s">
        <v>12</v>
      </c>
      <c r="C15" s="8">
        <v>750000</v>
      </c>
      <c r="D15" s="8">
        <v>600000</v>
      </c>
      <c r="E15" s="8">
        <v>49810</v>
      </c>
      <c r="F15" s="8">
        <f t="shared" si="4"/>
        <v>-550190</v>
      </c>
      <c r="G15" s="8">
        <f t="shared" si="6"/>
        <v>8.3016666666666676</v>
      </c>
      <c r="H15" s="8">
        <v>122876.79</v>
      </c>
      <c r="I15" s="8">
        <f t="shared" si="5"/>
        <v>-73066.789999999994</v>
      </c>
      <c r="J15" s="8">
        <f t="shared" si="2"/>
        <v>700190</v>
      </c>
      <c r="K15" s="8">
        <f t="shared" si="3"/>
        <v>550190</v>
      </c>
      <c r="L15" s="8">
        <f t="shared" si="7"/>
        <v>40.536540708786426</v>
      </c>
    </row>
    <row r="16" spans="1:12" s="40" customFormat="1" ht="20.25" customHeight="1" x14ac:dyDescent="0.2">
      <c r="A16" s="38" t="s">
        <v>13</v>
      </c>
      <c r="B16" s="39" t="s">
        <v>14</v>
      </c>
      <c r="C16" s="8">
        <v>0</v>
      </c>
      <c r="D16" s="8">
        <v>0</v>
      </c>
      <c r="E16" s="8">
        <v>0</v>
      </c>
      <c r="F16" s="8">
        <f t="shared" si="4"/>
        <v>0</v>
      </c>
      <c r="G16" s="8" t="e">
        <f t="shared" si="6"/>
        <v>#DIV/0!</v>
      </c>
      <c r="H16" s="8">
        <v>180000</v>
      </c>
      <c r="I16" s="8">
        <f t="shared" si="5"/>
        <v>-180000</v>
      </c>
      <c r="J16" s="8">
        <f t="shared" si="2"/>
        <v>0</v>
      </c>
      <c r="K16" s="8">
        <f t="shared" si="3"/>
        <v>0</v>
      </c>
      <c r="L16" s="8">
        <v>0</v>
      </c>
    </row>
    <row r="17" spans="1:13" s="40" customFormat="1" ht="25.5" x14ac:dyDescent="0.2">
      <c r="A17" s="38" t="s">
        <v>15</v>
      </c>
      <c r="B17" s="39" t="s">
        <v>16</v>
      </c>
      <c r="C17" s="8">
        <v>0</v>
      </c>
      <c r="D17" s="8">
        <v>0</v>
      </c>
      <c r="E17" s="8">
        <v>0</v>
      </c>
      <c r="F17" s="8">
        <f t="shared" si="4"/>
        <v>0</v>
      </c>
      <c r="G17" s="8" t="e">
        <f t="shared" si="6"/>
        <v>#DIV/0!</v>
      </c>
      <c r="H17" s="8">
        <v>87150</v>
      </c>
      <c r="I17" s="8">
        <f t="shared" si="5"/>
        <v>-87150</v>
      </c>
      <c r="J17" s="8">
        <f t="shared" si="2"/>
        <v>0</v>
      </c>
      <c r="K17" s="8">
        <f t="shared" si="3"/>
        <v>0</v>
      </c>
      <c r="L17" s="8">
        <v>0</v>
      </c>
    </row>
    <row r="18" spans="1:13" s="40" customFormat="1" ht="36" customHeight="1" x14ac:dyDescent="0.2">
      <c r="A18" s="38" t="s">
        <v>17</v>
      </c>
      <c r="B18" s="39" t="s">
        <v>18</v>
      </c>
      <c r="C18" s="8">
        <v>7500000</v>
      </c>
      <c r="D18" s="8">
        <v>7500000</v>
      </c>
      <c r="E18" s="8">
        <v>5332317.74</v>
      </c>
      <c r="F18" s="8">
        <f t="shared" si="4"/>
        <v>-2167682.2599999998</v>
      </c>
      <c r="G18" s="8">
        <v>0</v>
      </c>
      <c r="H18" s="8">
        <v>0</v>
      </c>
      <c r="I18" s="8">
        <f t="shared" si="5"/>
        <v>5332317.74</v>
      </c>
      <c r="J18" s="8">
        <f t="shared" si="2"/>
        <v>2167682.2599999998</v>
      </c>
      <c r="K18" s="8">
        <f t="shared" si="3"/>
        <v>2167682.2599999998</v>
      </c>
      <c r="L18" s="8">
        <v>0</v>
      </c>
    </row>
    <row r="19" spans="1:13" s="40" customFormat="1" ht="25.5" x14ac:dyDescent="0.2">
      <c r="A19" s="38" t="s">
        <v>19</v>
      </c>
      <c r="B19" s="39" t="s">
        <v>20</v>
      </c>
      <c r="C19" s="8">
        <v>15000</v>
      </c>
      <c r="D19" s="8">
        <v>0</v>
      </c>
      <c r="E19" s="8">
        <v>0</v>
      </c>
      <c r="F19" s="8">
        <f t="shared" si="4"/>
        <v>0</v>
      </c>
      <c r="G19" s="8">
        <v>0</v>
      </c>
      <c r="H19" s="8">
        <v>0</v>
      </c>
      <c r="I19" s="8">
        <f t="shared" si="5"/>
        <v>0</v>
      </c>
      <c r="J19" s="8">
        <f t="shared" si="2"/>
        <v>15000</v>
      </c>
      <c r="K19" s="8">
        <f t="shared" si="3"/>
        <v>0</v>
      </c>
      <c r="L19" s="8">
        <v>0</v>
      </c>
    </row>
    <row r="20" spans="1:13" s="40" customFormat="1" ht="25.5" x14ac:dyDescent="0.2">
      <c r="A20" s="38" t="s">
        <v>21</v>
      </c>
      <c r="B20" s="39" t="s">
        <v>22</v>
      </c>
      <c r="C20" s="8">
        <v>100000</v>
      </c>
      <c r="D20" s="8">
        <v>100000</v>
      </c>
      <c r="E20" s="8">
        <v>0</v>
      </c>
      <c r="F20" s="8">
        <f t="shared" si="4"/>
        <v>-100000</v>
      </c>
      <c r="G20" s="8">
        <v>0</v>
      </c>
      <c r="H20" s="8">
        <v>0</v>
      </c>
      <c r="I20" s="8">
        <f t="shared" si="5"/>
        <v>0</v>
      </c>
      <c r="J20" s="8">
        <f t="shared" si="2"/>
        <v>100000</v>
      </c>
      <c r="K20" s="8">
        <f t="shared" si="3"/>
        <v>100000</v>
      </c>
      <c r="L20" s="8">
        <v>0</v>
      </c>
    </row>
    <row r="21" spans="1:13" s="40" customFormat="1" ht="25.5" x14ac:dyDescent="0.2">
      <c r="A21" s="38" t="s">
        <v>23</v>
      </c>
      <c r="B21" s="39" t="s">
        <v>24</v>
      </c>
      <c r="C21" s="8">
        <v>1857586</v>
      </c>
      <c r="D21" s="8">
        <v>1061182</v>
      </c>
      <c r="E21" s="8">
        <v>606836.47999999998</v>
      </c>
      <c r="F21" s="8">
        <f t="shared" si="4"/>
        <v>-454345.52</v>
      </c>
      <c r="G21" s="8">
        <f t="shared" si="6"/>
        <v>57.184957905429975</v>
      </c>
      <c r="H21" s="8">
        <v>438811.78</v>
      </c>
      <c r="I21" s="8">
        <f t="shared" si="5"/>
        <v>168024.69999999995</v>
      </c>
      <c r="J21" s="8">
        <f t="shared" si="2"/>
        <v>1250749.52</v>
      </c>
      <c r="K21" s="8">
        <f t="shared" si="3"/>
        <v>454345.52</v>
      </c>
      <c r="L21" s="8">
        <f>E21/H21*100</f>
        <v>138.29083622139768</v>
      </c>
    </row>
    <row r="22" spans="1:13" s="40" customFormat="1" ht="13.5" customHeight="1" x14ac:dyDescent="0.2">
      <c r="A22" s="38" t="s">
        <v>25</v>
      </c>
      <c r="B22" s="39" t="s">
        <v>26</v>
      </c>
      <c r="C22" s="8">
        <v>200000</v>
      </c>
      <c r="D22" s="8">
        <v>0</v>
      </c>
      <c r="E22" s="8">
        <v>0</v>
      </c>
      <c r="F22" s="8">
        <f t="shared" si="4"/>
        <v>0</v>
      </c>
      <c r="G22" s="8">
        <v>0</v>
      </c>
      <c r="H22" s="8">
        <v>0</v>
      </c>
      <c r="I22" s="8">
        <f t="shared" si="5"/>
        <v>0</v>
      </c>
      <c r="J22" s="8">
        <f t="shared" si="2"/>
        <v>200000</v>
      </c>
      <c r="K22" s="8">
        <f t="shared" si="3"/>
        <v>0</v>
      </c>
      <c r="L22" s="8">
        <v>0</v>
      </c>
    </row>
    <row r="23" spans="1:13" s="40" customFormat="1" ht="14.25" hidden="1" customHeight="1" x14ac:dyDescent="0.2">
      <c r="A23" s="41">
        <v>9770</v>
      </c>
      <c r="B23" s="39" t="s">
        <v>54</v>
      </c>
      <c r="C23" s="8">
        <v>0</v>
      </c>
      <c r="D23" s="8">
        <v>0</v>
      </c>
      <c r="E23" s="8">
        <v>0</v>
      </c>
      <c r="F23" s="8">
        <f t="shared" si="4"/>
        <v>0</v>
      </c>
      <c r="G23" s="8">
        <v>0</v>
      </c>
      <c r="H23" s="8">
        <v>0</v>
      </c>
      <c r="I23" s="8">
        <f t="shared" ref="I23:I24" si="8">E23-H23</f>
        <v>0</v>
      </c>
      <c r="J23" s="8">
        <f t="shared" si="2"/>
        <v>0</v>
      </c>
      <c r="K23" s="8">
        <f t="shared" si="3"/>
        <v>0</v>
      </c>
      <c r="L23" s="8" t="e">
        <f t="shared" si="7"/>
        <v>#DIV/0!</v>
      </c>
    </row>
    <row r="24" spans="1:13" s="40" customFormat="1" ht="38.25" x14ac:dyDescent="0.2">
      <c r="A24" s="41">
        <v>9800</v>
      </c>
      <c r="B24" s="39" t="s">
        <v>78</v>
      </c>
      <c r="C24" s="8">
        <v>0</v>
      </c>
      <c r="D24" s="8">
        <v>0</v>
      </c>
      <c r="E24" s="8">
        <v>0</v>
      </c>
      <c r="F24" s="8">
        <f t="shared" si="4"/>
        <v>0</v>
      </c>
      <c r="G24" s="8">
        <v>0</v>
      </c>
      <c r="H24" s="8">
        <v>5850450</v>
      </c>
      <c r="I24" s="8">
        <f t="shared" si="8"/>
        <v>-5850450</v>
      </c>
      <c r="J24" s="8">
        <f t="shared" si="2"/>
        <v>0</v>
      </c>
      <c r="K24" s="8">
        <f t="shared" si="3"/>
        <v>0</v>
      </c>
      <c r="L24" s="8">
        <f t="shared" si="7"/>
        <v>0</v>
      </c>
    </row>
    <row r="25" spans="1:13" s="12" customFormat="1" ht="19.5" customHeight="1" x14ac:dyDescent="0.2">
      <c r="A25" s="36" t="s">
        <v>27</v>
      </c>
      <c r="B25" s="37" t="s">
        <v>28</v>
      </c>
      <c r="C25" s="21">
        <f>C26+C27+C28+C29+C30+C31+C32+C33+C35+C36+C37+C39+C41+C38+C34+C40</f>
        <v>90793174</v>
      </c>
      <c r="D25" s="21">
        <f t="shared" ref="D25:F25" si="9">D26+D27+D28+D29+D30+D31+D32+D33+D35+D36+D37+D39+D41+D38+D34+D40</f>
        <v>61555969</v>
      </c>
      <c r="E25" s="21">
        <f t="shared" si="9"/>
        <v>52601751.139999993</v>
      </c>
      <c r="F25" s="21">
        <f t="shared" si="9"/>
        <v>-8954217.8599999994</v>
      </c>
      <c r="G25" s="21">
        <f>E25/D25*100</f>
        <v>85.453534392416103</v>
      </c>
      <c r="H25" s="21">
        <f>H26+H27+H28+H29+H30+H31+H32+H33+H35+H36+H37+H39+H41+H38+H34+H40</f>
        <v>42734068.239999995</v>
      </c>
      <c r="I25" s="21">
        <f>I26+I27+I28+I29+I30+I31+I32+I33+I35+I36+I37+I39+I41+I38+I34+I40</f>
        <v>9867682.9000000004</v>
      </c>
      <c r="J25" s="21">
        <f t="shared" ref="J25:K25" si="10">J26+J27+J28+J29+J30+J31+J32+J33+J35+J36+J37+J39+J41+J38</f>
        <v>37188507.430000007</v>
      </c>
      <c r="K25" s="21">
        <f t="shared" si="10"/>
        <v>7951302.4299999997</v>
      </c>
      <c r="L25" s="21">
        <f>E25/H25*100</f>
        <v>123.09090453214478</v>
      </c>
      <c r="M25" s="42"/>
    </row>
    <row r="26" spans="1:13" s="40" customFormat="1" ht="38.25" x14ac:dyDescent="0.2">
      <c r="A26" s="38" t="s">
        <v>29</v>
      </c>
      <c r="B26" s="39" t="s">
        <v>30</v>
      </c>
      <c r="C26" s="8">
        <v>2006392</v>
      </c>
      <c r="D26" s="8">
        <v>943217</v>
      </c>
      <c r="E26" s="8">
        <v>836462.02</v>
      </c>
      <c r="F26" s="8">
        <f>E26-D26</f>
        <v>-106754.97999999998</v>
      </c>
      <c r="G26" s="8">
        <f>E26/D26*100</f>
        <v>88.681821892523132</v>
      </c>
      <c r="H26" s="8">
        <v>712537.17</v>
      </c>
      <c r="I26" s="43">
        <f>E26-H26</f>
        <v>123924.84999999998</v>
      </c>
      <c r="J26" s="43">
        <f t="shared" ref="J26:J41" si="11">C26-E26</f>
        <v>1169929.98</v>
      </c>
      <c r="K26" s="43">
        <f t="shared" ref="K26:K41" si="12">D26-E26</f>
        <v>106754.97999999998</v>
      </c>
      <c r="L26" s="8">
        <f>E26/H26*100</f>
        <v>117.39205408750817</v>
      </c>
    </row>
    <row r="27" spans="1:13" s="40" customFormat="1" ht="22.5" customHeight="1" x14ac:dyDescent="0.2">
      <c r="A27" s="38" t="s">
        <v>31</v>
      </c>
      <c r="B27" s="39" t="s">
        <v>32</v>
      </c>
      <c r="C27" s="8">
        <v>18742196</v>
      </c>
      <c r="D27" s="8">
        <v>9107458</v>
      </c>
      <c r="E27" s="8">
        <v>7300596.7800000003</v>
      </c>
      <c r="F27" s="8">
        <f t="shared" ref="F27:F41" si="13">E27-D27</f>
        <v>-1806861.2199999997</v>
      </c>
      <c r="G27" s="8">
        <f t="shared" ref="G27:G40" si="14">E27/D27*100</f>
        <v>80.160641750969376</v>
      </c>
      <c r="H27" s="8">
        <v>6889338.25</v>
      </c>
      <c r="I27" s="43">
        <f t="shared" ref="I27:I41" si="15">E27-H27</f>
        <v>411258.53000000026</v>
      </c>
      <c r="J27" s="8">
        <f t="shared" si="11"/>
        <v>11441599.219999999</v>
      </c>
      <c r="K27" s="8">
        <f t="shared" si="12"/>
        <v>1806861.2199999997</v>
      </c>
      <c r="L27" s="8">
        <f t="shared" ref="L27:L38" si="16">E27/H27*100</f>
        <v>105.96949249806396</v>
      </c>
    </row>
    <row r="28" spans="1:13" s="40" customFormat="1" ht="38.25" x14ac:dyDescent="0.2">
      <c r="A28" s="38" t="s">
        <v>33</v>
      </c>
      <c r="B28" s="39" t="s">
        <v>34</v>
      </c>
      <c r="C28" s="8">
        <v>24815530</v>
      </c>
      <c r="D28" s="8">
        <v>13691776</v>
      </c>
      <c r="E28" s="8">
        <v>10954734.66</v>
      </c>
      <c r="F28" s="8">
        <f t="shared" si="13"/>
        <v>-2737041.34</v>
      </c>
      <c r="G28" s="8">
        <f t="shared" si="14"/>
        <v>80.009595979367461</v>
      </c>
      <c r="H28" s="8">
        <v>10925779.49</v>
      </c>
      <c r="I28" s="43">
        <f t="shared" si="15"/>
        <v>28955.169999999925</v>
      </c>
      <c r="J28" s="8">
        <f t="shared" si="11"/>
        <v>13860795.34</v>
      </c>
      <c r="K28" s="8">
        <f t="shared" si="12"/>
        <v>2737041.34</v>
      </c>
      <c r="L28" s="8">
        <f t="shared" si="16"/>
        <v>100.26501697225815</v>
      </c>
    </row>
    <row r="29" spans="1:13" s="40" customFormat="1" ht="38.25" x14ac:dyDescent="0.2">
      <c r="A29" s="38" t="s">
        <v>35</v>
      </c>
      <c r="B29" s="39" t="s">
        <v>36</v>
      </c>
      <c r="C29" s="8">
        <v>31671400</v>
      </c>
      <c r="D29" s="8">
        <v>28352200</v>
      </c>
      <c r="E29" s="8">
        <v>26300996.539999999</v>
      </c>
      <c r="F29" s="8">
        <f t="shared" si="13"/>
        <v>-2051203.4600000009</v>
      </c>
      <c r="G29" s="8">
        <f t="shared" si="14"/>
        <v>92.765275851609402</v>
      </c>
      <c r="H29" s="8">
        <v>19693211.469999999</v>
      </c>
      <c r="I29" s="43">
        <f t="shared" si="15"/>
        <v>6607785.0700000003</v>
      </c>
      <c r="J29" s="8">
        <f t="shared" si="11"/>
        <v>5370403.4600000009</v>
      </c>
      <c r="K29" s="8">
        <f t="shared" si="12"/>
        <v>2051203.4600000009</v>
      </c>
      <c r="L29" s="8">
        <f t="shared" si="16"/>
        <v>133.55361861657804</v>
      </c>
    </row>
    <row r="30" spans="1:13" s="40" customFormat="1" ht="31.5" customHeight="1" x14ac:dyDescent="0.2">
      <c r="A30" s="38" t="s">
        <v>37</v>
      </c>
      <c r="B30" s="39" t="s">
        <v>38</v>
      </c>
      <c r="C30" s="8">
        <v>4322340</v>
      </c>
      <c r="D30" s="8">
        <v>2197468</v>
      </c>
      <c r="E30" s="8">
        <v>1982807.86</v>
      </c>
      <c r="F30" s="8">
        <f t="shared" si="13"/>
        <v>-214660.1399999999</v>
      </c>
      <c r="G30" s="8">
        <f t="shared" si="14"/>
        <v>90.231478228579448</v>
      </c>
      <c r="H30" s="8">
        <v>1661777.72</v>
      </c>
      <c r="I30" s="43">
        <f t="shared" si="15"/>
        <v>321030.14000000013</v>
      </c>
      <c r="J30" s="8">
        <f t="shared" si="11"/>
        <v>2339532.1399999997</v>
      </c>
      <c r="K30" s="8">
        <f t="shared" si="12"/>
        <v>214660.1399999999</v>
      </c>
      <c r="L30" s="8">
        <f t="shared" si="16"/>
        <v>119.31847660107033</v>
      </c>
    </row>
    <row r="31" spans="1:13" s="40" customFormat="1" ht="16.5" customHeight="1" x14ac:dyDescent="0.2">
      <c r="A31" s="38" t="s">
        <v>39</v>
      </c>
      <c r="B31" s="39" t="s">
        <v>40</v>
      </c>
      <c r="C31" s="8">
        <v>5430</v>
      </c>
      <c r="D31" s="8">
        <v>1810</v>
      </c>
      <c r="E31" s="8">
        <v>1810</v>
      </c>
      <c r="F31" s="8">
        <f t="shared" si="13"/>
        <v>0</v>
      </c>
      <c r="G31" s="8">
        <f t="shared" si="14"/>
        <v>100</v>
      </c>
      <c r="H31" s="8">
        <v>1810</v>
      </c>
      <c r="I31" s="43">
        <f t="shared" si="15"/>
        <v>0</v>
      </c>
      <c r="J31" s="8">
        <f t="shared" si="11"/>
        <v>3620</v>
      </c>
      <c r="K31" s="8">
        <f t="shared" si="12"/>
        <v>0</v>
      </c>
      <c r="L31" s="8">
        <f t="shared" si="16"/>
        <v>100</v>
      </c>
    </row>
    <row r="32" spans="1:13" s="40" customFormat="1" ht="25.5" customHeight="1" x14ac:dyDescent="0.2">
      <c r="A32" s="38" t="s">
        <v>41</v>
      </c>
      <c r="B32" s="39" t="s">
        <v>42</v>
      </c>
      <c r="C32" s="8">
        <v>29000</v>
      </c>
      <c r="D32" s="8">
        <v>29000</v>
      </c>
      <c r="E32" s="8">
        <v>28845.48</v>
      </c>
      <c r="F32" s="8">
        <f t="shared" si="13"/>
        <v>-154.52000000000044</v>
      </c>
      <c r="G32" s="8">
        <f t="shared" si="14"/>
        <v>99.467172413793108</v>
      </c>
      <c r="H32" s="8">
        <v>23855.87</v>
      </c>
      <c r="I32" s="43">
        <f t="shared" si="15"/>
        <v>4989.6100000000006</v>
      </c>
      <c r="J32" s="8">
        <f t="shared" si="11"/>
        <v>154.52000000000044</v>
      </c>
      <c r="K32" s="8">
        <f t="shared" si="12"/>
        <v>154.52000000000044</v>
      </c>
      <c r="L32" s="8">
        <f t="shared" si="16"/>
        <v>120.9156488528819</v>
      </c>
    </row>
    <row r="33" spans="1:12" s="40" customFormat="1" ht="51" x14ac:dyDescent="0.2">
      <c r="A33" s="38" t="s">
        <v>43</v>
      </c>
      <c r="B33" s="39" t="s">
        <v>44</v>
      </c>
      <c r="C33" s="8">
        <v>3193600</v>
      </c>
      <c r="D33" s="8">
        <v>3193600</v>
      </c>
      <c r="E33" s="8">
        <v>2767284.34</v>
      </c>
      <c r="F33" s="8">
        <f t="shared" si="13"/>
        <v>-426315.66000000015</v>
      </c>
      <c r="G33" s="8">
        <f t="shared" si="14"/>
        <v>86.650937499999998</v>
      </c>
      <c r="H33" s="8">
        <v>1396945.34</v>
      </c>
      <c r="I33" s="43">
        <f t="shared" si="15"/>
        <v>1370338.9999999998</v>
      </c>
      <c r="J33" s="8">
        <f t="shared" si="11"/>
        <v>426315.66000000015</v>
      </c>
      <c r="K33" s="8">
        <f t="shared" si="12"/>
        <v>426315.66000000015</v>
      </c>
      <c r="L33" s="8">
        <f t="shared" si="16"/>
        <v>198.09539147752193</v>
      </c>
    </row>
    <row r="34" spans="1:12" s="40" customFormat="1" ht="38.25" x14ac:dyDescent="0.2">
      <c r="A34" s="41">
        <v>1702</v>
      </c>
      <c r="B34" s="39" t="s">
        <v>97</v>
      </c>
      <c r="C34" s="8">
        <v>1781900</v>
      </c>
      <c r="D34" s="8">
        <v>1781900</v>
      </c>
      <c r="E34" s="8">
        <v>778984.57</v>
      </c>
      <c r="F34" s="8">
        <f t="shared" si="13"/>
        <v>-1002915.43</v>
      </c>
      <c r="G34" s="8">
        <f t="shared" si="14"/>
        <v>43.716514394747172</v>
      </c>
      <c r="H34" s="8">
        <v>0</v>
      </c>
      <c r="I34" s="43">
        <f t="shared" si="15"/>
        <v>778984.57</v>
      </c>
      <c r="J34" s="8">
        <f t="shared" si="11"/>
        <v>1002915.43</v>
      </c>
      <c r="K34" s="8">
        <f t="shared" si="12"/>
        <v>1002915.43</v>
      </c>
      <c r="L34" s="8">
        <v>0</v>
      </c>
    </row>
    <row r="35" spans="1:12" s="40" customFormat="1" ht="15.75" customHeight="1" x14ac:dyDescent="0.2">
      <c r="A35" s="38" t="s">
        <v>45</v>
      </c>
      <c r="B35" s="39" t="s">
        <v>46</v>
      </c>
      <c r="C35" s="8">
        <v>893186</v>
      </c>
      <c r="D35" s="8">
        <v>451750</v>
      </c>
      <c r="E35" s="8">
        <v>393807.99</v>
      </c>
      <c r="F35" s="8">
        <f t="shared" si="13"/>
        <v>-57942.010000000009</v>
      </c>
      <c r="G35" s="8">
        <f t="shared" si="14"/>
        <v>87.173877144438293</v>
      </c>
      <c r="H35" s="8">
        <v>374662.82</v>
      </c>
      <c r="I35" s="43">
        <f t="shared" si="15"/>
        <v>19145.169999999984</v>
      </c>
      <c r="J35" s="8">
        <f t="shared" si="11"/>
        <v>499378.01</v>
      </c>
      <c r="K35" s="8">
        <f t="shared" si="12"/>
        <v>57942.010000000009</v>
      </c>
      <c r="L35" s="8">
        <f t="shared" si="16"/>
        <v>105.10997328211002</v>
      </c>
    </row>
    <row r="36" spans="1:12" s="40" customFormat="1" ht="38.25" x14ac:dyDescent="0.2">
      <c r="A36" s="38" t="s">
        <v>47</v>
      </c>
      <c r="B36" s="39" t="s">
        <v>48</v>
      </c>
      <c r="C36" s="8">
        <v>3252200</v>
      </c>
      <c r="D36" s="8">
        <v>1760790</v>
      </c>
      <c r="E36" s="8">
        <v>1241592.8999999999</v>
      </c>
      <c r="F36" s="8">
        <f t="shared" si="13"/>
        <v>-519197.10000000009</v>
      </c>
      <c r="G36" s="8">
        <f t="shared" si="14"/>
        <v>70.513400235121722</v>
      </c>
      <c r="H36" s="8">
        <v>1031165.16</v>
      </c>
      <c r="I36" s="43">
        <f t="shared" si="15"/>
        <v>210427.73999999987</v>
      </c>
      <c r="J36" s="8">
        <f t="shared" si="11"/>
        <v>2010607.1</v>
      </c>
      <c r="K36" s="8">
        <f t="shared" si="12"/>
        <v>519197.10000000009</v>
      </c>
      <c r="L36" s="8">
        <f t="shared" si="16"/>
        <v>120.40679303012914</v>
      </c>
    </row>
    <row r="37" spans="1:12" s="40" customFormat="1" ht="21" customHeight="1" x14ac:dyDescent="0.2">
      <c r="A37" s="38" t="s">
        <v>49</v>
      </c>
      <c r="B37" s="39" t="s">
        <v>50</v>
      </c>
      <c r="C37" s="8">
        <v>50000</v>
      </c>
      <c r="D37" s="8">
        <v>20000</v>
      </c>
      <c r="E37" s="8">
        <v>0</v>
      </c>
      <c r="F37" s="8">
        <f t="shared" si="13"/>
        <v>-20000</v>
      </c>
      <c r="G37" s="8">
        <f t="shared" si="14"/>
        <v>0</v>
      </c>
      <c r="H37" s="8">
        <v>22984.95</v>
      </c>
      <c r="I37" s="43">
        <f t="shared" si="15"/>
        <v>-22984.95</v>
      </c>
      <c r="J37" s="8">
        <f t="shared" si="11"/>
        <v>50000</v>
      </c>
      <c r="K37" s="8">
        <f t="shared" si="12"/>
        <v>20000</v>
      </c>
      <c r="L37" s="8">
        <v>0</v>
      </c>
    </row>
    <row r="38" spans="1:12" s="40" customFormat="1" ht="3" hidden="1" customHeight="1" x14ac:dyDescent="0.2">
      <c r="A38" s="41">
        <v>5049</v>
      </c>
      <c r="B38" s="39" t="s">
        <v>80</v>
      </c>
      <c r="C38" s="8">
        <v>0</v>
      </c>
      <c r="D38" s="8">
        <v>0</v>
      </c>
      <c r="E38" s="8">
        <v>0</v>
      </c>
      <c r="F38" s="8">
        <f t="shared" si="13"/>
        <v>0</v>
      </c>
      <c r="G38" s="8" t="e">
        <f t="shared" si="14"/>
        <v>#DIV/0!</v>
      </c>
      <c r="H38" s="8">
        <v>0</v>
      </c>
      <c r="I38" s="43">
        <f t="shared" si="15"/>
        <v>0</v>
      </c>
      <c r="J38" s="8">
        <f t="shared" si="11"/>
        <v>0</v>
      </c>
      <c r="K38" s="8">
        <f t="shared" si="12"/>
        <v>0</v>
      </c>
      <c r="L38" s="8" t="e">
        <f t="shared" si="16"/>
        <v>#DIV/0!</v>
      </c>
    </row>
    <row r="39" spans="1:12" s="40" customFormat="1" ht="50.25" customHeight="1" x14ac:dyDescent="0.2">
      <c r="A39" s="38" t="s">
        <v>51</v>
      </c>
      <c r="B39" s="39" t="s">
        <v>52</v>
      </c>
      <c r="C39" s="8">
        <v>30000</v>
      </c>
      <c r="D39" s="8">
        <v>25000</v>
      </c>
      <c r="E39" s="8">
        <v>13828</v>
      </c>
      <c r="F39" s="8">
        <f>E39-D39</f>
        <v>-11172</v>
      </c>
      <c r="G39" s="8">
        <f t="shared" si="14"/>
        <v>55.311999999999998</v>
      </c>
      <c r="H39" s="8">
        <v>0</v>
      </c>
      <c r="I39" s="43">
        <f t="shared" si="15"/>
        <v>13828</v>
      </c>
      <c r="J39" s="8">
        <f t="shared" si="11"/>
        <v>16172</v>
      </c>
      <c r="K39" s="8">
        <f t="shared" si="12"/>
        <v>11172</v>
      </c>
      <c r="L39" s="8">
        <v>0</v>
      </c>
    </row>
    <row r="40" spans="1:12" s="25" customFormat="1" hidden="1" x14ac:dyDescent="0.2">
      <c r="A40" s="26">
        <v>8500</v>
      </c>
      <c r="B40" s="24" t="s">
        <v>98</v>
      </c>
      <c r="C40" s="20">
        <v>0</v>
      </c>
      <c r="D40" s="20">
        <v>0</v>
      </c>
      <c r="E40" s="20">
        <v>0</v>
      </c>
      <c r="F40" s="20">
        <f>E40-D40</f>
        <v>0</v>
      </c>
      <c r="G40" s="20" t="e">
        <f t="shared" si="14"/>
        <v>#DIV/0!</v>
      </c>
      <c r="H40" s="8">
        <v>0</v>
      </c>
      <c r="I40" s="27">
        <f t="shared" si="15"/>
        <v>0</v>
      </c>
      <c r="J40" s="20">
        <f t="shared" si="11"/>
        <v>0</v>
      </c>
      <c r="K40" s="20">
        <f t="shared" si="12"/>
        <v>0</v>
      </c>
      <c r="L40" s="20">
        <v>0</v>
      </c>
    </row>
    <row r="41" spans="1:12" s="25" customFormat="1" ht="17.25" hidden="1" customHeight="1" x14ac:dyDescent="0.2">
      <c r="A41" s="23" t="s">
        <v>53</v>
      </c>
      <c r="B41" s="24" t="s">
        <v>54</v>
      </c>
      <c r="C41" s="20">
        <v>0</v>
      </c>
      <c r="D41" s="20">
        <v>0</v>
      </c>
      <c r="E41" s="20">
        <v>0</v>
      </c>
      <c r="F41" s="20">
        <f t="shared" si="13"/>
        <v>0</v>
      </c>
      <c r="G41" s="20">
        <v>0</v>
      </c>
      <c r="H41" s="8">
        <v>0</v>
      </c>
      <c r="I41" s="27">
        <f t="shared" si="15"/>
        <v>0</v>
      </c>
      <c r="J41" s="20">
        <f t="shared" si="11"/>
        <v>0</v>
      </c>
      <c r="K41" s="20">
        <f t="shared" si="12"/>
        <v>0</v>
      </c>
      <c r="L41" s="20">
        <v>0</v>
      </c>
    </row>
    <row r="42" spans="1:12" s="12" customFormat="1" ht="24" customHeight="1" x14ac:dyDescent="0.2">
      <c r="A42" s="36" t="s">
        <v>55</v>
      </c>
      <c r="B42" s="44" t="s">
        <v>56</v>
      </c>
      <c r="C42" s="21">
        <f>C43+C44+C45+C47+C48+C49+C51+C52+C46+C50</f>
        <v>7732339</v>
      </c>
      <c r="D42" s="21">
        <f t="shared" ref="D42:F42" si="17">D43+D44+D45+D47+D48+D49+D51+D52+D46+D50</f>
        <v>3764300</v>
      </c>
      <c r="E42" s="21">
        <f t="shared" si="17"/>
        <v>2585644.1999999997</v>
      </c>
      <c r="F42" s="21">
        <f t="shared" si="17"/>
        <v>-1178655.8</v>
      </c>
      <c r="G42" s="21">
        <f>E42/D42*100</f>
        <v>68.68857954998272</v>
      </c>
      <c r="H42" s="21">
        <f>H43+H44+H45+H47+H48+H49+H51+H52+H46+H50</f>
        <v>1968471.17</v>
      </c>
      <c r="I42" s="21">
        <f>I43+I44+I45+I47+I48+I49+I51+I52+I46+I50</f>
        <v>617173.03</v>
      </c>
      <c r="J42" s="21">
        <f>J43+J44+J45+J47+J48+J49+J51+J52</f>
        <v>2400893.4500000002</v>
      </c>
      <c r="K42" s="21">
        <f>K43+K44+K45+K47+K48+K49+K51+K52</f>
        <v>541665.44999999995</v>
      </c>
      <c r="L42" s="21">
        <f>E42/H42*100</f>
        <v>131.35291181328299</v>
      </c>
    </row>
    <row r="43" spans="1:12" s="40" customFormat="1" ht="38.25" x14ac:dyDescent="0.2">
      <c r="A43" s="38" t="s">
        <v>29</v>
      </c>
      <c r="B43" s="39" t="s">
        <v>30</v>
      </c>
      <c r="C43" s="8">
        <v>2173552</v>
      </c>
      <c r="D43" s="8">
        <v>971074</v>
      </c>
      <c r="E43" s="8">
        <v>782711.4</v>
      </c>
      <c r="F43" s="8">
        <f>E43-D43</f>
        <v>-188362.59999999998</v>
      </c>
      <c r="G43" s="8">
        <f>E43/D43*100</f>
        <v>80.602652321038363</v>
      </c>
      <c r="H43" s="8">
        <v>633795.59</v>
      </c>
      <c r="I43" s="8">
        <f>E43-H43</f>
        <v>148915.81000000006</v>
      </c>
      <c r="J43" s="8">
        <f t="shared" ref="J43:J52" si="18">C43-E43</f>
        <v>1390840.6</v>
      </c>
      <c r="K43" s="8">
        <f t="shared" ref="K43:K52" si="19">D43-E43</f>
        <v>188362.59999999998</v>
      </c>
      <c r="L43" s="8">
        <f>E43/H43*100</f>
        <v>123.49587348816991</v>
      </c>
    </row>
    <row r="44" spans="1:12" s="40" customFormat="1" ht="38.25" x14ac:dyDescent="0.2">
      <c r="A44" s="38" t="s">
        <v>57</v>
      </c>
      <c r="B44" s="39" t="s">
        <v>58</v>
      </c>
      <c r="C44" s="8">
        <v>7100</v>
      </c>
      <c r="D44" s="8">
        <v>3600</v>
      </c>
      <c r="E44" s="8">
        <v>0</v>
      </c>
      <c r="F44" s="8">
        <f t="shared" ref="F44:F52" si="20">E44-D44</f>
        <v>-3600</v>
      </c>
      <c r="G44" s="8">
        <v>0</v>
      </c>
      <c r="H44" s="8">
        <v>0</v>
      </c>
      <c r="I44" s="8">
        <f t="shared" ref="I44:I52" si="21">E44-H44</f>
        <v>0</v>
      </c>
      <c r="J44" s="8">
        <f t="shared" si="18"/>
        <v>7100</v>
      </c>
      <c r="K44" s="8">
        <f t="shared" si="19"/>
        <v>3600</v>
      </c>
      <c r="L44" s="8">
        <v>0</v>
      </c>
    </row>
    <row r="45" spans="1:12" s="40" customFormat="1" ht="25.5" x14ac:dyDescent="0.2">
      <c r="A45" s="38" t="s">
        <v>59</v>
      </c>
      <c r="B45" s="39" t="s">
        <v>60</v>
      </c>
      <c r="C45" s="8">
        <v>5190</v>
      </c>
      <c r="D45" s="8">
        <v>5190</v>
      </c>
      <c r="E45" s="8">
        <v>0</v>
      </c>
      <c r="F45" s="8">
        <f t="shared" si="20"/>
        <v>-5190</v>
      </c>
      <c r="G45" s="8">
        <v>0</v>
      </c>
      <c r="H45" s="8">
        <v>4722</v>
      </c>
      <c r="I45" s="8">
        <f t="shared" si="21"/>
        <v>-4722</v>
      </c>
      <c r="J45" s="8">
        <f t="shared" si="18"/>
        <v>5190</v>
      </c>
      <c r="K45" s="8">
        <f t="shared" si="19"/>
        <v>5190</v>
      </c>
      <c r="L45" s="8">
        <v>0</v>
      </c>
    </row>
    <row r="46" spans="1:12" s="40" customFormat="1" ht="38.25" x14ac:dyDescent="0.2">
      <c r="A46" s="41">
        <v>3121</v>
      </c>
      <c r="B46" s="39" t="s">
        <v>99</v>
      </c>
      <c r="C46" s="8">
        <v>3767317</v>
      </c>
      <c r="D46" s="8">
        <v>1858664</v>
      </c>
      <c r="E46" s="8">
        <v>1227596.3799999999</v>
      </c>
      <c r="F46" s="8">
        <f t="shared" si="20"/>
        <v>-631067.62000000011</v>
      </c>
      <c r="G46" s="8">
        <f t="shared" ref="G46" si="22">E46/D46*100</f>
        <v>66.047245763623764</v>
      </c>
      <c r="H46" s="8">
        <v>327167.96999999997</v>
      </c>
      <c r="I46" s="8">
        <f t="shared" si="21"/>
        <v>900428.40999999992</v>
      </c>
      <c r="J46" s="8">
        <f t="shared" si="18"/>
        <v>2539720.62</v>
      </c>
      <c r="K46" s="8">
        <f t="shared" si="19"/>
        <v>631067.62000000011</v>
      </c>
      <c r="L46" s="8">
        <v>0</v>
      </c>
    </row>
    <row r="47" spans="1:12" s="40" customFormat="1" ht="65.25" customHeight="1" x14ac:dyDescent="0.2">
      <c r="A47" s="38" t="s">
        <v>61</v>
      </c>
      <c r="B47" s="39" t="s">
        <v>62</v>
      </c>
      <c r="C47" s="8">
        <v>350000</v>
      </c>
      <c r="D47" s="8">
        <v>176400</v>
      </c>
      <c r="E47" s="8">
        <v>74908.27</v>
      </c>
      <c r="F47" s="8">
        <f t="shared" si="20"/>
        <v>-101491.73</v>
      </c>
      <c r="G47" s="8">
        <f t="shared" ref="G47:G52" si="23">E47/D47*100</f>
        <v>42.465005668934239</v>
      </c>
      <c r="H47" s="8">
        <v>153355.43</v>
      </c>
      <c r="I47" s="8">
        <f t="shared" si="21"/>
        <v>-78447.159999999989</v>
      </c>
      <c r="J47" s="8">
        <f t="shared" si="18"/>
        <v>275091.73</v>
      </c>
      <c r="K47" s="8">
        <f t="shared" si="19"/>
        <v>101491.73</v>
      </c>
      <c r="L47" s="8">
        <f t="shared" ref="L47:L52" si="24">E47/H47*100</f>
        <v>48.846180405871515</v>
      </c>
    </row>
    <row r="48" spans="1:12" s="40" customFormat="1" ht="51" x14ac:dyDescent="0.2">
      <c r="A48" s="38" t="s">
        <v>63</v>
      </c>
      <c r="B48" s="39" t="s">
        <v>64</v>
      </c>
      <c r="C48" s="8">
        <v>5300</v>
      </c>
      <c r="D48" s="8">
        <v>2650</v>
      </c>
      <c r="E48" s="8">
        <v>2646.88</v>
      </c>
      <c r="F48" s="8">
        <f t="shared" si="20"/>
        <v>-3.1199999999998909</v>
      </c>
      <c r="G48" s="8">
        <f t="shared" si="23"/>
        <v>99.882264150943399</v>
      </c>
      <c r="H48" s="8">
        <v>2408.2399999999998</v>
      </c>
      <c r="I48" s="8">
        <f t="shared" si="21"/>
        <v>238.64000000000033</v>
      </c>
      <c r="J48" s="8">
        <f t="shared" si="18"/>
        <v>2653.12</v>
      </c>
      <c r="K48" s="8">
        <f t="shared" si="19"/>
        <v>3.1199999999998909</v>
      </c>
      <c r="L48" s="8">
        <f t="shared" si="24"/>
        <v>109.90931136431585</v>
      </c>
    </row>
    <row r="49" spans="1:12" s="40" customFormat="1" ht="25.5" x14ac:dyDescent="0.2">
      <c r="A49" s="38" t="s">
        <v>65</v>
      </c>
      <c r="B49" s="39" t="s">
        <v>66</v>
      </c>
      <c r="C49" s="8">
        <v>593036</v>
      </c>
      <c r="D49" s="8">
        <v>316036</v>
      </c>
      <c r="E49" s="8">
        <v>183036</v>
      </c>
      <c r="F49" s="8">
        <f t="shared" si="20"/>
        <v>-133000</v>
      </c>
      <c r="G49" s="8">
        <f t="shared" si="23"/>
        <v>57.916186763533275</v>
      </c>
      <c r="H49" s="8">
        <v>181036</v>
      </c>
      <c r="I49" s="8">
        <f t="shared" si="21"/>
        <v>2000</v>
      </c>
      <c r="J49" s="8">
        <f t="shared" si="18"/>
        <v>410000</v>
      </c>
      <c r="K49" s="8">
        <f t="shared" si="19"/>
        <v>133000</v>
      </c>
      <c r="L49" s="8">
        <f t="shared" si="24"/>
        <v>101.10475264588258</v>
      </c>
    </row>
    <row r="50" spans="1:12" s="40" customFormat="1" ht="63.75" x14ac:dyDescent="0.2">
      <c r="A50" s="41">
        <v>3193</v>
      </c>
      <c r="B50" s="39" t="s">
        <v>100</v>
      </c>
      <c r="C50" s="8">
        <v>400317</v>
      </c>
      <c r="D50" s="8">
        <v>200159</v>
      </c>
      <c r="E50" s="8">
        <v>194236.27</v>
      </c>
      <c r="F50" s="8">
        <f t="shared" si="20"/>
        <v>-5922.7300000000105</v>
      </c>
      <c r="G50" s="8">
        <f t="shared" si="23"/>
        <v>97.040987415005063</v>
      </c>
      <c r="H50" s="8">
        <v>0</v>
      </c>
      <c r="I50" s="8">
        <f t="shared" si="21"/>
        <v>194236.27</v>
      </c>
      <c r="J50" s="8">
        <f t="shared" si="18"/>
        <v>206080.73</v>
      </c>
      <c r="K50" s="8">
        <f t="shared" si="19"/>
        <v>5922.7300000000105</v>
      </c>
      <c r="L50" s="8">
        <v>0</v>
      </c>
    </row>
    <row r="51" spans="1:12" s="40" customFormat="1" ht="38.25" customHeight="1" x14ac:dyDescent="0.2">
      <c r="A51" s="38" t="s">
        <v>67</v>
      </c>
      <c r="B51" s="39" t="s">
        <v>68</v>
      </c>
      <c r="C51" s="8">
        <v>0</v>
      </c>
      <c r="D51" s="8">
        <v>0</v>
      </c>
      <c r="E51" s="8">
        <v>0</v>
      </c>
      <c r="F51" s="8">
        <f t="shared" si="20"/>
        <v>0</v>
      </c>
      <c r="G51" s="8" t="e">
        <f>E51/D51*100</f>
        <v>#DIV/0!</v>
      </c>
      <c r="H51" s="8">
        <v>528058.93999999994</v>
      </c>
      <c r="I51" s="8">
        <f t="shared" si="21"/>
        <v>-528058.93999999994</v>
      </c>
      <c r="J51" s="8">
        <f t="shared" si="18"/>
        <v>0</v>
      </c>
      <c r="K51" s="8">
        <f t="shared" si="19"/>
        <v>0</v>
      </c>
      <c r="L51" s="8">
        <f t="shared" si="24"/>
        <v>0</v>
      </c>
    </row>
    <row r="52" spans="1:12" s="40" customFormat="1" ht="25.5" x14ac:dyDescent="0.2">
      <c r="A52" s="38" t="s">
        <v>69</v>
      </c>
      <c r="B52" s="39" t="s">
        <v>70</v>
      </c>
      <c r="C52" s="8">
        <v>430527</v>
      </c>
      <c r="D52" s="8">
        <v>230527</v>
      </c>
      <c r="E52" s="8">
        <v>120509</v>
      </c>
      <c r="F52" s="8">
        <f t="shared" si="20"/>
        <v>-110018</v>
      </c>
      <c r="G52" s="8">
        <f t="shared" si="23"/>
        <v>52.275438451895006</v>
      </c>
      <c r="H52" s="8">
        <v>137927</v>
      </c>
      <c r="I52" s="8">
        <f t="shared" si="21"/>
        <v>-17418</v>
      </c>
      <c r="J52" s="8">
        <f t="shared" si="18"/>
        <v>310018</v>
      </c>
      <c r="K52" s="8">
        <f t="shared" si="19"/>
        <v>110018</v>
      </c>
      <c r="L52" s="8">
        <f t="shared" si="24"/>
        <v>87.371580618733105</v>
      </c>
    </row>
    <row r="53" spans="1:12" s="12" customFormat="1" ht="16.5" customHeight="1" x14ac:dyDescent="0.2">
      <c r="A53" s="36" t="s">
        <v>71</v>
      </c>
      <c r="B53" s="44" t="s">
        <v>72</v>
      </c>
      <c r="C53" s="21">
        <f>C54+C55</f>
        <v>1683055</v>
      </c>
      <c r="D53" s="21">
        <f t="shared" ref="D53:K53" si="25">D54+D55</f>
        <v>766053</v>
      </c>
      <c r="E53" s="21">
        <f t="shared" si="25"/>
        <v>719149.54</v>
      </c>
      <c r="F53" s="21">
        <f t="shared" si="25"/>
        <v>-46903.459999999963</v>
      </c>
      <c r="G53" s="21">
        <f t="shared" si="25"/>
        <v>93.877256534469552</v>
      </c>
      <c r="H53" s="21">
        <f t="shared" si="25"/>
        <v>773792.6</v>
      </c>
      <c r="I53" s="21">
        <f t="shared" si="25"/>
        <v>-54643.05999999991</v>
      </c>
      <c r="J53" s="21">
        <f t="shared" si="25"/>
        <v>963905.46</v>
      </c>
      <c r="K53" s="21">
        <f t="shared" si="25"/>
        <v>46903.459999999963</v>
      </c>
      <c r="L53" s="21">
        <f t="shared" ref="L53:L59" si="26">E53/H53*100</f>
        <v>92.938280877847632</v>
      </c>
    </row>
    <row r="54" spans="1:12" s="40" customFormat="1" ht="38.25" x14ac:dyDescent="0.2">
      <c r="A54" s="38" t="s">
        <v>29</v>
      </c>
      <c r="B54" s="39" t="s">
        <v>30</v>
      </c>
      <c r="C54" s="8">
        <v>1683055</v>
      </c>
      <c r="D54" s="8">
        <v>766053</v>
      </c>
      <c r="E54" s="8">
        <v>719149.54</v>
      </c>
      <c r="F54" s="8">
        <f>E54-D54</f>
        <v>-46903.459999999963</v>
      </c>
      <c r="G54" s="8">
        <f t="shared" ref="G54:G59" si="27">E54/D54*100</f>
        <v>93.877256534469552</v>
      </c>
      <c r="H54" s="8">
        <v>665228.69999999995</v>
      </c>
      <c r="I54" s="8">
        <f>E54-H54</f>
        <v>53920.840000000084</v>
      </c>
      <c r="J54" s="8">
        <f>C54-E54</f>
        <v>963905.46</v>
      </c>
      <c r="K54" s="8">
        <f>D54-E54</f>
        <v>46903.459999999963</v>
      </c>
      <c r="L54" s="8">
        <f t="shared" si="26"/>
        <v>108.10560939418279</v>
      </c>
    </row>
    <row r="55" spans="1:12" s="40" customFormat="1" ht="41.25" customHeight="1" x14ac:dyDescent="0.2">
      <c r="A55" s="38" t="s">
        <v>67</v>
      </c>
      <c r="B55" s="39" t="s">
        <v>68</v>
      </c>
      <c r="C55" s="8">
        <v>0</v>
      </c>
      <c r="D55" s="8">
        <v>0</v>
      </c>
      <c r="E55" s="8">
        <v>0</v>
      </c>
      <c r="F55" s="8">
        <f>E55-D55</f>
        <v>0</v>
      </c>
      <c r="G55" s="8">
        <v>0</v>
      </c>
      <c r="H55" s="8">
        <v>108563.9</v>
      </c>
      <c r="I55" s="8">
        <f>E55-H55</f>
        <v>-108563.9</v>
      </c>
      <c r="J55" s="8">
        <f>C55-E55</f>
        <v>0</v>
      </c>
      <c r="K55" s="8">
        <f>D55-E55</f>
        <v>0</v>
      </c>
      <c r="L55" s="45">
        <f t="shared" si="26"/>
        <v>0</v>
      </c>
    </row>
    <row r="56" spans="1:12" s="12" customFormat="1" ht="15" customHeight="1" x14ac:dyDescent="0.2">
      <c r="A56" s="36" t="s">
        <v>73</v>
      </c>
      <c r="B56" s="44" t="s">
        <v>74</v>
      </c>
      <c r="C56" s="21">
        <f>C57+C58</f>
        <v>6303101</v>
      </c>
      <c r="D56" s="21">
        <f t="shared" ref="D56:K56" si="28">D57+D58</f>
        <v>3298197</v>
      </c>
      <c r="E56" s="21">
        <f t="shared" si="28"/>
        <v>2975618.99</v>
      </c>
      <c r="F56" s="21">
        <f t="shared" si="28"/>
        <v>-322578.01</v>
      </c>
      <c r="G56" s="21">
        <f t="shared" si="27"/>
        <v>90.219565113909212</v>
      </c>
      <c r="H56" s="21">
        <f t="shared" si="28"/>
        <v>2437977.4500000002</v>
      </c>
      <c r="I56" s="21">
        <f t="shared" si="28"/>
        <v>537641.54</v>
      </c>
      <c r="J56" s="21">
        <f t="shared" si="28"/>
        <v>3327482.01</v>
      </c>
      <c r="K56" s="21">
        <f t="shared" si="28"/>
        <v>322578.01</v>
      </c>
      <c r="L56" s="21">
        <f t="shared" si="26"/>
        <v>122.05276919193817</v>
      </c>
    </row>
    <row r="57" spans="1:12" s="40" customFormat="1" ht="38.25" x14ac:dyDescent="0.2">
      <c r="A57" s="38" t="s">
        <v>29</v>
      </c>
      <c r="B57" s="39" t="s">
        <v>30</v>
      </c>
      <c r="C57" s="8">
        <v>3039890</v>
      </c>
      <c r="D57" s="8">
        <v>1396993</v>
      </c>
      <c r="E57" s="8">
        <v>1106714.99</v>
      </c>
      <c r="F57" s="8">
        <f>E57-D57</f>
        <v>-290278.01</v>
      </c>
      <c r="G57" s="8">
        <f t="shared" si="27"/>
        <v>79.221226591686573</v>
      </c>
      <c r="H57" s="8">
        <v>969326.45</v>
      </c>
      <c r="I57" s="8">
        <f>E57-H57</f>
        <v>137388.54000000004</v>
      </c>
      <c r="J57" s="8">
        <f>C57-E57</f>
        <v>1933175.01</v>
      </c>
      <c r="K57" s="8">
        <f>D57-E57</f>
        <v>290278.01</v>
      </c>
      <c r="L57" s="8">
        <f t="shared" si="26"/>
        <v>114.17360890131494</v>
      </c>
    </row>
    <row r="58" spans="1:12" s="40" customFormat="1" ht="18.75" customHeight="1" x14ac:dyDescent="0.2">
      <c r="A58" s="38" t="s">
        <v>53</v>
      </c>
      <c r="B58" s="39" t="s">
        <v>54</v>
      </c>
      <c r="C58" s="8">
        <v>3263211</v>
      </c>
      <c r="D58" s="8">
        <v>1901204</v>
      </c>
      <c r="E58" s="8">
        <v>1868904</v>
      </c>
      <c r="F58" s="8">
        <f>E58-D58</f>
        <v>-32300</v>
      </c>
      <c r="G58" s="8">
        <f t="shared" si="27"/>
        <v>98.301076580945548</v>
      </c>
      <c r="H58" s="8">
        <v>1468651</v>
      </c>
      <c r="I58" s="8">
        <f>E58-H58</f>
        <v>400253</v>
      </c>
      <c r="J58" s="8">
        <f>C58-E58</f>
        <v>1394307</v>
      </c>
      <c r="K58" s="8">
        <f>D58-E58</f>
        <v>32300</v>
      </c>
      <c r="L58" s="8">
        <f t="shared" si="26"/>
        <v>127.25310506035812</v>
      </c>
    </row>
    <row r="59" spans="1:12" s="12" customFormat="1" ht="18" customHeight="1" x14ac:dyDescent="0.2">
      <c r="A59" s="37" t="s">
        <v>81</v>
      </c>
      <c r="B59" s="37"/>
      <c r="C59" s="21">
        <f>C56+C53+C42+C25+C11</f>
        <v>149623310</v>
      </c>
      <c r="D59" s="21">
        <f t="shared" ref="D59:E59" si="29">D56+D53+D42+D25+D11</f>
        <v>96493170</v>
      </c>
      <c r="E59" s="21">
        <f t="shared" si="29"/>
        <v>76371626.329999983</v>
      </c>
      <c r="F59" s="21">
        <f>F56+F53+F42+F25+F11</f>
        <v>-20121543.669999998</v>
      </c>
      <c r="G59" s="21">
        <f t="shared" si="27"/>
        <v>79.147183505319589</v>
      </c>
      <c r="H59" s="21">
        <f>H56+H53+H42+H25+H11</f>
        <v>63731112.79999999</v>
      </c>
      <c r="I59" s="21">
        <f>I56+I53+I42+I25+I11</f>
        <v>12640513.529999999</v>
      </c>
      <c r="J59" s="21">
        <f>J56+J53+J42+J25+J11</f>
        <v>69502966.890000015</v>
      </c>
      <c r="K59" s="21">
        <f>K56+K53+K42+K25+K11</f>
        <v>18481637.890000001</v>
      </c>
      <c r="L59" s="21">
        <f t="shared" si="26"/>
        <v>119.83413277227444</v>
      </c>
    </row>
    <row r="60" spans="1:12" s="12" customFormat="1" ht="15" customHeight="1" x14ac:dyDescent="0.2">
      <c r="B60" s="35" t="s">
        <v>84</v>
      </c>
    </row>
    <row r="61" spans="1:12" s="12" customFormat="1" ht="20.25" customHeight="1" x14ac:dyDescent="0.2">
      <c r="A61" s="36" t="s">
        <v>3</v>
      </c>
      <c r="B61" s="37" t="s">
        <v>4</v>
      </c>
      <c r="C61" s="21">
        <f>C62+C63+C65+C66+C64</f>
        <v>2001746.0499999998</v>
      </c>
      <c r="D61" s="21">
        <f t="shared" ref="D61:E61" si="30">D62+D63+D65+D66+D64</f>
        <v>2001746.0499999998</v>
      </c>
      <c r="E61" s="21">
        <f t="shared" si="30"/>
        <v>2001746.0499999998</v>
      </c>
      <c r="F61" s="21">
        <f>F62+F63+F65+F66+F64</f>
        <v>0</v>
      </c>
      <c r="G61" s="21">
        <f>E61/D61*100</f>
        <v>100</v>
      </c>
      <c r="H61" s="21">
        <f>H62+H63+H64+H65+H66</f>
        <v>1422109.8</v>
      </c>
      <c r="I61" s="21">
        <f>I62+I63+I64+I65+I66</f>
        <v>579636.25</v>
      </c>
      <c r="J61" s="21">
        <f t="shared" ref="J61:K61" si="31">J62+J63+J65+J66</f>
        <v>0</v>
      </c>
      <c r="K61" s="21">
        <f t="shared" si="31"/>
        <v>0</v>
      </c>
      <c r="L61" s="21">
        <f>E61/H61*100</f>
        <v>140.75889569145787</v>
      </c>
    </row>
    <row r="62" spans="1:12" s="12" customFormat="1" ht="64.5" customHeight="1" x14ac:dyDescent="0.2">
      <c r="A62" s="38" t="s">
        <v>5</v>
      </c>
      <c r="B62" s="39" t="s">
        <v>6</v>
      </c>
      <c r="C62" s="17">
        <v>353476.86</v>
      </c>
      <c r="D62" s="17">
        <v>353476.86</v>
      </c>
      <c r="E62" s="17">
        <v>353476.86</v>
      </c>
      <c r="F62" s="17">
        <f>E62-D62</f>
        <v>0</v>
      </c>
      <c r="G62" s="17">
        <f>E62/D62*100</f>
        <v>100</v>
      </c>
      <c r="H62" s="17">
        <v>60758.32</v>
      </c>
      <c r="I62" s="8">
        <f>E62-H62</f>
        <v>292718.53999999998</v>
      </c>
      <c r="J62" s="8">
        <f>C62-E62</f>
        <v>0</v>
      </c>
      <c r="K62" s="8">
        <f t="shared" ref="K62:K63" si="32">D62-E62</f>
        <v>0</v>
      </c>
      <c r="L62" s="46">
        <f>E62/H62*100</f>
        <v>581.77523670832238</v>
      </c>
    </row>
    <row r="63" spans="1:12" s="40" customFormat="1" ht="17.25" customHeight="1" x14ac:dyDescent="0.2">
      <c r="A63" s="41">
        <v>3210</v>
      </c>
      <c r="B63" s="39" t="s">
        <v>88</v>
      </c>
      <c r="C63" s="17">
        <v>157401.72</v>
      </c>
      <c r="D63" s="17">
        <v>157401.72</v>
      </c>
      <c r="E63" s="17">
        <v>157401.72</v>
      </c>
      <c r="F63" s="17">
        <f t="shared" ref="F63:F66" si="33">E63-D63</f>
        <v>0</v>
      </c>
      <c r="G63" s="17">
        <f t="shared" ref="G63:G64" si="34">E63/D63*100</f>
        <v>100</v>
      </c>
      <c r="H63" s="17">
        <v>370262.28</v>
      </c>
      <c r="I63" s="8">
        <f t="shared" ref="I63:I66" si="35">E63-H63</f>
        <v>-212860.56000000003</v>
      </c>
      <c r="J63" s="8">
        <f>C63-E63</f>
        <v>0</v>
      </c>
      <c r="K63" s="8">
        <f t="shared" si="32"/>
        <v>0</v>
      </c>
      <c r="L63" s="46">
        <f t="shared" ref="L63:L65" si="36">E63/H63*100</f>
        <v>42.510870942619377</v>
      </c>
    </row>
    <row r="64" spans="1:12" s="40" customFormat="1" ht="26.25" customHeight="1" x14ac:dyDescent="0.2">
      <c r="A64" s="38" t="s">
        <v>7</v>
      </c>
      <c r="B64" s="39" t="s">
        <v>8</v>
      </c>
      <c r="C64" s="17">
        <v>1490867.47</v>
      </c>
      <c r="D64" s="17">
        <v>1490867.47</v>
      </c>
      <c r="E64" s="17">
        <v>1490867.47</v>
      </c>
      <c r="F64" s="17">
        <f t="shared" si="33"/>
        <v>0</v>
      </c>
      <c r="G64" s="17">
        <f t="shared" si="34"/>
        <v>100</v>
      </c>
      <c r="H64" s="17">
        <v>508706</v>
      </c>
      <c r="I64" s="8">
        <f t="shared" si="35"/>
        <v>982161.47</v>
      </c>
      <c r="J64" s="8"/>
      <c r="K64" s="8"/>
      <c r="L64" s="46">
        <v>0</v>
      </c>
    </row>
    <row r="65" spans="1:12" s="40" customFormat="1" ht="15" customHeight="1" x14ac:dyDescent="0.2">
      <c r="A65" s="47">
        <v>6030</v>
      </c>
      <c r="B65" s="18" t="s">
        <v>12</v>
      </c>
      <c r="C65" s="46">
        <v>0</v>
      </c>
      <c r="D65" s="46">
        <v>0</v>
      </c>
      <c r="E65" s="18">
        <v>0</v>
      </c>
      <c r="F65" s="17">
        <f t="shared" si="33"/>
        <v>0</v>
      </c>
      <c r="G65" s="17">
        <v>0</v>
      </c>
      <c r="H65" s="18">
        <v>482383.2</v>
      </c>
      <c r="I65" s="8">
        <f t="shared" si="35"/>
        <v>-482383.2</v>
      </c>
      <c r="J65" s="18"/>
      <c r="K65" s="18"/>
      <c r="L65" s="46">
        <f t="shared" si="36"/>
        <v>0</v>
      </c>
    </row>
    <row r="66" spans="1:12" s="25" customFormat="1" ht="25.5" hidden="1" x14ac:dyDescent="0.2">
      <c r="A66" s="30">
        <v>7350</v>
      </c>
      <c r="B66" s="32" t="s">
        <v>89</v>
      </c>
      <c r="C66" s="29"/>
      <c r="D66" s="29"/>
      <c r="E66" s="31">
        <v>0</v>
      </c>
      <c r="F66" s="28">
        <f t="shared" si="33"/>
        <v>0</v>
      </c>
      <c r="G66" s="28">
        <v>0</v>
      </c>
      <c r="H66" s="18">
        <v>0</v>
      </c>
      <c r="I66" s="20">
        <f t="shared" si="35"/>
        <v>0</v>
      </c>
      <c r="J66" s="31"/>
      <c r="K66" s="31"/>
      <c r="L66" s="29">
        <v>0</v>
      </c>
    </row>
    <row r="67" spans="1:12" s="40" customFormat="1" ht="21.75" customHeight="1" x14ac:dyDescent="0.2">
      <c r="A67" s="36" t="s">
        <v>27</v>
      </c>
      <c r="B67" s="37" t="s">
        <v>28</v>
      </c>
      <c r="C67" s="21">
        <f>C68+C69+C70+C71+C72+C73+C74</f>
        <v>10958849.630000001</v>
      </c>
      <c r="D67" s="21">
        <f t="shared" ref="D67:E67" si="37">D68+D69+D70+D71+D72+D73+D74</f>
        <v>10958849.630000001</v>
      </c>
      <c r="E67" s="21">
        <f t="shared" si="37"/>
        <v>4326402.13</v>
      </c>
      <c r="F67" s="21">
        <f t="shared" ref="F67" si="38">F68+F69+F70+F71+F72+F73+F74</f>
        <v>-6632447.5</v>
      </c>
      <c r="G67" s="21">
        <f>E67/D67*100</f>
        <v>39.478615694811751</v>
      </c>
      <c r="H67" s="21">
        <f>H68+H69+H70+H71+H72+H73+H74</f>
        <v>2353905.2599999998</v>
      </c>
      <c r="I67" s="21">
        <f>I68+I69+I70+I71+I72+I73+I74</f>
        <v>1972496.8700000003</v>
      </c>
      <c r="J67" s="21">
        <f t="shared" ref="J67:K67" si="39">G67/E67</f>
        <v>9.1250453629958235E-6</v>
      </c>
      <c r="K67" s="21">
        <f t="shared" si="39"/>
        <v>-0.35490748475581596</v>
      </c>
      <c r="L67" s="21">
        <f>E67/H67*100</f>
        <v>183.79678245844102</v>
      </c>
    </row>
    <row r="68" spans="1:12" s="40" customFormat="1" ht="15" customHeight="1" x14ac:dyDescent="0.2">
      <c r="A68" s="38" t="s">
        <v>31</v>
      </c>
      <c r="B68" s="39" t="s">
        <v>32</v>
      </c>
      <c r="C68" s="8">
        <v>1500320</v>
      </c>
      <c r="D68" s="8">
        <v>1500320</v>
      </c>
      <c r="E68" s="8">
        <v>299729.96000000002</v>
      </c>
      <c r="F68" s="8">
        <f>E68-D68</f>
        <v>-1200590.04</v>
      </c>
      <c r="G68" s="8">
        <f>E68/D68*100</f>
        <v>19.977735416444492</v>
      </c>
      <c r="H68" s="8">
        <v>260368.07</v>
      </c>
      <c r="I68" s="8">
        <f>E68-H68</f>
        <v>39361.890000000014</v>
      </c>
      <c r="J68" s="46"/>
      <c r="K68" s="46"/>
      <c r="L68" s="8">
        <f t="shared" ref="L68:L73" si="40">E68/H68*100</f>
        <v>115.11778690835632</v>
      </c>
    </row>
    <row r="69" spans="1:12" s="12" customFormat="1" ht="36" customHeight="1" x14ac:dyDescent="0.2">
      <c r="A69" s="38" t="s">
        <v>33</v>
      </c>
      <c r="B69" s="39" t="s">
        <v>34</v>
      </c>
      <c r="C69" s="8">
        <v>9288402.3300000001</v>
      </c>
      <c r="D69" s="8">
        <v>9288402.3300000001</v>
      </c>
      <c r="E69" s="8">
        <v>3911544.87</v>
      </c>
      <c r="F69" s="8">
        <f t="shared" ref="F69:F74" si="41">E69-D69</f>
        <v>-5376857.46</v>
      </c>
      <c r="G69" s="8">
        <f t="shared" ref="G69:G74" si="42">E69/D69*100</f>
        <v>42.112138676060127</v>
      </c>
      <c r="H69" s="8">
        <v>1735307.67</v>
      </c>
      <c r="I69" s="8">
        <f t="shared" ref="I69:I74" si="43">E69-H69</f>
        <v>2176237.2000000002</v>
      </c>
      <c r="J69" s="46"/>
      <c r="K69" s="46"/>
      <c r="L69" s="8">
        <f t="shared" si="40"/>
        <v>225.40929989665753</v>
      </c>
    </row>
    <row r="70" spans="1:12" s="12" customFormat="1" ht="65.25" hidden="1" customHeight="1" x14ac:dyDescent="0.2">
      <c r="A70" s="41">
        <v>1184</v>
      </c>
      <c r="B70" s="39" t="s">
        <v>90</v>
      </c>
      <c r="C70" s="8">
        <v>0</v>
      </c>
      <c r="D70" s="8">
        <v>0</v>
      </c>
      <c r="E70" s="8">
        <v>0</v>
      </c>
      <c r="F70" s="8">
        <f t="shared" si="41"/>
        <v>0</v>
      </c>
      <c r="G70" s="8" t="e">
        <f t="shared" si="42"/>
        <v>#DIV/0!</v>
      </c>
      <c r="H70" s="8">
        <v>0</v>
      </c>
      <c r="I70" s="8">
        <f t="shared" si="43"/>
        <v>0</v>
      </c>
      <c r="J70" s="46"/>
      <c r="K70" s="46"/>
      <c r="L70" s="8">
        <v>0</v>
      </c>
    </row>
    <row r="71" spans="1:12" s="12" customFormat="1" ht="51" customHeight="1" x14ac:dyDescent="0.2">
      <c r="A71" s="41">
        <v>1403</v>
      </c>
      <c r="B71" s="39" t="s">
        <v>91</v>
      </c>
      <c r="C71" s="8">
        <v>0</v>
      </c>
      <c r="D71" s="8">
        <v>0</v>
      </c>
      <c r="E71" s="8">
        <v>0</v>
      </c>
      <c r="F71" s="8">
        <f t="shared" si="41"/>
        <v>0</v>
      </c>
      <c r="G71" s="8" t="e">
        <f t="shared" si="42"/>
        <v>#DIV/0!</v>
      </c>
      <c r="H71" s="8">
        <v>242114.52</v>
      </c>
      <c r="I71" s="8">
        <f t="shared" si="43"/>
        <v>-242114.52</v>
      </c>
      <c r="J71" s="46"/>
      <c r="K71" s="46"/>
      <c r="L71" s="8">
        <f t="shared" si="40"/>
        <v>0</v>
      </c>
    </row>
    <row r="72" spans="1:12" s="12" customFormat="1" ht="51.75" hidden="1" customHeight="1" x14ac:dyDescent="0.2">
      <c r="A72" s="41">
        <v>1700</v>
      </c>
      <c r="B72" s="39" t="s">
        <v>92</v>
      </c>
      <c r="C72" s="8"/>
      <c r="D72" s="8"/>
      <c r="E72" s="8">
        <v>0</v>
      </c>
      <c r="F72" s="8">
        <f t="shared" si="41"/>
        <v>0</v>
      </c>
      <c r="G72" s="8" t="e">
        <f t="shared" si="42"/>
        <v>#DIV/0!</v>
      </c>
      <c r="H72" s="8">
        <v>0</v>
      </c>
      <c r="I72" s="8">
        <f t="shared" si="43"/>
        <v>0</v>
      </c>
      <c r="J72" s="46"/>
      <c r="K72" s="46"/>
      <c r="L72" s="8">
        <v>0</v>
      </c>
    </row>
    <row r="73" spans="1:12" s="12" customFormat="1" ht="21" customHeight="1" x14ac:dyDescent="0.2">
      <c r="A73" s="38" t="s">
        <v>45</v>
      </c>
      <c r="B73" s="39" t="s">
        <v>46</v>
      </c>
      <c r="C73" s="8">
        <v>70191.3</v>
      </c>
      <c r="D73" s="8">
        <v>70191.3</v>
      </c>
      <c r="E73" s="8">
        <v>70191.3</v>
      </c>
      <c r="F73" s="8">
        <f t="shared" si="41"/>
        <v>0</v>
      </c>
      <c r="G73" s="8">
        <f t="shared" si="42"/>
        <v>100</v>
      </c>
      <c r="H73" s="8">
        <v>116115</v>
      </c>
      <c r="I73" s="8">
        <f t="shared" si="43"/>
        <v>-45923.7</v>
      </c>
      <c r="J73" s="46"/>
      <c r="K73" s="46"/>
      <c r="L73" s="8">
        <f t="shared" si="40"/>
        <v>60.44981268569952</v>
      </c>
    </row>
    <row r="74" spans="1:12" s="12" customFormat="1" ht="38.25" x14ac:dyDescent="0.2">
      <c r="A74" s="38" t="s">
        <v>47</v>
      </c>
      <c r="B74" s="39" t="s">
        <v>48</v>
      </c>
      <c r="C74" s="8">
        <v>99936</v>
      </c>
      <c r="D74" s="8">
        <v>99936</v>
      </c>
      <c r="E74" s="8">
        <v>44936</v>
      </c>
      <c r="F74" s="8">
        <f t="shared" si="41"/>
        <v>-55000</v>
      </c>
      <c r="G74" s="8">
        <f t="shared" si="42"/>
        <v>44.964777457572843</v>
      </c>
      <c r="H74" s="8">
        <v>0</v>
      </c>
      <c r="I74" s="8">
        <f t="shared" si="43"/>
        <v>44936</v>
      </c>
      <c r="J74" s="46"/>
      <c r="K74" s="46"/>
      <c r="L74" s="8">
        <v>0</v>
      </c>
    </row>
    <row r="75" spans="1:12" s="12" customFormat="1" ht="25.5" x14ac:dyDescent="0.2">
      <c r="A75" s="36" t="s">
        <v>55</v>
      </c>
      <c r="B75" s="44" t="s">
        <v>56</v>
      </c>
      <c r="C75" s="22">
        <f>C77+C76</f>
        <v>135681.79999999999</v>
      </c>
      <c r="D75" s="22">
        <f t="shared" ref="D75:F75" si="44">D77+D76</f>
        <v>135681.79999999999</v>
      </c>
      <c r="E75" s="22">
        <f t="shared" si="44"/>
        <v>135681.79999999999</v>
      </c>
      <c r="F75" s="22">
        <f t="shared" si="44"/>
        <v>-13432498.199999997</v>
      </c>
      <c r="G75" s="44">
        <f>E75/D75*100</f>
        <v>100</v>
      </c>
      <c r="H75" s="22">
        <f>H77+H76</f>
        <v>54500</v>
      </c>
      <c r="I75" s="22">
        <f>E75-H75</f>
        <v>81181.799999999988</v>
      </c>
      <c r="J75" s="44"/>
      <c r="K75" s="44"/>
      <c r="L75" s="44">
        <f>E75/I75*100</f>
        <v>167.13327371405907</v>
      </c>
    </row>
    <row r="76" spans="1:12" s="40" customFormat="1" ht="38.25" x14ac:dyDescent="0.2">
      <c r="A76" s="38" t="s">
        <v>29</v>
      </c>
      <c r="B76" s="39" t="s">
        <v>30</v>
      </c>
      <c r="C76" s="8">
        <v>0</v>
      </c>
      <c r="D76" s="8">
        <v>0</v>
      </c>
      <c r="E76" s="8">
        <v>0</v>
      </c>
      <c r="F76" s="8">
        <f>E76-D76</f>
        <v>0</v>
      </c>
      <c r="G76" s="8" t="e">
        <f>E76/D76*100</f>
        <v>#DIV/0!</v>
      </c>
      <c r="H76" s="8">
        <v>54500</v>
      </c>
      <c r="I76" s="8">
        <f>E76-H76</f>
        <v>-54500</v>
      </c>
      <c r="J76" s="8">
        <f t="shared" ref="J76" si="45">C76-E76</f>
        <v>0</v>
      </c>
      <c r="K76" s="8">
        <f t="shared" ref="K76" si="46">D76-E76</f>
        <v>0</v>
      </c>
      <c r="L76" s="8">
        <f>E76/H76*100</f>
        <v>0</v>
      </c>
    </row>
    <row r="77" spans="1:12" s="12" customFormat="1" ht="38.25" x14ac:dyDescent="0.2">
      <c r="A77" s="41">
        <v>3121</v>
      </c>
      <c r="B77" s="39" t="s">
        <v>99</v>
      </c>
      <c r="C77" s="8">
        <v>135681.79999999999</v>
      </c>
      <c r="D77" s="8">
        <v>135681.79999999999</v>
      </c>
      <c r="E77" s="8">
        <v>135681.79999999999</v>
      </c>
      <c r="F77" s="8">
        <f>E77-D77*100</f>
        <v>-13432498.199999997</v>
      </c>
      <c r="G77" s="8">
        <f>E77/D77*100</f>
        <v>100</v>
      </c>
      <c r="H77" s="8">
        <v>0</v>
      </c>
      <c r="I77" s="8">
        <f>E77-H77</f>
        <v>135681.79999999999</v>
      </c>
      <c r="J77" s="46"/>
      <c r="K77" s="46"/>
      <c r="L77" s="46">
        <v>0</v>
      </c>
    </row>
    <row r="78" spans="1:12" s="12" customFormat="1" ht="18.75" customHeight="1" x14ac:dyDescent="0.2">
      <c r="A78" s="37" t="s">
        <v>85</v>
      </c>
      <c r="B78" s="37"/>
      <c r="C78" s="21">
        <f>C67+C61+C75</f>
        <v>13096277.48</v>
      </c>
      <c r="D78" s="21">
        <f t="shared" ref="D78:F78" si="47">D67+D61+D75</f>
        <v>13096277.48</v>
      </c>
      <c r="E78" s="21">
        <f t="shared" si="47"/>
        <v>6463829.9799999995</v>
      </c>
      <c r="F78" s="21">
        <f t="shared" si="47"/>
        <v>-20064945.699999996</v>
      </c>
      <c r="G78" s="21">
        <f>E78/D78*100</f>
        <v>49.356238747012249</v>
      </c>
      <c r="H78" s="21">
        <f>H67+H61+H75</f>
        <v>3830515.0599999996</v>
      </c>
      <c r="I78" s="21">
        <f>I67+I61+I75</f>
        <v>2633314.92</v>
      </c>
      <c r="J78" s="21">
        <f t="shared" ref="J78:K78" si="48">J67+J61</f>
        <v>9.1250453629958235E-6</v>
      </c>
      <c r="K78" s="21">
        <f t="shared" si="48"/>
        <v>-0.35490748475581596</v>
      </c>
      <c r="L78" s="21">
        <f>E78/H78*100</f>
        <v>168.74571379442636</v>
      </c>
    </row>
    <row r="79" spans="1:12" s="12" customFormat="1" ht="20.25" customHeight="1" x14ac:dyDescent="0.25">
      <c r="A79" s="52"/>
      <c r="B79" s="53" t="s">
        <v>86</v>
      </c>
      <c r="C79" s="48">
        <f>C59+C78</f>
        <v>162719587.47999999</v>
      </c>
      <c r="D79" s="48">
        <f t="shared" ref="D79:F79" si="49">D59+D78</f>
        <v>109589447.48</v>
      </c>
      <c r="E79" s="48">
        <f>E59+E78</f>
        <v>82835456.309999987</v>
      </c>
      <c r="F79" s="48">
        <f t="shared" si="49"/>
        <v>-40186489.36999999</v>
      </c>
      <c r="G79" s="49" t="s">
        <v>87</v>
      </c>
      <c r="H79" s="13">
        <f>H78+H59</f>
        <v>67561627.859999985</v>
      </c>
      <c r="I79" s="13">
        <f>I78+I59</f>
        <v>15273828.449999999</v>
      </c>
      <c r="J79" s="49" t="s">
        <v>87</v>
      </c>
      <c r="K79" s="49" t="s">
        <v>87</v>
      </c>
      <c r="L79" s="49" t="s">
        <v>87</v>
      </c>
    </row>
    <row r="80" spans="1:12" x14ac:dyDescent="0.2">
      <c r="I80" s="19"/>
    </row>
    <row r="83" spans="2:8" s="14" customFormat="1" ht="39.75" customHeight="1" x14ac:dyDescent="0.2">
      <c r="B83" s="14" t="s">
        <v>93</v>
      </c>
      <c r="E83" s="15"/>
      <c r="F83" s="14" t="s">
        <v>94</v>
      </c>
      <c r="H83" s="35"/>
    </row>
  </sheetData>
  <mergeCells count="1">
    <mergeCell ref="B5:G5"/>
  </mergeCells>
  <pageMargins left="0.78740157480314965" right="0.19685039370078741" top="0.78740157480314965" bottom="0.39370078740157483" header="0" footer="0"/>
  <pageSetup paperSize="9" scale="7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2026-07-21T07:45:14Z</cp:lastPrinted>
  <dcterms:created xsi:type="dcterms:W3CDTF">2025-03-26T08:03:33Z</dcterms:created>
  <dcterms:modified xsi:type="dcterms:W3CDTF">2026-07-21T07:45:19Z</dcterms:modified>
</cp:coreProperties>
</file>