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табл 1,2" sheetId="1" r:id="rId1"/>
    <sheet name="табл 3" sheetId="3" r:id="rId2"/>
    <sheet name="табл 4,5,6" sheetId="4" r:id="rId3"/>
    <sheet name="табл 7,8" sheetId="6" r:id="rId4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6"/>
  <c r="H18" i="1"/>
  <c r="H17"/>
  <c r="H15"/>
  <c r="D29" i="6"/>
  <c r="D30" s="1"/>
  <c r="D25"/>
  <c r="D11"/>
  <c r="D9"/>
  <c r="H9" s="1"/>
  <c r="F13" i="3"/>
  <c r="F12" s="1"/>
  <c r="E27" i="1"/>
  <c r="D11"/>
  <c r="G12"/>
  <c r="H12"/>
  <c r="I12"/>
  <c r="J12"/>
  <c r="C11"/>
  <c r="F11"/>
  <c r="G25" i="6"/>
  <c r="H24"/>
  <c r="H23"/>
  <c r="H22"/>
  <c r="F25"/>
  <c r="H20"/>
  <c r="H19"/>
  <c r="H29" s="1"/>
  <c r="H30" s="1"/>
  <c r="G29"/>
  <c r="G30" s="1"/>
  <c r="F29"/>
  <c r="F30" s="1"/>
  <c r="E29"/>
  <c r="E30" s="1"/>
  <c r="C29"/>
  <c r="C30" s="1"/>
  <c r="H8"/>
  <c r="H7"/>
  <c r="H6"/>
  <c r="G8"/>
  <c r="G7"/>
  <c r="G6"/>
  <c r="C11"/>
  <c r="C9"/>
  <c r="I13" i="3"/>
  <c r="I12" s="1"/>
  <c r="I11" s="1"/>
  <c r="J13"/>
  <c r="J12" s="1"/>
  <c r="L32"/>
  <c r="L30"/>
  <c r="L29"/>
  <c r="L26"/>
  <c r="L23"/>
  <c r="L20"/>
  <c r="L17"/>
  <c r="L14"/>
  <c r="K32"/>
  <c r="K30"/>
  <c r="K29"/>
  <c r="K26"/>
  <c r="K23"/>
  <c r="K20"/>
  <c r="K17"/>
  <c r="K14"/>
  <c r="H32"/>
  <c r="H30"/>
  <c r="H29"/>
  <c r="H26"/>
  <c r="H23"/>
  <c r="H20"/>
  <c r="H17"/>
  <c r="H14"/>
  <c r="H13"/>
  <c r="G32"/>
  <c r="G30"/>
  <c r="G29"/>
  <c r="G26"/>
  <c r="G23"/>
  <c r="G20"/>
  <c r="G17"/>
  <c r="G14"/>
  <c r="G13"/>
  <c r="C13"/>
  <c r="E13" s="1"/>
  <c r="D23" i="4"/>
  <c r="H27" i="1"/>
  <c r="I31" s="1"/>
  <c r="F33"/>
  <c r="C27"/>
  <c r="D34" s="1"/>
  <c r="G16"/>
  <c r="J16"/>
  <c r="J15"/>
  <c r="J14"/>
  <c r="J13"/>
  <c r="I18"/>
  <c r="I17"/>
  <c r="I16"/>
  <c r="I15"/>
  <c r="I14"/>
  <c r="I13"/>
  <c r="H16"/>
  <c r="H14"/>
  <c r="H13"/>
  <c r="G18"/>
  <c r="G17"/>
  <c r="G15"/>
  <c r="G14"/>
  <c r="G13"/>
  <c r="E32" i="3"/>
  <c r="F11" i="6"/>
  <c r="H11" s="1"/>
  <c r="E11"/>
  <c r="E9"/>
  <c r="D26" i="4"/>
  <c r="D32" i="3"/>
  <c r="D30"/>
  <c r="D29"/>
  <c r="D26"/>
  <c r="D23"/>
  <c r="D20"/>
  <c r="D17"/>
  <c r="D14"/>
  <c r="E30"/>
  <c r="E29"/>
  <c r="E26"/>
  <c r="E23"/>
  <c r="E20"/>
  <c r="E17"/>
  <c r="E14"/>
  <c r="G27" i="1"/>
  <c r="E11"/>
  <c r="H11" l="1"/>
  <c r="H25" i="6"/>
  <c r="G11"/>
  <c r="G9"/>
  <c r="F11" i="3"/>
  <c r="H11" s="1"/>
  <c r="H12"/>
  <c r="G11" i="1"/>
  <c r="J11"/>
  <c r="I11"/>
  <c r="F31"/>
  <c r="K31" s="1"/>
  <c r="F32"/>
  <c r="F34"/>
  <c r="F29"/>
  <c r="C12" i="3"/>
  <c r="E12" s="1"/>
  <c r="K13"/>
  <c r="J11"/>
  <c r="K11" s="1"/>
  <c r="K12"/>
  <c r="L12"/>
  <c r="L13"/>
  <c r="L11"/>
  <c r="G12"/>
  <c r="G11"/>
  <c r="I29" i="1"/>
  <c r="D29"/>
  <c r="D33"/>
  <c r="D32"/>
  <c r="D31"/>
  <c r="J31" s="1"/>
  <c r="I32"/>
  <c r="I33"/>
  <c r="I34"/>
  <c r="D27" i="4"/>
  <c r="D13" i="3"/>
  <c r="F35" i="1" l="1"/>
  <c r="D12" i="3"/>
  <c r="C11"/>
  <c r="J34" i="1"/>
  <c r="K34"/>
  <c r="J33"/>
  <c r="K33"/>
  <c r="K32"/>
  <c r="J32"/>
  <c r="J29"/>
  <c r="K29"/>
  <c r="D35"/>
  <c r="I35"/>
  <c r="E11" i="3" l="1"/>
  <c r="D11"/>
  <c r="K35" i="1"/>
  <c r="J35"/>
</calcChain>
</file>

<file path=xl/sharedStrings.xml><?xml version="1.0" encoding="utf-8"?>
<sst xmlns="http://schemas.openxmlformats.org/spreadsheetml/2006/main" count="219" uniqueCount="132">
  <si>
    <t>Види доходів</t>
  </si>
  <si>
    <t xml:space="preserve">Всього доходів, тис. грн., в тому числі: </t>
  </si>
  <si>
    <t>Інша комунальна діяльність</t>
  </si>
  <si>
    <t>Інша операційна діяльність</t>
  </si>
  <si>
    <t>Інші фінансові доходи</t>
  </si>
  <si>
    <t>-</t>
  </si>
  <si>
    <t>Інші доходи</t>
  </si>
  <si>
    <t>Показники</t>
  </si>
  <si>
    <t xml:space="preserve">Витрати всього, тис. грн., </t>
  </si>
  <si>
    <t>в тому числі:</t>
  </si>
  <si>
    <t>Матеріальні витрати</t>
  </si>
  <si>
    <t>Витрати на оплату праці</t>
  </si>
  <si>
    <t>Відрахування на соціальні заходи</t>
  </si>
  <si>
    <t>Амортизація</t>
  </si>
  <si>
    <t>Інші витрати</t>
  </si>
  <si>
    <t>Обсяг реалізованої продукції (робіт, послуг), тис. грн.</t>
  </si>
  <si>
    <t>Чисельність працюючих, чол.</t>
  </si>
  <si>
    <t>Витрати всього, тис. грн., в тому числі:</t>
  </si>
  <si>
    <t>1. Операційні витрати</t>
  </si>
  <si>
    <t>1.1. собівартість:</t>
  </si>
  <si>
    <t>...</t>
  </si>
  <si>
    <t>1.2. Адміністративні витрати</t>
  </si>
  <si>
    <t>1.3Витрати на  збут</t>
  </si>
  <si>
    <t>2.Інші  операційні витрати</t>
  </si>
  <si>
    <t xml:space="preserve">Показники </t>
  </si>
  <si>
    <t>Капітальні інвестиції, тис. грн., в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</si>
  <si>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</si>
  <si>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</si>
  <si>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</si>
  <si>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</si>
  <si>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</si>
  <si>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</si>
  <si>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 xml:space="preserve">Інші необоротні матеріальні активи, тис. грн., в тому числі: </t>
  </si>
  <si>
    <t>Вибуття основних засобів, тис. грн., в тому числі:</t>
  </si>
  <si>
    <t>Ріст обсягу виробленої продукції (виконаних робіт, наданих послуг), %</t>
  </si>
  <si>
    <t>Ріст фонду оплати праці, %</t>
  </si>
  <si>
    <t>Зростання фонду оплати праці та обсягу виробленої продукції (виконаних робіт, наданих послуг),                      +/- відсоткових пунктів</t>
  </si>
  <si>
    <r>
      <t>Загальна площа будівель та споруд, м</t>
    </r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>, в тому числі:</t>
    </r>
  </si>
  <si>
    <t xml:space="preserve"> </t>
  </si>
  <si>
    <t>адміністративного призначення:</t>
  </si>
  <si>
    <t>- власність</t>
  </si>
  <si>
    <t>- оренда</t>
  </si>
  <si>
    <t>- суборенда</t>
  </si>
  <si>
    <t>виробничого призначення:</t>
  </si>
  <si>
    <r>
      <t>Площа адміністративних приміщень, м</t>
    </r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>:</t>
    </r>
  </si>
  <si>
    <t>– площа, яка використовується;</t>
  </si>
  <si>
    <t>– площа потенційних об’єктів оренди;</t>
  </si>
  <si>
    <r>
      <t>Площа адміністративних приміщень в розрахунку на                1 працівника адміністративного персоналу, м</t>
    </r>
    <r>
      <rPr>
        <vertAlign val="superscript"/>
        <sz val="9"/>
        <color theme="1"/>
        <rFont val="Times New Roman"/>
        <family val="1"/>
        <charset val="204"/>
      </rPr>
      <t>2</t>
    </r>
  </si>
  <si>
    <t xml:space="preserve">Виручка від реалізації продукції (робіт, послуг), тис. грн. </t>
  </si>
  <si>
    <t>Середньооблікова чисельність штатних працівників, чол.</t>
  </si>
  <si>
    <t>Фонд оплати праці штатних працівників, тис. грн.</t>
  </si>
  <si>
    <t>Середньомісячна заробітна плата штатних працівників, грн.</t>
  </si>
  <si>
    <t>Заборгованість із заробітної плати, тис. грн.</t>
  </si>
  <si>
    <t>Продуктивність праці на 1 працюючого, грн.</t>
  </si>
  <si>
    <t>ІТР</t>
  </si>
  <si>
    <t>робочі</t>
  </si>
  <si>
    <t>Чисельність працівників, всього, чол., в тому числі:</t>
  </si>
  <si>
    <t>- штатних</t>
  </si>
  <si>
    <t>- на договірній основі</t>
  </si>
  <si>
    <t xml:space="preserve">Фонд оплати праці всього, тис. грн., в тому числі: </t>
  </si>
  <si>
    <t>1. Фонд оплати праці штатних працівників, тис. грн., в тому числі:</t>
  </si>
  <si>
    <t>- основна заробітна плата</t>
  </si>
  <si>
    <t>- додаткова заробітна плата</t>
  </si>
  <si>
    <t>2. Фонд оплати праці по договорах, тис. грн., в тому числі:</t>
  </si>
  <si>
    <t>Середньомісячна заробітна плата по підприємству, грн.</t>
  </si>
  <si>
    <t>- штатних працівників</t>
  </si>
  <si>
    <t>Довідково:</t>
  </si>
  <si>
    <t>Max заробітна плата по підприємству</t>
  </si>
  <si>
    <t>Min заробітна плата по підприємству</t>
  </si>
  <si>
    <t>таблиця 4</t>
  </si>
  <si>
    <t>Капітальні інвестиції</t>
  </si>
  <si>
    <t>таблиця 5</t>
  </si>
  <si>
    <t>Ефективність діяльності</t>
  </si>
  <si>
    <t>таблиця 6</t>
  </si>
  <si>
    <t>Характеристика площ</t>
  </si>
  <si>
    <t>таблиця 1</t>
  </si>
  <si>
    <t>Доходи підприємства</t>
  </si>
  <si>
    <t>Аналіз операційних витрат виробництва</t>
  </si>
  <si>
    <t>таблиця 3</t>
  </si>
  <si>
    <t>Витрати в розрахунку на одиницю продукції та на одного працюючого</t>
  </si>
  <si>
    <t xml:space="preserve">1.4 інші </t>
  </si>
  <si>
    <t>таблиця 7</t>
  </si>
  <si>
    <t>Аналіз продуктивності праці</t>
  </si>
  <si>
    <t>таблиця 8</t>
  </si>
  <si>
    <t>Оплата праці</t>
  </si>
  <si>
    <t>Діяльність з абонентського обслуговування</t>
  </si>
  <si>
    <t>Адміністративні витрати</t>
  </si>
  <si>
    <t>таблиця 2</t>
  </si>
  <si>
    <t xml:space="preserve">Головний бухгалтер </t>
  </si>
  <si>
    <t>Економіст</t>
  </si>
  <si>
    <t>Г.В.Кравчук</t>
  </si>
  <si>
    <t>Директор КП "Гайсинводоканал"</t>
  </si>
  <si>
    <t>Темп росту планових показників %</t>
  </si>
  <si>
    <t>С.П.Шлапак</t>
  </si>
  <si>
    <t>В.В.Коваленко</t>
  </si>
  <si>
    <t>Фактичне виконання за минулий рік</t>
  </si>
  <si>
    <t>Планові показники поточного року</t>
  </si>
  <si>
    <t>Довідково: фактичне виконання за І квартал поточного року</t>
  </si>
  <si>
    <t>Планові показники</t>
  </si>
  <si>
    <t xml:space="preserve"> Водопостачання</t>
  </si>
  <si>
    <t>Водовідведення</t>
  </si>
  <si>
    <t>тис.грн.</t>
  </si>
  <si>
    <t>%</t>
  </si>
  <si>
    <t>Порівняння планових показників  на наступний рік з плановими показниками поточного року</t>
  </si>
  <si>
    <t>Порівняння планових показників  на наступний рік з фактичним виконанням минулого року</t>
  </si>
  <si>
    <t>Фактичне викрнання за минулий рік</t>
  </si>
  <si>
    <t>структура витрат, %</t>
  </si>
  <si>
    <t>Довідково: фактичне виконання за І квартал поточного року, тис.грн.</t>
  </si>
  <si>
    <t>Планові показники наступного року</t>
  </si>
  <si>
    <t>Порівняння структур витрат, %</t>
  </si>
  <si>
    <t>план наступного року до фактичних минулого року</t>
  </si>
  <si>
    <t>план наступного року до плану поточного року</t>
  </si>
  <si>
    <t>Планові показники на наступний рік</t>
  </si>
  <si>
    <t>Планові показники на поточний рік, тис. грн.</t>
  </si>
  <si>
    <t>Планові показники на наступний рік, тис. грн.</t>
  </si>
  <si>
    <t>Запланований обсяг виробленої продукції (виконаних робіт, наданих послуг) за плановий рік, тис. грн.</t>
  </si>
  <si>
    <t>Запланований обсяг виробленої продукції (виконаних робіт, наданих послуг) на поточний рік, тис. грн.</t>
  </si>
  <si>
    <t>Запланований фонд оплати праці на плановий рік, тис. грн.</t>
  </si>
  <si>
    <t>Запланований фонд оплати праці на поточний рік, тис. грн.</t>
  </si>
  <si>
    <t>витрати на одиницю реалізованої продукції (робіт, послуг), коп./грн.</t>
  </si>
  <si>
    <t>витрати на одного працюючого, грн.</t>
  </si>
  <si>
    <t>витрати на одиницю реалізо ваної продукції (робіт, послуг), коп./грн.</t>
  </si>
  <si>
    <t>Довідково фактичне виконання за І квартал поточного року, тис.грн.</t>
  </si>
  <si>
    <t>Довідково фактичне виконання за І квартал поточного року</t>
  </si>
  <si>
    <t>в тому числі по категоріях працівників</t>
  </si>
  <si>
    <t>план на наступний рік, всього</t>
  </si>
  <si>
    <t>Додаток</t>
  </si>
  <si>
    <t>до рішення виконавчого комітету</t>
  </si>
  <si>
    <t>Гайсинської міської ради</t>
  </si>
  <si>
    <t>від 18.12.2024р. №</t>
  </si>
  <si>
    <t xml:space="preserve">Секретар виконавчого комітету          </t>
  </si>
  <si>
    <t>А.П.Філімонов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</si>
</sst>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vertAlign val="sub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164" fontId="1" fillId="0" borderId="2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1" fontId="1" fillId="0" borderId="2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" fontId="1" fillId="0" borderId="21" xfId="0" applyNumberFormat="1" applyFont="1" applyBorder="1" applyAlignment="1">
      <alignment horizontal="right" vertical="center" wrapText="1"/>
    </xf>
    <xf numFmtId="1" fontId="1" fillId="0" borderId="23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164" fontId="1" fillId="0" borderId="23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right" vertical="center" wrapText="1"/>
    </xf>
    <xf numFmtId="164" fontId="1" fillId="0" borderId="9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 wrapText="1"/>
    </xf>
    <xf numFmtId="0" fontId="9" fillId="0" borderId="23" xfId="0" applyFont="1" applyBorder="1" applyAlignment="1">
      <alignment vertical="center"/>
    </xf>
    <xf numFmtId="164" fontId="17" fillId="0" borderId="2" xfId="0" applyNumberFormat="1" applyFont="1" applyBorder="1" applyAlignment="1">
      <alignment horizontal="right" vertical="center" wrapText="1"/>
    </xf>
    <xf numFmtId="164" fontId="9" fillId="0" borderId="25" xfId="0" applyNumberFormat="1" applyFont="1" applyBorder="1" applyAlignment="1">
      <alignment horizontal="right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1" fontId="1" fillId="0" borderId="31" xfId="0" applyNumberFormat="1" applyFont="1" applyBorder="1" applyAlignment="1">
      <alignment horizontal="right" vertical="center" wrapText="1"/>
    </xf>
    <xf numFmtId="1" fontId="1" fillId="0" borderId="32" xfId="0" applyNumberFormat="1" applyFont="1" applyBorder="1" applyAlignment="1">
      <alignment horizontal="right" vertical="center" wrapText="1"/>
    </xf>
    <xf numFmtId="0" fontId="20" fillId="0" borderId="0" xfId="0" applyFont="1"/>
    <xf numFmtId="164" fontId="21" fillId="0" borderId="5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right" vertical="center" wrapText="1"/>
    </xf>
    <xf numFmtId="164" fontId="19" fillId="0" borderId="2" xfId="0" applyNumberFormat="1" applyFont="1" applyBorder="1" applyAlignment="1">
      <alignment horizontal="right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right" vertical="center" wrapText="1"/>
    </xf>
    <xf numFmtId="164" fontId="1" fillId="0" borderId="40" xfId="0" applyNumberFormat="1" applyFont="1" applyBorder="1" applyAlignment="1">
      <alignment horizontal="right" vertical="center" wrapText="1"/>
    </xf>
    <xf numFmtId="164" fontId="1" fillId="0" borderId="41" xfId="0" applyNumberFormat="1" applyFont="1" applyBorder="1" applyAlignment="1">
      <alignment horizontal="right" vertical="center" wrapText="1"/>
    </xf>
    <xf numFmtId="164" fontId="17" fillId="0" borderId="41" xfId="0" applyNumberFormat="1" applyFont="1" applyBorder="1" applyAlignment="1">
      <alignment horizontal="right" vertical="center" wrapText="1"/>
    </xf>
    <xf numFmtId="0" fontId="17" fillId="0" borderId="41" xfId="0" applyFont="1" applyBorder="1" applyAlignment="1">
      <alignment horizontal="right" vertical="center" wrapText="1"/>
    </xf>
    <xf numFmtId="1" fontId="1" fillId="0" borderId="29" xfId="0" applyNumberFormat="1" applyFont="1" applyBorder="1" applyAlignment="1">
      <alignment horizontal="right" vertical="center" wrapText="1"/>
    </xf>
    <xf numFmtId="1" fontId="1" fillId="0" borderId="41" xfId="0" applyNumberFormat="1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1" fillId="0" borderId="42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164" fontId="9" fillId="0" borderId="24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/>
    </xf>
    <xf numFmtId="0" fontId="23" fillId="0" borderId="32" xfId="0" applyFont="1" applyBorder="1"/>
    <xf numFmtId="0" fontId="1" fillId="0" borderId="16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2" xfId="0" applyFont="1" applyBorder="1" applyAlignment="1">
      <alignment horizontal="right"/>
    </xf>
    <xf numFmtId="164" fontId="19" fillId="0" borderId="40" xfId="0" applyNumberFormat="1" applyFont="1" applyBorder="1" applyAlignment="1">
      <alignment horizontal="right" vertical="center" wrapText="1"/>
    </xf>
    <xf numFmtId="164" fontId="19" fillId="0" borderId="24" xfId="0" applyNumberFormat="1" applyFont="1" applyBorder="1" applyAlignment="1">
      <alignment vertical="center"/>
    </xf>
    <xf numFmtId="164" fontId="19" fillId="0" borderId="23" xfId="0" applyNumberFormat="1" applyFont="1" applyBorder="1" applyAlignment="1">
      <alignment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164" fontId="4" fillId="0" borderId="35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18" fillId="0" borderId="18" xfId="0" applyNumberFormat="1" applyFont="1" applyBorder="1" applyAlignment="1">
      <alignment horizontal="center" vertical="center" wrapText="1"/>
    </xf>
    <xf numFmtId="164" fontId="18" fillId="0" borderId="1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view="pageLayout" topLeftCell="B2" workbookViewId="0">
      <selection activeCell="I6" sqref="I6:J6"/>
    </sheetView>
  </sheetViews>
  <sheetFormatPr defaultRowHeight="15"/>
  <cols>
    <col min="1" max="1" width="0.7109375" hidden="1" customWidth="1"/>
    <col min="2" max="2" width="14.5703125" customWidth="1"/>
    <col min="3" max="4" width="8.5703125" customWidth="1"/>
    <col min="5" max="5" width="9.42578125" customWidth="1"/>
    <col min="6" max="6" width="8.5703125" customWidth="1"/>
    <col min="7" max="7" width="8.42578125" customWidth="1"/>
    <col min="8" max="8" width="7.7109375" customWidth="1"/>
    <col min="9" max="9" width="8.85546875" customWidth="1"/>
    <col min="10" max="10" width="6" customWidth="1"/>
    <col min="11" max="11" width="5.85546875" customWidth="1"/>
  </cols>
  <sheetData>
    <row r="1" spans="2:11" hidden="1"/>
    <row r="2" spans="2:11">
      <c r="H2" t="s">
        <v>126</v>
      </c>
    </row>
    <row r="3" spans="2:11">
      <c r="H3" t="s">
        <v>127</v>
      </c>
    </row>
    <row r="4" spans="2:11">
      <c r="H4" t="s">
        <v>128</v>
      </c>
    </row>
    <row r="5" spans="2:11">
      <c r="H5" t="s">
        <v>129</v>
      </c>
      <c r="J5">
        <v>363</v>
      </c>
    </row>
    <row r="6" spans="2:11" ht="10.9" customHeight="1">
      <c r="D6" s="18"/>
      <c r="I6" s="84" t="s">
        <v>75</v>
      </c>
      <c r="J6" s="84"/>
    </row>
    <row r="7" spans="2:11" ht="15" customHeight="1" thickBot="1">
      <c r="B7" s="85" t="s">
        <v>76</v>
      </c>
      <c r="C7" s="85"/>
      <c r="D7" s="85"/>
      <c r="E7" s="85"/>
      <c r="F7" s="85"/>
      <c r="G7" s="85"/>
      <c r="H7" s="85"/>
      <c r="I7" s="85"/>
      <c r="J7" s="85"/>
    </row>
    <row r="8" spans="2:11" ht="71.45" customHeight="1" thickBot="1">
      <c r="B8" s="87" t="s">
        <v>0</v>
      </c>
      <c r="C8" s="89" t="s">
        <v>95</v>
      </c>
      <c r="D8" s="91" t="s">
        <v>96</v>
      </c>
      <c r="E8" s="91" t="s">
        <v>97</v>
      </c>
      <c r="F8" s="89" t="s">
        <v>98</v>
      </c>
      <c r="G8" s="78" t="s">
        <v>104</v>
      </c>
      <c r="H8" s="79"/>
      <c r="I8" s="78" t="s">
        <v>103</v>
      </c>
      <c r="J8" s="102"/>
      <c r="K8" s="79"/>
    </row>
    <row r="9" spans="2:11" ht="15" customHeight="1" thickBot="1">
      <c r="B9" s="88"/>
      <c r="C9" s="90"/>
      <c r="D9" s="92"/>
      <c r="E9" s="92"/>
      <c r="F9" s="90"/>
      <c r="G9" s="1" t="s">
        <v>101</v>
      </c>
      <c r="H9" s="1" t="s">
        <v>102</v>
      </c>
      <c r="I9" s="1" t="s">
        <v>101</v>
      </c>
      <c r="J9" s="78" t="s">
        <v>102</v>
      </c>
      <c r="K9" s="79"/>
    </row>
    <row r="10" spans="2:11" ht="12" customHeight="1" thickBot="1">
      <c r="B10" s="3">
        <v>1</v>
      </c>
      <c r="C10" s="3">
        <v>2</v>
      </c>
      <c r="D10" s="3">
        <v>3</v>
      </c>
      <c r="E10" s="3">
        <v>4</v>
      </c>
      <c r="F10" s="3">
        <v>5</v>
      </c>
      <c r="G10" s="3">
        <v>6</v>
      </c>
      <c r="H10" s="3">
        <v>7</v>
      </c>
      <c r="I10" s="3">
        <v>8</v>
      </c>
      <c r="J10" s="93">
        <v>9</v>
      </c>
      <c r="K10" s="94"/>
    </row>
    <row r="11" spans="2:11" ht="34.9" customHeight="1" thickBot="1">
      <c r="B11" s="23" t="s">
        <v>1</v>
      </c>
      <c r="C11" s="22">
        <f>SUM(C12:C18)</f>
        <v>31707.4</v>
      </c>
      <c r="D11" s="22">
        <f>SUM(D12:D18)</f>
        <v>35151.600000000006</v>
      </c>
      <c r="E11" s="22">
        <f>SUM(E12:E18)</f>
        <v>6624.5999999999995</v>
      </c>
      <c r="F11" s="22">
        <f>SUM(F12:F18)</f>
        <v>42420</v>
      </c>
      <c r="G11" s="22">
        <f t="shared" ref="G11:G18" si="0">SUM(F11-C11)</f>
        <v>10712.599999999999</v>
      </c>
      <c r="H11" s="22">
        <f t="shared" ref="H11:H18" si="1">SUM(F11/C11*100)</f>
        <v>133.78580394482046</v>
      </c>
      <c r="I11" s="22">
        <f t="shared" ref="I11:I18" si="2">SUM(F11-D11)</f>
        <v>7268.3999999999942</v>
      </c>
      <c r="J11" s="95">
        <f t="shared" ref="J11:J16" si="3">SUM(F11/D11*100)</f>
        <v>120.67729491687432</v>
      </c>
      <c r="K11" s="96"/>
    </row>
    <row r="12" spans="2:11" ht="33" customHeight="1" thickBot="1">
      <c r="B12" s="23" t="s">
        <v>99</v>
      </c>
      <c r="C12" s="22">
        <v>12357.2</v>
      </c>
      <c r="D12" s="22">
        <v>16538.2</v>
      </c>
      <c r="E12" s="22">
        <v>2889.9</v>
      </c>
      <c r="F12" s="22">
        <v>13635.8</v>
      </c>
      <c r="G12" s="22">
        <f t="shared" si="0"/>
        <v>1278.5999999999985</v>
      </c>
      <c r="H12" s="22">
        <f t="shared" si="1"/>
        <v>110.34700417570322</v>
      </c>
      <c r="I12" s="22">
        <f t="shared" si="2"/>
        <v>-2902.4000000000015</v>
      </c>
      <c r="J12" s="95">
        <f t="shared" si="3"/>
        <v>82.450327121452148</v>
      </c>
      <c r="K12" s="96"/>
    </row>
    <row r="13" spans="2:11" ht="30" customHeight="1" thickBot="1">
      <c r="B13" s="23" t="s">
        <v>100</v>
      </c>
      <c r="C13" s="22">
        <v>7728.2</v>
      </c>
      <c r="D13" s="22">
        <v>11278.2</v>
      </c>
      <c r="E13" s="22">
        <v>1900.5</v>
      </c>
      <c r="F13" s="22">
        <v>10074</v>
      </c>
      <c r="G13" s="22">
        <f t="shared" si="0"/>
        <v>2345.8000000000002</v>
      </c>
      <c r="H13" s="22">
        <f t="shared" si="1"/>
        <v>130.35376931238841</v>
      </c>
      <c r="I13" s="22">
        <f t="shared" si="2"/>
        <v>-1204.2000000000007</v>
      </c>
      <c r="J13" s="95">
        <f t="shared" si="3"/>
        <v>89.322764270894282</v>
      </c>
      <c r="K13" s="96"/>
    </row>
    <row r="14" spans="2:11" ht="24" customHeight="1" thickBot="1">
      <c r="B14" s="23" t="s">
        <v>2</v>
      </c>
      <c r="C14" s="22">
        <v>1184.5</v>
      </c>
      <c r="D14" s="22">
        <v>1926</v>
      </c>
      <c r="E14" s="22">
        <v>463.7</v>
      </c>
      <c r="F14" s="22">
        <v>2286</v>
      </c>
      <c r="G14" s="22">
        <f t="shared" si="0"/>
        <v>1101.5</v>
      </c>
      <c r="H14" s="22">
        <f t="shared" si="1"/>
        <v>192.99282397636134</v>
      </c>
      <c r="I14" s="22">
        <f t="shared" si="2"/>
        <v>360</v>
      </c>
      <c r="J14" s="95">
        <f t="shared" si="3"/>
        <v>118.69158878504673</v>
      </c>
      <c r="K14" s="96"/>
    </row>
    <row r="15" spans="2:11" ht="33.75" customHeight="1" thickBot="1">
      <c r="B15" s="23" t="s">
        <v>85</v>
      </c>
      <c r="C15" s="22">
        <v>2872.3</v>
      </c>
      <c r="D15" s="22">
        <v>2869.2</v>
      </c>
      <c r="E15" s="22">
        <v>719</v>
      </c>
      <c r="F15" s="22">
        <v>3193.2</v>
      </c>
      <c r="G15" s="22">
        <f t="shared" si="0"/>
        <v>320.89999999999964</v>
      </c>
      <c r="H15" s="22">
        <f t="shared" si="1"/>
        <v>111.17223131288515</v>
      </c>
      <c r="I15" s="22">
        <f t="shared" si="2"/>
        <v>324</v>
      </c>
      <c r="J15" s="95">
        <f t="shared" si="3"/>
        <v>111.29234629861982</v>
      </c>
      <c r="K15" s="96"/>
    </row>
    <row r="16" spans="2:11" ht="23.25" customHeight="1" thickBot="1">
      <c r="B16" s="23" t="s">
        <v>3</v>
      </c>
      <c r="C16" s="22">
        <v>5539.2</v>
      </c>
      <c r="D16" s="22">
        <v>2540</v>
      </c>
      <c r="E16" s="22">
        <v>651.5</v>
      </c>
      <c r="F16" s="22">
        <v>12111</v>
      </c>
      <c r="G16" s="22">
        <f t="shared" si="0"/>
        <v>6571.8</v>
      </c>
      <c r="H16" s="22">
        <f t="shared" si="1"/>
        <v>218.64168110918544</v>
      </c>
      <c r="I16" s="22">
        <f t="shared" si="2"/>
        <v>9571</v>
      </c>
      <c r="J16" s="95">
        <f t="shared" si="3"/>
        <v>476.81102362204729</v>
      </c>
      <c r="K16" s="96"/>
    </row>
    <row r="17" spans="2:11" ht="18.600000000000001" customHeight="1" thickBot="1">
      <c r="B17" s="23" t="s">
        <v>4</v>
      </c>
      <c r="C17" s="22">
        <v>2.7</v>
      </c>
      <c r="D17" s="22">
        <v>0</v>
      </c>
      <c r="E17" s="22">
        <v>0</v>
      </c>
      <c r="F17" s="22">
        <v>0</v>
      </c>
      <c r="G17" s="22">
        <f t="shared" si="0"/>
        <v>-2.7</v>
      </c>
      <c r="H17" s="22">
        <f t="shared" si="1"/>
        <v>0</v>
      </c>
      <c r="I17" s="22">
        <f t="shared" si="2"/>
        <v>0</v>
      </c>
      <c r="J17" s="95" t="s">
        <v>5</v>
      </c>
      <c r="K17" s="96"/>
    </row>
    <row r="18" spans="2:11" ht="12" customHeight="1" thickBot="1">
      <c r="B18" s="23" t="s">
        <v>6</v>
      </c>
      <c r="C18" s="22">
        <v>2023.3</v>
      </c>
      <c r="D18" s="22">
        <v>0</v>
      </c>
      <c r="E18" s="22">
        <v>0</v>
      </c>
      <c r="F18" s="22">
        <v>1120</v>
      </c>
      <c r="G18" s="22">
        <f t="shared" si="0"/>
        <v>-903.3</v>
      </c>
      <c r="H18" s="22">
        <f t="shared" si="1"/>
        <v>55.35511293431523</v>
      </c>
      <c r="I18" s="22">
        <f t="shared" si="2"/>
        <v>1120</v>
      </c>
      <c r="J18" s="95" t="s">
        <v>5</v>
      </c>
      <c r="K18" s="96"/>
    </row>
    <row r="19" spans="2:11" ht="3.75" customHeight="1"/>
    <row r="20" spans="2:11" hidden="1">
      <c r="C20" t="s">
        <v>38</v>
      </c>
    </row>
    <row r="21" spans="2:11" ht="13.15" customHeight="1">
      <c r="D21" s="18"/>
      <c r="I21" s="84" t="s">
        <v>87</v>
      </c>
      <c r="J21" s="84"/>
    </row>
    <row r="22" spans="2:11" ht="15.6" customHeight="1" thickBot="1">
      <c r="B22" s="86" t="s">
        <v>77</v>
      </c>
      <c r="C22" s="85"/>
      <c r="D22" s="85"/>
      <c r="E22" s="85"/>
      <c r="F22" s="85"/>
      <c r="G22" s="85"/>
      <c r="H22" s="85"/>
      <c r="I22" s="85"/>
      <c r="J22" s="85"/>
      <c r="K22" s="85"/>
    </row>
    <row r="23" spans="2:11" ht="25.9" customHeight="1" thickBot="1">
      <c r="B23" s="99" t="s">
        <v>7</v>
      </c>
      <c r="C23" s="78" t="s">
        <v>105</v>
      </c>
      <c r="D23" s="79"/>
      <c r="E23" s="78" t="s">
        <v>96</v>
      </c>
      <c r="F23" s="102"/>
      <c r="G23" s="91" t="s">
        <v>107</v>
      </c>
      <c r="H23" s="78" t="s">
        <v>108</v>
      </c>
      <c r="I23" s="79"/>
      <c r="J23" s="78" t="s">
        <v>109</v>
      </c>
      <c r="K23" s="79"/>
    </row>
    <row r="24" spans="2:11" ht="31.15" customHeight="1">
      <c r="B24" s="100"/>
      <c r="C24" s="82" t="s">
        <v>101</v>
      </c>
      <c r="D24" s="82" t="s">
        <v>106</v>
      </c>
      <c r="E24" s="82" t="s">
        <v>101</v>
      </c>
      <c r="F24" s="82" t="s">
        <v>106</v>
      </c>
      <c r="G24" s="103"/>
      <c r="H24" s="82" t="s">
        <v>101</v>
      </c>
      <c r="I24" s="82" t="s">
        <v>106</v>
      </c>
      <c r="J24" s="80" t="s">
        <v>110</v>
      </c>
      <c r="K24" s="80" t="s">
        <v>111</v>
      </c>
    </row>
    <row r="25" spans="2:11" ht="79.150000000000006" customHeight="1" thickBot="1">
      <c r="B25" s="101"/>
      <c r="C25" s="83"/>
      <c r="D25" s="83"/>
      <c r="E25" s="83"/>
      <c r="F25" s="83"/>
      <c r="G25" s="92"/>
      <c r="H25" s="83"/>
      <c r="I25" s="83"/>
      <c r="J25" s="81"/>
      <c r="K25" s="81"/>
    </row>
    <row r="26" spans="2:11" ht="15" customHeight="1" thickBot="1">
      <c r="B26" s="3">
        <v>1</v>
      </c>
      <c r="C26" s="3">
        <v>2</v>
      </c>
      <c r="D26" s="3">
        <v>3</v>
      </c>
      <c r="E26" s="3">
        <v>4</v>
      </c>
      <c r="F26" s="3">
        <v>5</v>
      </c>
      <c r="G26" s="3">
        <v>6</v>
      </c>
      <c r="H26" s="3">
        <v>7</v>
      </c>
      <c r="I26" s="3">
        <v>8</v>
      </c>
      <c r="J26" s="3">
        <v>9</v>
      </c>
      <c r="K26" s="4">
        <v>10</v>
      </c>
    </row>
    <row r="27" spans="2:11" ht="17.45" customHeight="1">
      <c r="B27" s="24" t="s">
        <v>8</v>
      </c>
      <c r="C27" s="97">
        <f>SUM(C29:C35)</f>
        <v>31476.199999999997</v>
      </c>
      <c r="D27" s="97">
        <v>100</v>
      </c>
      <c r="E27" s="97">
        <f>SUM(E29:E35)</f>
        <v>35095.5</v>
      </c>
      <c r="F27" s="97">
        <v>100</v>
      </c>
      <c r="G27" s="97">
        <f>SUM(G29:G35)</f>
        <v>6903.2000000000007</v>
      </c>
      <c r="H27" s="97">
        <f>SUM(H29:H35)</f>
        <v>42380.899999999994</v>
      </c>
      <c r="I27" s="97">
        <v>100</v>
      </c>
      <c r="J27" s="97" t="s">
        <v>5</v>
      </c>
      <c r="K27" s="97" t="s">
        <v>5</v>
      </c>
    </row>
    <row r="28" spans="2:11" ht="12" customHeight="1" thickBot="1">
      <c r="B28" s="23" t="s">
        <v>9</v>
      </c>
      <c r="C28" s="98"/>
      <c r="D28" s="98"/>
      <c r="E28" s="98"/>
      <c r="F28" s="98"/>
      <c r="G28" s="98"/>
      <c r="H28" s="98"/>
      <c r="I28" s="98"/>
      <c r="J28" s="98"/>
      <c r="K28" s="98"/>
    </row>
    <row r="29" spans="2:11">
      <c r="B29" s="104" t="s">
        <v>10</v>
      </c>
      <c r="C29" s="97">
        <v>9605.6</v>
      </c>
      <c r="D29" s="97">
        <f>SUM(C29/C27*100)</f>
        <v>30.517025562170787</v>
      </c>
      <c r="E29" s="97">
        <v>10574.5</v>
      </c>
      <c r="F29" s="97">
        <f>SUM(E29/E27*100)</f>
        <v>30.130643529797268</v>
      </c>
      <c r="G29" s="97">
        <v>2493.6999999999998</v>
      </c>
      <c r="H29" s="97">
        <v>13124.3</v>
      </c>
      <c r="I29" s="97">
        <f>SUM(H29/H27*100)</f>
        <v>30.967487712625264</v>
      </c>
      <c r="J29" s="97">
        <f>SUM(I29-D29)</f>
        <v>0.45046215045447724</v>
      </c>
      <c r="K29" s="97">
        <f>SUM(I29-F29)</f>
        <v>0.83684418282799555</v>
      </c>
    </row>
    <row r="30" spans="2:11" ht="4.1500000000000004" customHeight="1" thickBot="1">
      <c r="B30" s="105"/>
      <c r="C30" s="98"/>
      <c r="D30" s="98"/>
      <c r="E30" s="98"/>
      <c r="F30" s="98"/>
      <c r="G30" s="98"/>
      <c r="H30" s="98"/>
      <c r="I30" s="98"/>
      <c r="J30" s="106"/>
      <c r="K30" s="106"/>
    </row>
    <row r="31" spans="2:11" ht="21.75" customHeight="1" thickBot="1">
      <c r="B31" s="23" t="s">
        <v>11</v>
      </c>
      <c r="C31" s="22">
        <v>8150.5</v>
      </c>
      <c r="D31" s="22">
        <f>SUM(C31/C27*100)</f>
        <v>25.894167656832785</v>
      </c>
      <c r="E31" s="22">
        <v>13177.2</v>
      </c>
      <c r="F31" s="22">
        <f>SUM(E31/E27*100)</f>
        <v>37.546694020600938</v>
      </c>
      <c r="G31" s="22">
        <v>2039.4</v>
      </c>
      <c r="H31" s="22">
        <v>14292.7</v>
      </c>
      <c r="I31" s="22">
        <f>SUM(H31/H27*100)</f>
        <v>33.724389996437083</v>
      </c>
      <c r="J31" s="50">
        <f>SUM(I31-D31)</f>
        <v>7.8302223396042976</v>
      </c>
      <c r="K31" s="25">
        <f>SUM(I31-F31)</f>
        <v>-3.8223040241638557</v>
      </c>
    </row>
    <row r="32" spans="2:11" ht="18.600000000000001" customHeight="1" thickBot="1">
      <c r="B32" s="23" t="s">
        <v>12</v>
      </c>
      <c r="C32" s="22">
        <v>1695.8</v>
      </c>
      <c r="D32" s="22">
        <f>SUM(C32/C27*100)</f>
        <v>5.3875626663955627</v>
      </c>
      <c r="E32" s="22">
        <v>2764.4</v>
      </c>
      <c r="F32" s="22">
        <f>SUM(E32/E27*100)</f>
        <v>7.8767933210810508</v>
      </c>
      <c r="G32" s="22">
        <v>421.8</v>
      </c>
      <c r="H32" s="22">
        <v>2998.8</v>
      </c>
      <c r="I32" s="22">
        <f>SUM(H32/H27*100)</f>
        <v>7.075828970125694</v>
      </c>
      <c r="J32" s="50">
        <f>SUM(I32-D32)</f>
        <v>1.6882663037301313</v>
      </c>
      <c r="K32" s="25">
        <f>SUM(I32-F32)</f>
        <v>-0.80096435095535679</v>
      </c>
    </row>
    <row r="33" spans="2:11" ht="12.6" customHeight="1" thickBot="1">
      <c r="B33" s="23" t="s">
        <v>13</v>
      </c>
      <c r="C33" s="22">
        <v>1426.8</v>
      </c>
      <c r="D33" s="22">
        <f>SUM(C33/C27*100)</f>
        <v>4.5329487041002414</v>
      </c>
      <c r="E33" s="22">
        <v>1468.1</v>
      </c>
      <c r="F33" s="22">
        <f>SUM(E33/E27*100)</f>
        <v>4.1831573848499097</v>
      </c>
      <c r="G33" s="22">
        <v>400.1</v>
      </c>
      <c r="H33" s="22">
        <v>2169.1</v>
      </c>
      <c r="I33" s="22">
        <f>SUM(H33/H27*100)</f>
        <v>5.1181074493462857</v>
      </c>
      <c r="J33" s="50">
        <f>SUM(I33-D33)</f>
        <v>0.58515874524604428</v>
      </c>
      <c r="K33" s="25">
        <f>SUM(I33-F33)</f>
        <v>0.93495006449637597</v>
      </c>
    </row>
    <row r="34" spans="2:11" ht="14.25" customHeight="1" thickBot="1">
      <c r="B34" s="23" t="s">
        <v>14</v>
      </c>
      <c r="C34" s="22">
        <v>7535.2</v>
      </c>
      <c r="D34" s="22">
        <f>SUM(C34/C27*100)</f>
        <v>23.939357355716385</v>
      </c>
      <c r="E34" s="22">
        <v>3154.1</v>
      </c>
      <c r="F34" s="22">
        <f>SUM(E34/E27*100)</f>
        <v>8.987192090154009</v>
      </c>
      <c r="G34" s="22">
        <v>626.79999999999995</v>
      </c>
      <c r="H34" s="22">
        <v>5466.5</v>
      </c>
      <c r="I34" s="22">
        <f>SUM(H34/H27*100)</f>
        <v>12.898499088032583</v>
      </c>
      <c r="J34" s="50">
        <f>SUM(I34-D34)</f>
        <v>-11.040858267683802</v>
      </c>
      <c r="K34" s="25">
        <f>SUM(I34-F34)</f>
        <v>3.9113069978785742</v>
      </c>
    </row>
    <row r="35" spans="2:11" ht="21" customHeight="1" thickBot="1">
      <c r="B35" s="23" t="s">
        <v>86</v>
      </c>
      <c r="C35" s="22">
        <v>3062.3</v>
      </c>
      <c r="D35" s="22">
        <f>SUM(100-D29-D31-D32-D33-D34)</f>
        <v>9.7289380547842406</v>
      </c>
      <c r="E35" s="22">
        <v>3957.2</v>
      </c>
      <c r="F35" s="22">
        <f>SUM(100-F29-F31-F32-F33-F34)</f>
        <v>11.275519653516822</v>
      </c>
      <c r="G35" s="22">
        <v>921.4</v>
      </c>
      <c r="H35" s="22">
        <v>4329.5</v>
      </c>
      <c r="I35" s="22">
        <f>SUM(100-I29-I31-I32-I33-I34)</f>
        <v>10.215686783433096</v>
      </c>
      <c r="J35" s="50">
        <f>SUM(I35-D35)</f>
        <v>0.48674872864885543</v>
      </c>
      <c r="K35" s="25">
        <f>SUM(I35-F35)</f>
        <v>-1.0598328700837261</v>
      </c>
    </row>
    <row r="36" spans="2:11" ht="5.45" customHeight="1"/>
    <row r="37" spans="2:11" ht="15" customHeight="1">
      <c r="C37" s="47"/>
      <c r="D37" s="47"/>
      <c r="E37" s="47"/>
      <c r="F37" s="47"/>
      <c r="G37" s="47"/>
      <c r="H37" s="47"/>
    </row>
    <row r="38" spans="2:11" ht="13.9" customHeight="1">
      <c r="C38" s="47"/>
      <c r="D38" s="47"/>
      <c r="E38" s="47"/>
      <c r="F38" s="47"/>
      <c r="G38" s="47"/>
      <c r="H38" s="47"/>
    </row>
    <row r="39" spans="2:11" ht="12.6" customHeight="1">
      <c r="C39" s="47"/>
      <c r="D39" s="47"/>
      <c r="E39" s="47"/>
      <c r="F39" s="47"/>
      <c r="G39" s="47"/>
      <c r="H39" s="47"/>
    </row>
  </sheetData>
  <mergeCells count="54">
    <mergeCell ref="J13:K13"/>
    <mergeCell ref="J14:K14"/>
    <mergeCell ref="I8:K8"/>
    <mergeCell ref="J15:K15"/>
    <mergeCell ref="J16:K16"/>
    <mergeCell ref="H27:H28"/>
    <mergeCell ref="I27:I28"/>
    <mergeCell ref="J27:J28"/>
    <mergeCell ref="K27:K28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C27:C28"/>
    <mergeCell ref="D27:D28"/>
    <mergeCell ref="E27:E28"/>
    <mergeCell ref="F27:F28"/>
    <mergeCell ref="G27:G28"/>
    <mergeCell ref="B23:B25"/>
    <mergeCell ref="C24:C25"/>
    <mergeCell ref="D24:D25"/>
    <mergeCell ref="E24:E25"/>
    <mergeCell ref="F24:F25"/>
    <mergeCell ref="C23:D23"/>
    <mergeCell ref="E23:F23"/>
    <mergeCell ref="G23:G25"/>
    <mergeCell ref="I6:J6"/>
    <mergeCell ref="I21:J21"/>
    <mergeCell ref="B7:J7"/>
    <mergeCell ref="B22:K22"/>
    <mergeCell ref="B8:B9"/>
    <mergeCell ref="C8:C9"/>
    <mergeCell ref="D8:D9"/>
    <mergeCell ref="E8:E9"/>
    <mergeCell ref="F8:F9"/>
    <mergeCell ref="G8:H8"/>
    <mergeCell ref="J9:K9"/>
    <mergeCell ref="J10:K10"/>
    <mergeCell ref="J11:K11"/>
    <mergeCell ref="J12:K12"/>
    <mergeCell ref="J17:K17"/>
    <mergeCell ref="J18:K18"/>
    <mergeCell ref="H23:I23"/>
    <mergeCell ref="J23:K23"/>
    <mergeCell ref="J24:J25"/>
    <mergeCell ref="K24:K25"/>
    <mergeCell ref="H24:H25"/>
    <mergeCell ref="I24:I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36"/>
  <sheetViews>
    <sheetView topLeftCell="A19" workbookViewId="0">
      <selection activeCell="C33" sqref="C33:I37"/>
    </sheetView>
  </sheetViews>
  <sheetFormatPr defaultRowHeight="15"/>
  <cols>
    <col min="1" max="1" width="0.5703125" customWidth="1"/>
    <col min="2" max="2" width="12.42578125" customWidth="1"/>
    <col min="3" max="3" width="8.7109375" customWidth="1"/>
    <col min="4" max="4" width="7.5703125" customWidth="1"/>
    <col min="5" max="5" width="8.5703125" customWidth="1"/>
    <col min="6" max="6" width="7.5703125" customWidth="1"/>
    <col min="7" max="7" width="8" customWidth="1"/>
    <col min="8" max="9" width="8.85546875" customWidth="1"/>
    <col min="10" max="10" width="7.85546875" customWidth="1"/>
    <col min="11" max="11" width="9.140625" customWidth="1"/>
    <col min="12" max="12" width="7.85546875" customWidth="1"/>
  </cols>
  <sheetData>
    <row r="1" spans="2:12" ht="6.75" customHeight="1"/>
    <row r="2" spans="2:12">
      <c r="D2" s="18"/>
      <c r="J2" s="84" t="s">
        <v>78</v>
      </c>
      <c r="K2" s="84"/>
      <c r="L2" s="84"/>
    </row>
    <row r="3" spans="2:12" ht="18.75" customHeight="1">
      <c r="B3" s="113" t="s">
        <v>79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2:12" ht="15" customHeight="1" thickBot="1">
      <c r="B4" s="19"/>
      <c r="C4" s="20"/>
      <c r="D4" s="20"/>
      <c r="E4" s="20"/>
      <c r="F4" s="19"/>
      <c r="G4" s="19"/>
      <c r="H4" s="19"/>
      <c r="I4" s="19"/>
      <c r="J4" s="19"/>
      <c r="K4" s="19"/>
      <c r="L4" s="19"/>
    </row>
    <row r="5" spans="2:12" ht="22.5" customHeight="1" thickBot="1">
      <c r="B5" s="114" t="s">
        <v>7</v>
      </c>
      <c r="C5" s="115" t="s">
        <v>95</v>
      </c>
      <c r="D5" s="116"/>
      <c r="E5" s="116"/>
      <c r="F5" s="119" t="s">
        <v>96</v>
      </c>
      <c r="G5" s="111"/>
      <c r="H5" s="111"/>
      <c r="I5" s="91" t="s">
        <v>122</v>
      </c>
      <c r="J5" s="111" t="s">
        <v>108</v>
      </c>
      <c r="K5" s="111"/>
      <c r="L5" s="112"/>
    </row>
    <row r="6" spans="2:12" ht="57.75" customHeight="1">
      <c r="B6" s="82"/>
      <c r="C6" s="114" t="s">
        <v>101</v>
      </c>
      <c r="D6" s="117" t="s">
        <v>121</v>
      </c>
      <c r="E6" s="107" t="s">
        <v>120</v>
      </c>
      <c r="F6" s="114" t="s">
        <v>101</v>
      </c>
      <c r="G6" s="117" t="s">
        <v>121</v>
      </c>
      <c r="H6" s="107" t="s">
        <v>120</v>
      </c>
      <c r="I6" s="103"/>
      <c r="J6" s="114" t="s">
        <v>101</v>
      </c>
      <c r="K6" s="107" t="s">
        <v>119</v>
      </c>
      <c r="L6" s="109" t="s">
        <v>120</v>
      </c>
    </row>
    <row r="7" spans="2:12" ht="27.75" customHeight="1" thickBot="1">
      <c r="B7" s="83"/>
      <c r="C7" s="83"/>
      <c r="D7" s="118"/>
      <c r="E7" s="108"/>
      <c r="F7" s="83"/>
      <c r="G7" s="118"/>
      <c r="H7" s="108"/>
      <c r="I7" s="92"/>
      <c r="J7" s="83"/>
      <c r="K7" s="108"/>
      <c r="L7" s="110"/>
    </row>
    <row r="8" spans="2:12" ht="15.75" thickBot="1">
      <c r="B8" s="7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53">
        <v>11</v>
      </c>
    </row>
    <row r="9" spans="2:12" ht="54.75" customHeight="1" thickBot="1">
      <c r="B9" s="5" t="s">
        <v>15</v>
      </c>
      <c r="C9" s="6">
        <v>7274.8</v>
      </c>
      <c r="D9" s="8"/>
      <c r="E9" s="8"/>
      <c r="F9" s="55">
        <v>39134</v>
      </c>
      <c r="G9" s="6"/>
      <c r="H9" s="8"/>
      <c r="I9" s="35">
        <v>7167.7</v>
      </c>
      <c r="J9" s="55">
        <v>35026.800000000003</v>
      </c>
      <c r="K9" s="8"/>
      <c r="L9" s="52"/>
    </row>
    <row r="10" spans="2:12" ht="38.25" customHeight="1" thickBot="1">
      <c r="B10" s="5" t="s">
        <v>16</v>
      </c>
      <c r="C10" s="6">
        <v>72</v>
      </c>
      <c r="D10" s="6"/>
      <c r="E10" s="6"/>
      <c r="F10" s="35">
        <v>72</v>
      </c>
      <c r="G10" s="6"/>
      <c r="H10" s="8"/>
      <c r="I10" s="35">
        <v>73</v>
      </c>
      <c r="J10" s="35">
        <v>75</v>
      </c>
      <c r="K10" s="8"/>
      <c r="L10" s="52"/>
    </row>
    <row r="11" spans="2:12" ht="39" customHeight="1" thickBot="1">
      <c r="B11" s="5" t="s">
        <v>17</v>
      </c>
      <c r="C11" s="6">
        <f>SUM(C12)</f>
        <v>31476.2</v>
      </c>
      <c r="D11" s="26">
        <f>SUM(C11/C9*100)</f>
        <v>432.67443778523119</v>
      </c>
      <c r="E11" s="27">
        <f>SUM(C11*1000/C10)</f>
        <v>437169.44444444444</v>
      </c>
      <c r="F11" s="6">
        <f>SUM(F12)</f>
        <v>35095.499999999993</v>
      </c>
      <c r="G11" s="26">
        <f>SUM(F11/F9*100)</f>
        <v>89.680329125568534</v>
      </c>
      <c r="H11" s="27">
        <f>SUM(F11*1000/F10)</f>
        <v>487437.49999999988</v>
      </c>
      <c r="I11" s="22">
        <f>SUM(I12)</f>
        <v>6903.2</v>
      </c>
      <c r="J11" s="6">
        <f>SUM(J12)</f>
        <v>42380.899999999994</v>
      </c>
      <c r="K11" s="26">
        <f>SUM(J11/J9*100)</f>
        <v>120.9956376260463</v>
      </c>
      <c r="L11" s="31">
        <f>SUM(J11*1000/J10)</f>
        <v>565078.66666666651</v>
      </c>
    </row>
    <row r="12" spans="2:12" ht="19.5" customHeight="1" thickBot="1">
      <c r="B12" s="9" t="s">
        <v>18</v>
      </c>
      <c r="C12" s="6">
        <f>SUM(C13,C29,C30,C31,C32)</f>
        <v>31476.2</v>
      </c>
      <c r="D12" s="26">
        <f>SUM(C12/C9*100)</f>
        <v>432.67443778523119</v>
      </c>
      <c r="E12" s="27">
        <f>SUM(C12*1000/C10)</f>
        <v>437169.44444444444</v>
      </c>
      <c r="F12" s="6">
        <f>SUM(F13,F29,F30,F31,F32)</f>
        <v>35095.499999999993</v>
      </c>
      <c r="G12" s="26">
        <f>SUM(F12/F9*100)</f>
        <v>89.680329125568534</v>
      </c>
      <c r="H12" s="27">
        <f>SUM(F12*1000/F10)</f>
        <v>487437.49999999988</v>
      </c>
      <c r="I12" s="22">
        <f>SUM(I13,I29,I30,I31,I32)</f>
        <v>6903.2</v>
      </c>
      <c r="J12" s="6">
        <f>SUM(J13,J29,J30,J31,J32)</f>
        <v>42380.899999999994</v>
      </c>
      <c r="K12" s="26">
        <f>SUM(J12/J9*100)</f>
        <v>120.9956376260463</v>
      </c>
      <c r="L12" s="54">
        <f>SUM(J12*1000/J10)</f>
        <v>565078.66666666651</v>
      </c>
    </row>
    <row r="13" spans="2:12" ht="29.25" customHeight="1" thickBot="1">
      <c r="B13" s="5" t="s">
        <v>19</v>
      </c>
      <c r="C13" s="6">
        <f>SUM(C14:C26)</f>
        <v>23705.599999999999</v>
      </c>
      <c r="D13" s="26">
        <f>SUM(C13/C9*100)</f>
        <v>325.85913014790782</v>
      </c>
      <c r="E13" s="27">
        <f>SUM(C13*1000/C10)</f>
        <v>329244.44444444444</v>
      </c>
      <c r="F13" s="6">
        <f>SUM(F14:F26)</f>
        <v>26437.299999999996</v>
      </c>
      <c r="G13" s="26">
        <f>SUM(F13/F9*100)</f>
        <v>67.555833801809158</v>
      </c>
      <c r="H13" s="27">
        <f>SUM(F13*1000/F10)</f>
        <v>367184.72222222219</v>
      </c>
      <c r="I13" s="22">
        <f>SUM(I14:I26)</f>
        <v>5062.7</v>
      </c>
      <c r="J13" s="6">
        <f>SUM(J14:J26)</f>
        <v>33205.699999999997</v>
      </c>
      <c r="K13" s="26">
        <f>SUM(J13/J9*100)</f>
        <v>94.800838215309398</v>
      </c>
      <c r="L13" s="54">
        <f>SUM(J13*1000/J10)</f>
        <v>442742.66666666663</v>
      </c>
    </row>
    <row r="14" spans="2:12" ht="16.5" customHeight="1" thickBot="1">
      <c r="B14" s="9" t="s">
        <v>10</v>
      </c>
      <c r="C14" s="22">
        <v>9510.2999999999993</v>
      </c>
      <c r="D14" s="26">
        <f>SUM(C14/C9*100)</f>
        <v>130.72936713036782</v>
      </c>
      <c r="E14" s="27">
        <f>SUM(C14*1000/C10)</f>
        <v>132087.5</v>
      </c>
      <c r="F14" s="26">
        <v>10526.8</v>
      </c>
      <c r="G14" s="26">
        <f>SUM(F14/F9*100)</f>
        <v>26.899371390606632</v>
      </c>
      <c r="H14" s="27">
        <f>SUM(F14*1000/F10)</f>
        <v>146205.55555555556</v>
      </c>
      <c r="I14" s="22">
        <v>2488.9</v>
      </c>
      <c r="J14" s="26">
        <v>13067.9</v>
      </c>
      <c r="K14" s="26">
        <f>SUM(J14/J9*100)</f>
        <v>37.308289652494658</v>
      </c>
      <c r="L14" s="54">
        <f>SUM(J14*1000/J10)</f>
        <v>174238.66666666666</v>
      </c>
    </row>
    <row r="15" spans="2:12" ht="14.25" customHeight="1" thickBot="1">
      <c r="B15" s="5"/>
      <c r="C15" s="8"/>
      <c r="D15" s="6"/>
      <c r="E15" s="6"/>
      <c r="F15" s="6"/>
      <c r="G15" s="8"/>
      <c r="H15" s="27"/>
      <c r="I15" s="22"/>
      <c r="J15" s="6"/>
      <c r="K15" s="27"/>
      <c r="L15" s="54"/>
    </row>
    <row r="16" spans="2:12" ht="12.75" customHeight="1" thickBot="1">
      <c r="B16" s="5" t="s">
        <v>20</v>
      </c>
      <c r="C16" s="8"/>
      <c r="D16" s="6"/>
      <c r="E16" s="6"/>
      <c r="F16" s="6"/>
      <c r="G16" s="8"/>
      <c r="H16" s="27"/>
      <c r="I16" s="22"/>
      <c r="J16" s="6"/>
      <c r="K16" s="27"/>
      <c r="L16" s="54"/>
    </row>
    <row r="17" spans="2:12" ht="21.75" thickBot="1">
      <c r="B17" s="9" t="s">
        <v>11</v>
      </c>
      <c r="C17" s="6">
        <v>6661.3</v>
      </c>
      <c r="D17" s="26">
        <f>SUM(C17/C9*100)</f>
        <v>91.566778468136576</v>
      </c>
      <c r="E17" s="27">
        <f>SUM(C17*1000/C10)</f>
        <v>92518.055555555562</v>
      </c>
      <c r="F17" s="26">
        <v>11020.8</v>
      </c>
      <c r="G17" s="26">
        <f>SUM(F17/F9*100)</f>
        <v>28.161700822813916</v>
      </c>
      <c r="H17" s="27">
        <f>SUM(F17*1000/F10)</f>
        <v>153066.66666666666</v>
      </c>
      <c r="I17" s="22">
        <v>1625.5</v>
      </c>
      <c r="J17" s="26">
        <v>11957</v>
      </c>
      <c r="K17" s="26">
        <f>SUM(J17/J9*100)</f>
        <v>34.136718170086901</v>
      </c>
      <c r="L17" s="54">
        <f>SUM(J17*1000/J10)</f>
        <v>159426.66666666666</v>
      </c>
    </row>
    <row r="18" spans="2:12" ht="14.25" customHeight="1" thickBot="1">
      <c r="B18" s="5"/>
      <c r="C18" s="8"/>
      <c r="D18" s="6"/>
      <c r="E18" s="6"/>
      <c r="F18" s="6"/>
      <c r="G18" s="8"/>
      <c r="H18" s="27"/>
      <c r="I18" s="22"/>
      <c r="J18" s="6"/>
      <c r="K18" s="27"/>
      <c r="L18" s="54"/>
    </row>
    <row r="19" spans="2:12" ht="15.75" thickBot="1">
      <c r="B19" s="5" t="s">
        <v>20</v>
      </c>
      <c r="C19" s="8"/>
      <c r="D19" s="6"/>
      <c r="E19" s="6"/>
      <c r="F19" s="6"/>
      <c r="G19" s="8"/>
      <c r="H19" s="27"/>
      <c r="I19" s="22"/>
      <c r="J19" s="6"/>
      <c r="K19" s="27"/>
      <c r="L19" s="54"/>
    </row>
    <row r="20" spans="2:12" ht="21.75" thickBot="1">
      <c r="B20" s="9" t="s">
        <v>12</v>
      </c>
      <c r="C20" s="6">
        <v>1366.7</v>
      </c>
      <c r="D20" s="26">
        <f>SUM(C20/C9*100)</f>
        <v>18.786770770330456</v>
      </c>
      <c r="E20" s="27">
        <f>SUM(C20*1000/C10)</f>
        <v>18981.944444444445</v>
      </c>
      <c r="F20" s="26">
        <v>2290</v>
      </c>
      <c r="G20" s="26">
        <f>SUM(F20/F9*100)</f>
        <v>5.8516890683293301</v>
      </c>
      <c r="H20" s="27">
        <f>SUM(F20*1000/F10)</f>
        <v>31805.555555555555</v>
      </c>
      <c r="I20" s="22">
        <v>330.7</v>
      </c>
      <c r="J20" s="26">
        <v>2485.1999999999998</v>
      </c>
      <c r="K20" s="26">
        <f>SUM(J20/J9*100)</f>
        <v>7.0951385796019037</v>
      </c>
      <c r="L20" s="54">
        <f>SUM(J20*1000/J10)</f>
        <v>33136</v>
      </c>
    </row>
    <row r="21" spans="2:12" ht="13.5" customHeight="1" thickBot="1">
      <c r="B21" s="5"/>
      <c r="C21" s="8"/>
      <c r="D21" s="6"/>
      <c r="E21" s="6"/>
      <c r="F21" s="6"/>
      <c r="G21" s="8"/>
      <c r="H21" s="27"/>
      <c r="I21" s="22"/>
      <c r="J21" s="6"/>
      <c r="K21" s="27"/>
      <c r="L21" s="54"/>
    </row>
    <row r="22" spans="2:12" ht="12" customHeight="1" thickBot="1">
      <c r="B22" s="5" t="s">
        <v>20</v>
      </c>
      <c r="C22" s="8"/>
      <c r="D22" s="6"/>
      <c r="E22" s="6"/>
      <c r="F22" s="6"/>
      <c r="G22" s="8"/>
      <c r="H22" s="27"/>
      <c r="I22" s="22"/>
      <c r="J22" s="6"/>
      <c r="K22" s="27"/>
      <c r="L22" s="54"/>
    </row>
    <row r="23" spans="2:12" ht="18" customHeight="1" thickBot="1">
      <c r="B23" s="5" t="s">
        <v>13</v>
      </c>
      <c r="C23" s="6">
        <v>1426.8</v>
      </c>
      <c r="D23" s="26">
        <f>SUM(C23/C9*100)</f>
        <v>19.61291032055864</v>
      </c>
      <c r="E23" s="27">
        <f>SUM(C23*1000/C10)</f>
        <v>19816.666666666668</v>
      </c>
      <c r="F23" s="26">
        <v>1468.1</v>
      </c>
      <c r="G23" s="26">
        <f>SUM(F23/F9*100)</f>
        <v>3.7514693105739254</v>
      </c>
      <c r="H23" s="27">
        <f>SUM(F23*1000/F10)</f>
        <v>20390.277777777777</v>
      </c>
      <c r="I23" s="22">
        <v>393.6</v>
      </c>
      <c r="J23" s="26">
        <v>2169.1</v>
      </c>
      <c r="K23" s="26">
        <f>SUM(J23/J9*100)</f>
        <v>6.1926867427227146</v>
      </c>
      <c r="L23" s="54">
        <f>SUM(J23*1000/J10)</f>
        <v>28921.333333333332</v>
      </c>
    </row>
    <row r="24" spans="2:12" ht="15.75" thickBot="1">
      <c r="B24" s="5"/>
      <c r="C24" s="8"/>
      <c r="D24" s="6"/>
      <c r="E24" s="6"/>
      <c r="F24" s="6"/>
      <c r="G24" s="8"/>
      <c r="H24" s="27"/>
      <c r="I24" s="22"/>
      <c r="J24" s="6"/>
      <c r="K24" s="27"/>
      <c r="L24" s="54"/>
    </row>
    <row r="25" spans="2:12" ht="15.75" thickBot="1">
      <c r="B25" s="5" t="s">
        <v>20</v>
      </c>
      <c r="C25" s="8"/>
      <c r="D25" s="26"/>
      <c r="E25" s="6"/>
      <c r="F25" s="6"/>
      <c r="G25" s="8"/>
      <c r="H25" s="27"/>
      <c r="I25" s="22"/>
      <c r="J25" s="6"/>
      <c r="K25" s="27"/>
      <c r="L25" s="54"/>
    </row>
    <row r="26" spans="2:12" ht="18.75" customHeight="1" thickBot="1">
      <c r="B26" s="5" t="s">
        <v>14</v>
      </c>
      <c r="C26" s="6">
        <v>4740.5</v>
      </c>
      <c r="D26" s="26">
        <f>SUM(C26/C9*100)</f>
        <v>65.163303458514321</v>
      </c>
      <c r="E26" s="27">
        <f>SUM(C26*1000/C10)</f>
        <v>65840.277777777781</v>
      </c>
      <c r="F26" s="26">
        <v>1131.5999999999999</v>
      </c>
      <c r="G26" s="26">
        <f>SUM(F26/F9*100)</f>
        <v>2.8916032094853579</v>
      </c>
      <c r="H26" s="27">
        <f>SUM(F26*1000/F10)</f>
        <v>15716.666666666666</v>
      </c>
      <c r="I26" s="22">
        <v>224</v>
      </c>
      <c r="J26" s="26">
        <v>3526.5</v>
      </c>
      <c r="K26" s="26">
        <f>SUM(J26/J9*100)</f>
        <v>10.068005070403235</v>
      </c>
      <c r="L26" s="54">
        <f>SUM(J26*1000/J10)</f>
        <v>47020</v>
      </c>
    </row>
    <row r="27" spans="2:12" ht="18.75" customHeight="1" thickBot="1">
      <c r="B27" s="5"/>
      <c r="C27" s="8"/>
      <c r="D27" s="6"/>
      <c r="E27" s="6"/>
      <c r="F27" s="6"/>
      <c r="G27" s="8"/>
      <c r="H27" s="27"/>
      <c r="I27" s="22"/>
      <c r="J27" s="6"/>
      <c r="K27" s="27"/>
      <c r="L27" s="54"/>
    </row>
    <row r="28" spans="2:12" ht="15.75" hidden="1" thickBot="1">
      <c r="B28" s="5" t="s">
        <v>20</v>
      </c>
      <c r="C28" s="8"/>
      <c r="D28" s="6"/>
      <c r="E28" s="6"/>
      <c r="F28" s="6"/>
      <c r="G28" s="8"/>
      <c r="H28" s="27"/>
      <c r="I28" s="22"/>
      <c r="J28" s="6"/>
      <c r="K28" s="27"/>
      <c r="L28" s="54"/>
    </row>
    <row r="29" spans="2:12" ht="32.25" thickBot="1">
      <c r="B29" s="9" t="s">
        <v>21</v>
      </c>
      <c r="C29" s="6">
        <v>3062.4</v>
      </c>
      <c r="D29" s="26">
        <f>SUM(C29/C9*100)</f>
        <v>42.096002639247814</v>
      </c>
      <c r="E29" s="27">
        <f>SUM(C29*1000/C10)</f>
        <v>42533.333333333336</v>
      </c>
      <c r="F29" s="26">
        <v>3957.2</v>
      </c>
      <c r="G29" s="26">
        <f>SUM(F29/F9*100)</f>
        <v>10.111923135892063</v>
      </c>
      <c r="H29" s="27">
        <f>SUM(F29*1000/F10)</f>
        <v>54961.111111111109</v>
      </c>
      <c r="I29" s="22">
        <v>921.4</v>
      </c>
      <c r="J29" s="26">
        <v>4329.5</v>
      </c>
      <c r="K29" s="26">
        <f>SUM(J29/J9*100)</f>
        <v>12.360535361494627</v>
      </c>
      <c r="L29" s="54">
        <f>SUM(J29*1000/J10)</f>
        <v>57726.666666666664</v>
      </c>
    </row>
    <row r="30" spans="2:12" ht="23.25" thickBot="1">
      <c r="B30" s="5" t="s">
        <v>22</v>
      </c>
      <c r="C30" s="6">
        <v>2574.5</v>
      </c>
      <c r="D30" s="26">
        <f>SUM(C30/C9*100)</f>
        <v>35.389289052620008</v>
      </c>
      <c r="E30" s="27">
        <f>SUM(C30*1000/C10)</f>
        <v>35756.944444444445</v>
      </c>
      <c r="F30" s="26">
        <v>3058.9</v>
      </c>
      <c r="G30" s="26">
        <f>SUM(F30/F9*100)</f>
        <v>7.816476721009864</v>
      </c>
      <c r="H30" s="27">
        <f>SUM(F30*1000/F10)</f>
        <v>42484.722222222219</v>
      </c>
      <c r="I30" s="22">
        <v>608.1</v>
      </c>
      <c r="J30" s="26">
        <v>3205.7</v>
      </c>
      <c r="K30" s="26">
        <f>SUM(J30/J9*100)</f>
        <v>9.1521349366770579</v>
      </c>
      <c r="L30" s="54">
        <f>SUM(J30*1000/J10)</f>
        <v>42742.666666666664</v>
      </c>
    </row>
    <row r="31" spans="2:12" ht="17.25" customHeight="1" thickBot="1">
      <c r="B31" s="9" t="s">
        <v>80</v>
      </c>
      <c r="C31" s="8"/>
      <c r="D31" s="6"/>
      <c r="E31" s="6"/>
      <c r="F31" s="6"/>
      <c r="G31" s="8"/>
      <c r="H31" s="27"/>
      <c r="I31" s="22">
        <v>4.0999999999999996</v>
      </c>
      <c r="J31" s="6"/>
      <c r="K31" s="27"/>
      <c r="L31" s="54"/>
    </row>
    <row r="32" spans="2:12" ht="34.5" thickBot="1">
      <c r="B32" s="5" t="s">
        <v>23</v>
      </c>
      <c r="C32" s="22">
        <v>2133.6999999999998</v>
      </c>
      <c r="D32" s="26">
        <f>SUM(C32/C9*100)</f>
        <v>29.330015945455539</v>
      </c>
      <c r="E32" s="27">
        <f>SUM(C32*1000/C10)</f>
        <v>29634.722222222223</v>
      </c>
      <c r="F32" s="26">
        <v>1642.1</v>
      </c>
      <c r="G32" s="26">
        <f>SUM(F32/F9*100)</f>
        <v>4.1960954668574644</v>
      </c>
      <c r="H32" s="27">
        <f>SUM(F32*1000/F10)</f>
        <v>22806.944444444445</v>
      </c>
      <c r="I32" s="22">
        <v>306.89999999999998</v>
      </c>
      <c r="J32" s="26">
        <v>1640</v>
      </c>
      <c r="K32" s="26">
        <f>SUM(J32/J9*100)</f>
        <v>4.6821291125652351</v>
      </c>
      <c r="L32" s="30">
        <f>SUM(J32*1000/J10)</f>
        <v>21866.666666666668</v>
      </c>
    </row>
    <row r="34" spans="3:9">
      <c r="C34" s="47"/>
      <c r="D34" s="47"/>
      <c r="E34" s="47"/>
      <c r="F34" s="47"/>
      <c r="G34" s="47"/>
      <c r="H34" s="47"/>
      <c r="I34" s="47"/>
    </row>
    <row r="35" spans="3:9">
      <c r="C35" s="47"/>
      <c r="D35" s="47"/>
      <c r="E35" s="47"/>
      <c r="F35" s="47"/>
      <c r="G35" s="47"/>
      <c r="H35" s="47"/>
      <c r="I35" s="47"/>
    </row>
    <row r="36" spans="3:9">
      <c r="C36" s="47"/>
      <c r="D36" s="47"/>
      <c r="E36" s="47"/>
      <c r="F36" s="47"/>
      <c r="G36" s="47"/>
      <c r="H36" s="47"/>
      <c r="I36" s="47"/>
    </row>
  </sheetData>
  <mergeCells count="16">
    <mergeCell ref="K6:K7"/>
    <mergeCell ref="L6:L7"/>
    <mergeCell ref="J5:L5"/>
    <mergeCell ref="B3:L3"/>
    <mergeCell ref="J2:L2"/>
    <mergeCell ref="B5:B7"/>
    <mergeCell ref="C5:E5"/>
    <mergeCell ref="C6:C7"/>
    <mergeCell ref="D6:D7"/>
    <mergeCell ref="E6:E7"/>
    <mergeCell ref="F6:F7"/>
    <mergeCell ref="G6:G7"/>
    <mergeCell ref="H6:H7"/>
    <mergeCell ref="J6:J7"/>
    <mergeCell ref="F5:H5"/>
    <mergeCell ref="I5:I7"/>
  </mergeCells>
  <pageMargins left="0.70866141732283472" right="0.70866141732283472" top="0.74803149606299213" bottom="0.74803149606299213" header="0.31496062992125984" footer="0.31496062992125984"/>
  <pageSetup paperSize="9" scale="88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view="pageLayout" topLeftCell="A73" workbookViewId="0">
      <selection activeCell="C47" sqref="C47:D49"/>
    </sheetView>
  </sheetViews>
  <sheetFormatPr defaultRowHeight="15"/>
  <cols>
    <col min="1" max="1" width="2.42578125" customWidth="1"/>
    <col min="2" max="2" width="1.7109375" hidden="1" customWidth="1"/>
    <col min="3" max="3" width="54.140625" customWidth="1"/>
    <col min="4" max="4" width="13.85546875" customWidth="1"/>
    <col min="5" max="5" width="14.85546875" customWidth="1"/>
  </cols>
  <sheetData>
    <row r="1" spans="3:5" ht="9.6" customHeight="1">
      <c r="E1" s="18" t="s">
        <v>69</v>
      </c>
    </row>
    <row r="2" spans="3:5" ht="15" customHeight="1">
      <c r="C2" s="85" t="s">
        <v>70</v>
      </c>
      <c r="D2" s="85"/>
      <c r="E2" s="85"/>
    </row>
    <row r="3" spans="3:5" ht="1.5" customHeight="1" thickBot="1"/>
    <row r="4" spans="3:5" ht="50.25" customHeight="1" thickBot="1">
      <c r="C4" s="10" t="s">
        <v>24</v>
      </c>
      <c r="D4" s="10" t="s">
        <v>113</v>
      </c>
      <c r="E4" s="51" t="s">
        <v>114</v>
      </c>
    </row>
    <row r="5" spans="3:5" ht="15.75" thickBot="1">
      <c r="C5" s="11">
        <v>1</v>
      </c>
      <c r="D5" s="11">
        <v>2</v>
      </c>
      <c r="E5" s="12">
        <v>3</v>
      </c>
    </row>
    <row r="6" spans="3:5" ht="15" customHeight="1" thickBot="1">
      <c r="C6" s="13" t="s">
        <v>25</v>
      </c>
      <c r="D6" s="28">
        <v>1500</v>
      </c>
      <c r="E6" s="48">
        <v>1600</v>
      </c>
    </row>
    <row r="7" spans="3:5" ht="11.25" customHeight="1" thickBot="1">
      <c r="C7" s="13" t="s">
        <v>26</v>
      </c>
      <c r="D7" s="28"/>
      <c r="E7" s="48"/>
    </row>
    <row r="8" spans="3:5" ht="14.25" customHeight="1" thickBot="1">
      <c r="C8" s="13" t="s">
        <v>27</v>
      </c>
      <c r="D8" s="28">
        <v>1500</v>
      </c>
      <c r="E8" s="48">
        <v>1600</v>
      </c>
    </row>
    <row r="9" spans="3:5" ht="13.5" customHeight="1" thickBot="1">
      <c r="C9" s="13" t="s">
        <v>28</v>
      </c>
      <c r="D9" s="28"/>
      <c r="E9" s="29"/>
    </row>
    <row r="10" spans="3:5" ht="13.5" customHeight="1" thickBot="1">
      <c r="C10" s="13" t="s">
        <v>29</v>
      </c>
      <c r="D10" s="13"/>
      <c r="E10" s="16"/>
    </row>
    <row r="11" spans="3:5" ht="24" customHeight="1" thickBot="1">
      <c r="C11" s="13" t="s">
        <v>30</v>
      </c>
      <c r="D11" s="17"/>
      <c r="E11" s="15"/>
    </row>
    <row r="12" spans="3:5" ht="13.5" customHeight="1" thickBot="1">
      <c r="C12" s="13" t="s">
        <v>31</v>
      </c>
      <c r="D12" s="14"/>
      <c r="E12" s="15"/>
    </row>
    <row r="13" spans="3:5" ht="12.75" customHeight="1" thickBot="1">
      <c r="C13" s="13" t="s">
        <v>32</v>
      </c>
      <c r="D13" s="14"/>
      <c r="E13" s="15"/>
    </row>
    <row r="14" spans="3:5" ht="11.25" customHeight="1" thickBot="1">
      <c r="C14" s="13" t="s">
        <v>20</v>
      </c>
      <c r="D14" s="14"/>
      <c r="E14" s="15"/>
    </row>
    <row r="15" spans="3:5" ht="12" customHeight="1" thickBot="1">
      <c r="C15" s="13" t="s">
        <v>33</v>
      </c>
      <c r="D15" s="13"/>
      <c r="E15" s="16"/>
    </row>
    <row r="16" spans="3:5" ht="7.5" customHeight="1"/>
    <row r="17" spans="3:5" ht="11.25" customHeight="1">
      <c r="E17" s="18" t="s">
        <v>71</v>
      </c>
    </row>
    <row r="18" spans="3:5" ht="15.75" customHeight="1" thickBot="1">
      <c r="C18" s="85" t="s">
        <v>72</v>
      </c>
      <c r="D18" s="85"/>
      <c r="E18" s="85"/>
    </row>
    <row r="19" spans="3:5" ht="24.75" customHeight="1" thickBot="1">
      <c r="C19" s="10" t="s">
        <v>7</v>
      </c>
      <c r="D19" s="120" t="s">
        <v>112</v>
      </c>
      <c r="E19" s="121"/>
    </row>
    <row r="20" spans="3:5" ht="12" customHeight="1" thickBot="1">
      <c r="C20" s="11">
        <v>1</v>
      </c>
      <c r="D20" s="124">
        <v>2</v>
      </c>
      <c r="E20" s="125"/>
    </row>
    <row r="21" spans="3:5" ht="23.25" customHeight="1" thickBot="1">
      <c r="C21" s="13" t="s">
        <v>115</v>
      </c>
      <c r="D21" s="126">
        <v>35026.800000000003</v>
      </c>
      <c r="E21" s="127"/>
    </row>
    <row r="22" spans="3:5" ht="22.5" customHeight="1" thickBot="1">
      <c r="C22" s="13" t="s">
        <v>116</v>
      </c>
      <c r="D22" s="128">
        <v>39134</v>
      </c>
      <c r="E22" s="129"/>
    </row>
    <row r="23" spans="3:5" ht="14.25" customHeight="1" thickBot="1">
      <c r="C23" s="13" t="s">
        <v>34</v>
      </c>
      <c r="D23" s="130">
        <f>SUM(D21/D22*100)-100</f>
        <v>-10.495221546481318</v>
      </c>
      <c r="E23" s="131"/>
    </row>
    <row r="24" spans="3:5" ht="14.25" customHeight="1" thickBot="1">
      <c r="C24" s="13" t="s">
        <v>117</v>
      </c>
      <c r="D24" s="132">
        <v>17546.900000000001</v>
      </c>
      <c r="E24" s="133"/>
    </row>
    <row r="25" spans="3:5" ht="13.5" customHeight="1" thickBot="1">
      <c r="C25" s="13" t="s">
        <v>118</v>
      </c>
      <c r="D25" s="134">
        <v>16186.8</v>
      </c>
      <c r="E25" s="135"/>
    </row>
    <row r="26" spans="3:5" ht="12.75" customHeight="1" thickBot="1">
      <c r="C26" s="13" t="s">
        <v>35</v>
      </c>
      <c r="D26" s="134">
        <f>SUM(D24/D25*100)-100</f>
        <v>8.4025255146168689</v>
      </c>
      <c r="E26" s="135"/>
    </row>
    <row r="27" spans="3:5" ht="23.25" customHeight="1" thickBot="1">
      <c r="C27" s="13" t="s">
        <v>36</v>
      </c>
      <c r="D27" s="134">
        <f>SUM(D23,D26)</f>
        <v>-2.092696031864449</v>
      </c>
      <c r="E27" s="135"/>
    </row>
    <row r="29" spans="3:5" ht="12" customHeight="1">
      <c r="E29" s="18" t="s">
        <v>73</v>
      </c>
    </row>
    <row r="30" spans="3:5" ht="18" customHeight="1" thickBot="1">
      <c r="C30" s="85" t="s">
        <v>74</v>
      </c>
      <c r="D30" s="85"/>
      <c r="E30" s="85"/>
    </row>
    <row r="31" spans="3:5" ht="15.75" customHeight="1" thickBot="1">
      <c r="C31" s="10" t="s">
        <v>24</v>
      </c>
      <c r="D31" s="120" t="s">
        <v>112</v>
      </c>
      <c r="E31" s="121"/>
    </row>
    <row r="32" spans="3:5" ht="9.75" customHeight="1" thickBot="1">
      <c r="C32" s="11">
        <v>1</v>
      </c>
      <c r="D32" s="122">
        <v>2</v>
      </c>
      <c r="E32" s="123"/>
    </row>
    <row r="33" spans="3:8" ht="15.75" thickBot="1">
      <c r="C33" s="13" t="s">
        <v>37</v>
      </c>
      <c r="D33" s="120">
        <v>7500</v>
      </c>
      <c r="E33" s="121"/>
    </row>
    <row r="34" spans="3:8" ht="12.75" customHeight="1" thickBot="1">
      <c r="C34" s="13" t="s">
        <v>39</v>
      </c>
      <c r="D34" s="120">
        <v>120</v>
      </c>
      <c r="E34" s="121"/>
    </row>
    <row r="35" spans="3:8" ht="12.75" customHeight="1" thickBot="1">
      <c r="C35" s="13" t="s">
        <v>40</v>
      </c>
      <c r="D35" s="120"/>
      <c r="E35" s="121"/>
    </row>
    <row r="36" spans="3:8" ht="12.75" customHeight="1" thickBot="1">
      <c r="C36" s="13" t="s">
        <v>41</v>
      </c>
      <c r="D36" s="120"/>
      <c r="E36" s="121"/>
    </row>
    <row r="37" spans="3:8" ht="9.75" customHeight="1" thickBot="1">
      <c r="C37" s="13" t="s">
        <v>42</v>
      </c>
      <c r="D37" s="120"/>
      <c r="E37" s="121"/>
    </row>
    <row r="38" spans="3:8" ht="13.5" customHeight="1" thickBot="1">
      <c r="C38" s="13" t="s">
        <v>43</v>
      </c>
      <c r="D38" s="120">
        <v>7380</v>
      </c>
      <c r="E38" s="121"/>
    </row>
    <row r="39" spans="3:8" ht="12" customHeight="1" thickBot="1">
      <c r="C39" s="13" t="s">
        <v>40</v>
      </c>
      <c r="D39" s="120">
        <v>7380</v>
      </c>
      <c r="E39" s="121"/>
    </row>
    <row r="40" spans="3:8" ht="10.5" customHeight="1" thickBot="1">
      <c r="C40" s="13" t="s">
        <v>41</v>
      </c>
      <c r="D40" s="120"/>
      <c r="E40" s="121"/>
    </row>
    <row r="41" spans="3:8" ht="10.5" customHeight="1" thickBot="1">
      <c r="C41" s="13" t="s">
        <v>42</v>
      </c>
      <c r="D41" s="120"/>
      <c r="E41" s="121"/>
    </row>
    <row r="42" spans="3:8" ht="12" customHeight="1" thickBot="1">
      <c r="C42" s="13" t="s">
        <v>44</v>
      </c>
      <c r="D42" s="120">
        <v>120</v>
      </c>
      <c r="E42" s="121"/>
    </row>
    <row r="43" spans="3:8" ht="12.75" customHeight="1" thickBot="1">
      <c r="C43" s="13" t="s">
        <v>45</v>
      </c>
      <c r="D43" s="120"/>
      <c r="E43" s="121"/>
    </row>
    <row r="44" spans="3:8" ht="12" customHeight="1" thickBot="1">
      <c r="C44" s="13" t="s">
        <v>46</v>
      </c>
      <c r="D44" s="136"/>
      <c r="E44" s="137"/>
    </row>
    <row r="45" spans="3:8" ht="24.75" customHeight="1" thickBot="1">
      <c r="C45" s="13" t="s">
        <v>47</v>
      </c>
      <c r="D45" s="120">
        <v>10</v>
      </c>
      <c r="E45" s="121"/>
    </row>
    <row r="47" spans="3:8">
      <c r="C47" s="47"/>
      <c r="D47" s="47"/>
      <c r="E47" s="47"/>
      <c r="F47" s="47"/>
      <c r="G47" s="47"/>
      <c r="H47" s="47"/>
    </row>
    <row r="48" spans="3:8">
      <c r="C48" s="47"/>
      <c r="D48" s="47"/>
      <c r="E48" s="47"/>
      <c r="F48" s="47"/>
      <c r="G48" s="47"/>
      <c r="H48" s="47"/>
    </row>
    <row r="49" spans="3:8">
      <c r="C49" s="47"/>
      <c r="D49" s="47"/>
      <c r="E49" s="47"/>
      <c r="F49" s="47"/>
      <c r="G49" s="47"/>
      <c r="H49" s="47"/>
    </row>
  </sheetData>
  <mergeCells count="27">
    <mergeCell ref="D45:E45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33:E33"/>
    <mergeCell ref="C2:E2"/>
    <mergeCell ref="C18:E18"/>
    <mergeCell ref="C30:E30"/>
    <mergeCell ref="D31:E31"/>
    <mergeCell ref="D32:E32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0"/>
  <sheetViews>
    <sheetView view="pageLayout" workbookViewId="0">
      <selection activeCell="H38" sqref="H38"/>
    </sheetView>
  </sheetViews>
  <sheetFormatPr defaultRowHeight="15"/>
  <cols>
    <col min="1" max="1" width="4.28515625" customWidth="1"/>
    <col min="2" max="2" width="19.7109375" customWidth="1"/>
    <col min="3" max="3" width="8.7109375" customWidth="1"/>
    <col min="4" max="6" width="8.85546875" customWidth="1"/>
    <col min="7" max="7" width="9.42578125" customWidth="1"/>
    <col min="8" max="8" width="9.140625" customWidth="1"/>
    <col min="9" max="9" width="7.42578125" customWidth="1"/>
  </cols>
  <sheetData>
    <row r="1" spans="1:9" ht="12" customHeight="1">
      <c r="G1" s="142" t="s">
        <v>81</v>
      </c>
      <c r="H1" s="142"/>
      <c r="I1" s="142"/>
    </row>
    <row r="2" spans="1:9" ht="13.5" customHeight="1" thickBot="1">
      <c r="B2" s="85" t="s">
        <v>82</v>
      </c>
      <c r="C2" s="85"/>
      <c r="D2" s="85"/>
      <c r="E2" s="85"/>
      <c r="F2" s="85"/>
      <c r="G2" s="85"/>
      <c r="H2" s="85"/>
    </row>
    <row r="3" spans="1:9" ht="20.25" customHeight="1" thickBot="1">
      <c r="A3" s="149" t="s">
        <v>7</v>
      </c>
      <c r="B3" s="112"/>
      <c r="C3" s="91" t="s">
        <v>95</v>
      </c>
      <c r="D3" s="89" t="s">
        <v>96</v>
      </c>
      <c r="E3" s="91" t="s">
        <v>123</v>
      </c>
      <c r="F3" s="89" t="s">
        <v>112</v>
      </c>
      <c r="G3" s="158" t="s">
        <v>92</v>
      </c>
      <c r="H3" s="112"/>
    </row>
    <row r="4" spans="1:9" ht="69" customHeight="1" thickBot="1">
      <c r="A4" s="150"/>
      <c r="B4" s="151"/>
      <c r="C4" s="92"/>
      <c r="D4" s="90"/>
      <c r="E4" s="92"/>
      <c r="F4" s="90"/>
      <c r="G4" s="68" t="s">
        <v>110</v>
      </c>
      <c r="H4" s="68" t="s">
        <v>111</v>
      </c>
    </row>
    <row r="5" spans="1:9" ht="15.75" thickBot="1">
      <c r="A5" s="93">
        <v>1</v>
      </c>
      <c r="B5" s="94"/>
      <c r="C5" s="21">
        <v>2</v>
      </c>
      <c r="D5" s="3">
        <v>3</v>
      </c>
      <c r="E5" s="3">
        <v>4</v>
      </c>
      <c r="F5" s="3">
        <v>5</v>
      </c>
      <c r="G5" s="3">
        <v>6</v>
      </c>
      <c r="H5" s="43">
        <v>7</v>
      </c>
    </row>
    <row r="6" spans="1:9" ht="21.75" customHeight="1" thickBot="1">
      <c r="A6" s="145" t="s">
        <v>48</v>
      </c>
      <c r="B6" s="146"/>
      <c r="C6" s="32">
        <v>28970.6</v>
      </c>
      <c r="D6" s="6">
        <v>39134</v>
      </c>
      <c r="E6" s="6">
        <v>7167.7</v>
      </c>
      <c r="F6" s="6">
        <v>35026.800000000003</v>
      </c>
      <c r="G6" s="22">
        <f>SUM((F6/C6*100)-100)</f>
        <v>20.904641256998488</v>
      </c>
      <c r="H6" s="34">
        <f>SUM((F6/D6*100)-100)</f>
        <v>-10.495221546481318</v>
      </c>
    </row>
    <row r="7" spans="1:9" ht="21.75" customHeight="1" thickBot="1">
      <c r="A7" s="138" t="s">
        <v>49</v>
      </c>
      <c r="B7" s="139"/>
      <c r="C7" s="32">
        <v>72</v>
      </c>
      <c r="D7" s="6">
        <v>72</v>
      </c>
      <c r="E7" s="6">
        <v>73</v>
      </c>
      <c r="F7" s="6">
        <v>75</v>
      </c>
      <c r="G7" s="22">
        <f>SUM((F7/C7*100)-100)</f>
        <v>4.1666666666666714</v>
      </c>
      <c r="H7" s="34">
        <f>SUM((F7/D7*100)-100)</f>
        <v>4.1666666666666714</v>
      </c>
    </row>
    <row r="8" spans="1:9" ht="21.75" customHeight="1" thickBot="1">
      <c r="A8" s="145" t="s">
        <v>50</v>
      </c>
      <c r="B8" s="146"/>
      <c r="C8" s="36">
        <v>12441.3</v>
      </c>
      <c r="D8" s="6">
        <v>16186.8</v>
      </c>
      <c r="E8" s="22">
        <v>3153.6</v>
      </c>
      <c r="F8" s="6">
        <v>17546.900000000001</v>
      </c>
      <c r="G8" s="22">
        <f>SUM((F8/C8*100)-100)</f>
        <v>41.037512157089708</v>
      </c>
      <c r="H8" s="34">
        <f>SUM((F8/D8*100)-100)</f>
        <v>8.4025255146168689</v>
      </c>
    </row>
    <row r="9" spans="1:9" ht="23.25" customHeight="1" thickBot="1">
      <c r="A9" s="138" t="s">
        <v>51</v>
      </c>
      <c r="B9" s="139"/>
      <c r="C9" s="36">
        <f>SUM(C8/12/C7*1000)</f>
        <v>14399.652777777776</v>
      </c>
      <c r="D9" s="22">
        <f>SUM(D8/12/D7*1000)</f>
        <v>18734.722222222219</v>
      </c>
      <c r="E9" s="22">
        <f>SUM(E8/3/E7*1000)</f>
        <v>14400</v>
      </c>
      <c r="F9" s="22">
        <f>SUM(F8/12/F7*1000)</f>
        <v>19496.555555555555</v>
      </c>
      <c r="G9" s="22">
        <f>SUM((F9/C9*100)-100)</f>
        <v>35.396011670806132</v>
      </c>
      <c r="H9" s="34">
        <f>SUM((F9/D9*100)-100)</f>
        <v>4.0664244940321908</v>
      </c>
    </row>
    <row r="10" spans="1:9" ht="21.75" customHeight="1" thickBot="1">
      <c r="A10" s="138" t="s">
        <v>52</v>
      </c>
      <c r="B10" s="139"/>
      <c r="C10" s="32" t="s">
        <v>5</v>
      </c>
      <c r="D10" s="35" t="s">
        <v>5</v>
      </c>
      <c r="E10" s="6" t="s">
        <v>5</v>
      </c>
      <c r="F10" s="35" t="s">
        <v>5</v>
      </c>
      <c r="G10" s="6" t="s">
        <v>5</v>
      </c>
      <c r="H10" s="44" t="s">
        <v>5</v>
      </c>
    </row>
    <row r="11" spans="1:9" ht="21" customHeight="1" thickBot="1">
      <c r="A11" s="140" t="s">
        <v>53</v>
      </c>
      <c r="B11" s="141"/>
      <c r="C11" s="45">
        <f>SUM(C6/C7*1000)</f>
        <v>402369.44444444444</v>
      </c>
      <c r="D11" s="46">
        <f>SUM(D6*1000/D7)</f>
        <v>543527.77777777775</v>
      </c>
      <c r="E11" s="46">
        <f>SUM(E6*1000/E7)</f>
        <v>98187.671232876717</v>
      </c>
      <c r="F11" s="46">
        <f>SUM(F6*1000/F7)</f>
        <v>467024</v>
      </c>
      <c r="G11" s="22">
        <f>SUM((F11/C11*100)-100)</f>
        <v>16.068455606718544</v>
      </c>
      <c r="H11" s="34">
        <f>SUM((F11/D11*100)-100)</f>
        <v>-14.075412684622066</v>
      </c>
    </row>
    <row r="12" spans="1:9" ht="8.25" customHeight="1"/>
    <row r="13" spans="1:9" ht="15.75">
      <c r="G13" s="142" t="s">
        <v>83</v>
      </c>
      <c r="H13" s="142"/>
      <c r="I13" s="142"/>
    </row>
    <row r="14" spans="1:9" ht="15" customHeight="1" thickBot="1">
      <c r="B14" s="85" t="s">
        <v>84</v>
      </c>
      <c r="C14" s="85"/>
      <c r="D14" s="85"/>
      <c r="E14" s="85"/>
      <c r="F14" s="85"/>
      <c r="G14" s="85"/>
      <c r="H14" s="85"/>
      <c r="I14" s="85"/>
    </row>
    <row r="15" spans="1:9" ht="25.9" customHeight="1" thickBot="1">
      <c r="A15" s="149" t="s">
        <v>7</v>
      </c>
      <c r="B15" s="112"/>
      <c r="C15" s="91" t="s">
        <v>95</v>
      </c>
      <c r="D15" s="156" t="s">
        <v>96</v>
      </c>
      <c r="E15" s="91" t="s">
        <v>123</v>
      </c>
      <c r="F15" s="119" t="s">
        <v>112</v>
      </c>
      <c r="G15" s="89"/>
      <c r="H15" s="89"/>
      <c r="I15" s="112"/>
    </row>
    <row r="16" spans="1:9" ht="21" customHeight="1" thickBot="1">
      <c r="A16" s="150"/>
      <c r="B16" s="151"/>
      <c r="C16" s="103"/>
      <c r="D16" s="157"/>
      <c r="E16" s="103"/>
      <c r="F16" s="154" t="s">
        <v>125</v>
      </c>
      <c r="G16" s="78" t="s">
        <v>124</v>
      </c>
      <c r="H16" s="102"/>
      <c r="I16" s="79"/>
    </row>
    <row r="17" spans="1:9" ht="15.6" customHeight="1" thickBot="1">
      <c r="A17" s="152"/>
      <c r="B17" s="153"/>
      <c r="C17" s="92"/>
      <c r="D17" s="90"/>
      <c r="E17" s="92"/>
      <c r="F17" s="155"/>
      <c r="G17" s="49" t="s">
        <v>54</v>
      </c>
      <c r="H17" s="2" t="s">
        <v>55</v>
      </c>
      <c r="I17" s="49"/>
    </row>
    <row r="18" spans="1:9" ht="15.75" thickBot="1">
      <c r="A18" s="147">
        <v>1</v>
      </c>
      <c r="B18" s="148"/>
      <c r="C18" s="21">
        <v>2</v>
      </c>
      <c r="D18" s="3">
        <v>3</v>
      </c>
      <c r="E18" s="3">
        <v>4</v>
      </c>
      <c r="F18" s="56">
        <v>5</v>
      </c>
      <c r="G18" s="3">
        <v>6</v>
      </c>
      <c r="H18" s="37">
        <v>7</v>
      </c>
      <c r="I18" s="57">
        <v>8</v>
      </c>
    </row>
    <row r="19" spans="1:9" ht="26.25" customHeight="1" thickBot="1">
      <c r="A19" s="138" t="s">
        <v>56</v>
      </c>
      <c r="B19" s="139"/>
      <c r="C19" s="32">
        <v>72</v>
      </c>
      <c r="D19" s="58">
        <v>72</v>
      </c>
      <c r="E19" s="6">
        <v>73</v>
      </c>
      <c r="F19" s="58">
        <v>75</v>
      </c>
      <c r="G19" s="6">
        <v>18</v>
      </c>
      <c r="H19" s="40">
        <f>SUM(F19-G19)</f>
        <v>57</v>
      </c>
      <c r="I19" s="59"/>
    </row>
    <row r="20" spans="1:9" ht="13.5" customHeight="1" thickBot="1">
      <c r="A20" s="140" t="s">
        <v>57</v>
      </c>
      <c r="B20" s="141"/>
      <c r="C20" s="32">
        <v>72</v>
      </c>
      <c r="D20" s="58">
        <v>72</v>
      </c>
      <c r="E20" s="6">
        <v>73</v>
      </c>
      <c r="F20" s="58">
        <v>75</v>
      </c>
      <c r="G20" s="6">
        <v>18</v>
      </c>
      <c r="H20" s="40">
        <f>SUM(F20-G20)</f>
        <v>57</v>
      </c>
      <c r="I20" s="59"/>
    </row>
    <row r="21" spans="1:9" ht="15.75" customHeight="1" thickBot="1">
      <c r="A21" s="143" t="s">
        <v>58</v>
      </c>
      <c r="B21" s="144"/>
      <c r="C21" s="32" t="s">
        <v>5</v>
      </c>
      <c r="D21" s="58" t="s">
        <v>5</v>
      </c>
      <c r="E21" s="6" t="s">
        <v>5</v>
      </c>
      <c r="F21" s="58" t="s">
        <v>5</v>
      </c>
      <c r="G21" s="35" t="s">
        <v>5</v>
      </c>
      <c r="H21" s="38" t="s">
        <v>5</v>
      </c>
      <c r="I21" s="59"/>
    </row>
    <row r="22" spans="1:9" ht="21.75" customHeight="1" thickBot="1">
      <c r="A22" s="138" t="s">
        <v>59</v>
      </c>
      <c r="B22" s="139"/>
      <c r="C22" s="36">
        <v>12441.3</v>
      </c>
      <c r="D22" s="60">
        <v>16186.8</v>
      </c>
      <c r="E22" s="22">
        <v>3153.6</v>
      </c>
      <c r="F22" s="60">
        <v>17546.900000000001</v>
      </c>
      <c r="G22" s="55">
        <v>5467.1</v>
      </c>
      <c r="H22" s="76">
        <f>SUM(F22-G22)</f>
        <v>12079.800000000001</v>
      </c>
      <c r="I22" s="61"/>
    </row>
    <row r="23" spans="1:9" ht="33.75" customHeight="1" thickBot="1">
      <c r="A23" s="145" t="s">
        <v>60</v>
      </c>
      <c r="B23" s="146"/>
      <c r="C23" s="36">
        <v>12441.3</v>
      </c>
      <c r="D23" s="60">
        <v>16186.8</v>
      </c>
      <c r="E23" s="22">
        <v>3153.6</v>
      </c>
      <c r="F23" s="60">
        <v>17546.900000000001</v>
      </c>
      <c r="G23" s="55">
        <v>5467.1</v>
      </c>
      <c r="H23" s="77">
        <f>SUM(F23-G23)</f>
        <v>12079.800000000001</v>
      </c>
      <c r="I23" s="61"/>
    </row>
    <row r="24" spans="1:9" ht="11.25" customHeight="1" thickBot="1">
      <c r="A24" s="138" t="s">
        <v>61</v>
      </c>
      <c r="B24" s="139"/>
      <c r="C24" s="36">
        <v>8223.6</v>
      </c>
      <c r="D24" s="60">
        <v>11724.4</v>
      </c>
      <c r="E24" s="22">
        <v>2370.5</v>
      </c>
      <c r="F24" s="75">
        <v>14519.5</v>
      </c>
      <c r="G24" s="55">
        <v>4571.3999999999996</v>
      </c>
      <c r="H24" s="76">
        <f>SUM(F24-G24)</f>
        <v>9948.1</v>
      </c>
      <c r="I24" s="61"/>
    </row>
    <row r="25" spans="1:9" ht="15.75" customHeight="1" thickBot="1">
      <c r="A25" s="145" t="s">
        <v>62</v>
      </c>
      <c r="B25" s="146"/>
      <c r="C25" s="36">
        <v>4117.7</v>
      </c>
      <c r="D25" s="60">
        <f>SUM(D23-D24)</f>
        <v>4462.3999999999996</v>
      </c>
      <c r="E25" s="22">
        <v>783.1</v>
      </c>
      <c r="F25" s="75">
        <f>SUM(F23-F24)</f>
        <v>3027.4000000000015</v>
      </c>
      <c r="G25" s="75">
        <f>SUM(G23-G24)</f>
        <v>895.70000000000073</v>
      </c>
      <c r="H25" s="77">
        <f>SUM(F25-G25)</f>
        <v>2131.7000000000007</v>
      </c>
      <c r="I25" s="61"/>
    </row>
    <row r="26" spans="1:9" ht="21" customHeight="1" thickBot="1">
      <c r="A26" s="138" t="s">
        <v>63</v>
      </c>
      <c r="B26" s="139"/>
      <c r="C26" s="36" t="s">
        <v>5</v>
      </c>
      <c r="D26" s="60" t="s">
        <v>5</v>
      </c>
      <c r="E26" s="41" t="s">
        <v>5</v>
      </c>
      <c r="F26" s="60" t="s">
        <v>5</v>
      </c>
      <c r="G26" s="41" t="s">
        <v>5</v>
      </c>
      <c r="H26" s="42" t="s">
        <v>5</v>
      </c>
      <c r="I26" s="62"/>
    </row>
    <row r="27" spans="1:9" ht="11.45" customHeight="1" thickBot="1">
      <c r="A27" s="140" t="s">
        <v>61</v>
      </c>
      <c r="B27" s="141"/>
      <c r="C27" s="36" t="s">
        <v>5</v>
      </c>
      <c r="D27" s="60" t="s">
        <v>5</v>
      </c>
      <c r="E27" s="41" t="s">
        <v>5</v>
      </c>
      <c r="F27" s="60" t="s">
        <v>5</v>
      </c>
      <c r="G27" s="41" t="s">
        <v>5</v>
      </c>
      <c r="H27" s="69" t="s">
        <v>5</v>
      </c>
      <c r="I27" s="62"/>
    </row>
    <row r="28" spans="1:9" ht="10.9" customHeight="1" thickBot="1">
      <c r="A28" s="143" t="s">
        <v>62</v>
      </c>
      <c r="B28" s="144"/>
      <c r="C28" s="32" t="s">
        <v>5</v>
      </c>
      <c r="D28" s="58" t="s">
        <v>5</v>
      </c>
      <c r="E28" s="33" t="s">
        <v>5</v>
      </c>
      <c r="F28" s="58" t="s">
        <v>5</v>
      </c>
      <c r="G28" s="33" t="s">
        <v>5</v>
      </c>
      <c r="H28" s="38" t="s">
        <v>5</v>
      </c>
      <c r="I28" s="63"/>
    </row>
    <row r="29" spans="1:9" ht="25.5" customHeight="1" thickBot="1">
      <c r="A29" s="138" t="s">
        <v>64</v>
      </c>
      <c r="B29" s="139"/>
      <c r="C29" s="22">
        <f>SUM(C22/12*1000/C19)</f>
        <v>14399.652777777776</v>
      </c>
      <c r="D29" s="22">
        <f>SUM(D22/12*1000/D19)</f>
        <v>18734.722222222219</v>
      </c>
      <c r="E29" s="22">
        <f>SUM(E22/3*1000/E19)</f>
        <v>14400</v>
      </c>
      <c r="F29" s="22">
        <f>SUM(F22/12*1000/F19)</f>
        <v>19496.555555555558</v>
      </c>
      <c r="G29" s="22">
        <f>SUM(G22/12*1000/G19)</f>
        <v>25310.64814814815</v>
      </c>
      <c r="H29" s="22">
        <f>SUM(H22/12*1000/H19)</f>
        <v>17660.526315789477</v>
      </c>
      <c r="I29" s="64"/>
    </row>
    <row r="30" spans="1:9" ht="12.75" customHeight="1" thickBot="1">
      <c r="A30" s="138" t="s">
        <v>65</v>
      </c>
      <c r="B30" s="139"/>
      <c r="C30" s="36">
        <f t="shared" ref="C30:H30" si="0">SUM(C29)</f>
        <v>14399.652777777776</v>
      </c>
      <c r="D30" s="22">
        <f t="shared" ref="D30" si="1">SUM(D29)</f>
        <v>18734.722222222219</v>
      </c>
      <c r="E30" s="22">
        <f t="shared" si="0"/>
        <v>14400</v>
      </c>
      <c r="F30" s="22">
        <f t="shared" si="0"/>
        <v>19496.555555555558</v>
      </c>
      <c r="G30" s="22">
        <f t="shared" si="0"/>
        <v>25310.64814814815</v>
      </c>
      <c r="H30" s="22">
        <f t="shared" si="0"/>
        <v>17660.526315789477</v>
      </c>
      <c r="I30" s="65"/>
    </row>
    <row r="31" spans="1:9" ht="13.5" customHeight="1" thickBot="1">
      <c r="A31" s="140" t="s">
        <v>58</v>
      </c>
      <c r="B31" s="141"/>
      <c r="C31" s="32" t="s">
        <v>5</v>
      </c>
      <c r="D31" s="58" t="s">
        <v>5</v>
      </c>
      <c r="E31" s="6" t="s">
        <v>5</v>
      </c>
      <c r="F31" s="58" t="s">
        <v>5</v>
      </c>
      <c r="G31" s="6" t="s">
        <v>5</v>
      </c>
      <c r="H31" s="38" t="s">
        <v>5</v>
      </c>
      <c r="I31" s="59"/>
    </row>
    <row r="32" spans="1:9" ht="9.75" customHeight="1" thickBot="1">
      <c r="A32" s="138" t="s">
        <v>66</v>
      </c>
      <c r="B32" s="139"/>
      <c r="C32" s="32"/>
      <c r="D32" s="58"/>
      <c r="E32" s="6"/>
      <c r="F32" s="58"/>
      <c r="G32" s="8"/>
      <c r="H32" s="39"/>
      <c r="I32" s="66"/>
    </row>
    <row r="33" spans="1:9" ht="16.899999999999999" customHeight="1" thickBot="1">
      <c r="A33" s="138" t="s">
        <v>67</v>
      </c>
      <c r="B33" s="139"/>
      <c r="C33" s="32">
        <v>31886</v>
      </c>
      <c r="D33" s="58">
        <v>35871</v>
      </c>
      <c r="E33" s="6">
        <v>35973</v>
      </c>
      <c r="F33" s="58">
        <v>39970</v>
      </c>
      <c r="G33" s="6">
        <v>39970</v>
      </c>
      <c r="H33" s="6">
        <v>21048</v>
      </c>
      <c r="I33" s="44"/>
    </row>
    <row r="34" spans="1:9" ht="14.45" customHeight="1" thickBot="1">
      <c r="A34" s="140" t="s">
        <v>68</v>
      </c>
      <c r="B34" s="141"/>
      <c r="C34" s="70">
        <v>6700</v>
      </c>
      <c r="D34" s="72">
        <v>8000</v>
      </c>
      <c r="E34" s="73">
        <v>7100</v>
      </c>
      <c r="F34" s="72">
        <v>8000</v>
      </c>
      <c r="G34" s="74">
        <v>8000</v>
      </c>
      <c r="H34" s="71">
        <v>8000</v>
      </c>
      <c r="I34" s="67"/>
    </row>
    <row r="35" spans="1:9" ht="7.5" customHeight="1"/>
    <row r="36" spans="1:9">
      <c r="B36" s="47" t="s">
        <v>91</v>
      </c>
      <c r="C36" s="47"/>
      <c r="D36" s="47"/>
      <c r="E36" s="47"/>
      <c r="F36" s="47" t="s">
        <v>93</v>
      </c>
      <c r="G36" s="47"/>
    </row>
    <row r="37" spans="1:9" ht="12" customHeight="1">
      <c r="B37" s="47" t="s">
        <v>88</v>
      </c>
      <c r="C37" s="47"/>
      <c r="D37" s="47"/>
      <c r="E37" s="47"/>
      <c r="F37" s="47" t="s">
        <v>94</v>
      </c>
      <c r="G37" s="47"/>
    </row>
    <row r="38" spans="1:9" ht="12.75" customHeight="1">
      <c r="B38" s="47" t="s">
        <v>89</v>
      </c>
      <c r="C38" s="47"/>
      <c r="D38" s="47"/>
      <c r="E38" s="47"/>
      <c r="F38" s="47" t="s">
        <v>90</v>
      </c>
      <c r="G38" s="47"/>
    </row>
    <row r="40" spans="1:9">
      <c r="B40" s="47" t="s">
        <v>130</v>
      </c>
      <c r="E40" s="47" t="s">
        <v>131</v>
      </c>
    </row>
  </sheetData>
  <mergeCells count="41">
    <mergeCell ref="A10:B10"/>
    <mergeCell ref="A11:B11"/>
    <mergeCell ref="A5:B5"/>
    <mergeCell ref="A6:B6"/>
    <mergeCell ref="A7:B7"/>
    <mergeCell ref="A8:B8"/>
    <mergeCell ref="A9:B9"/>
    <mergeCell ref="A3:B4"/>
    <mergeCell ref="G3:H3"/>
    <mergeCell ref="C3:C4"/>
    <mergeCell ref="D3:D4"/>
    <mergeCell ref="E3:E4"/>
    <mergeCell ref="F3:F4"/>
    <mergeCell ref="F15:I15"/>
    <mergeCell ref="A15:B17"/>
    <mergeCell ref="F16:F17"/>
    <mergeCell ref="C15:C17"/>
    <mergeCell ref="D15:D17"/>
    <mergeCell ref="E15:E17"/>
    <mergeCell ref="G16:I16"/>
    <mergeCell ref="A18:B18"/>
    <mergeCell ref="A19:B19"/>
    <mergeCell ref="A20:B20"/>
    <mergeCell ref="A21:B21"/>
    <mergeCell ref="A22:B22"/>
    <mergeCell ref="A33:B33"/>
    <mergeCell ref="A34:B34"/>
    <mergeCell ref="B2:H2"/>
    <mergeCell ref="G1:I1"/>
    <mergeCell ref="G13:I13"/>
    <mergeCell ref="B14:I14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 1,2</vt:lpstr>
      <vt:lpstr>табл 3</vt:lpstr>
      <vt:lpstr>табл 4,5,6</vt:lpstr>
      <vt:lpstr>табл 7,8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2024-12-17T13:27:58Z</cp:lastPrinted>
  <dcterms:created xsi:type="dcterms:W3CDTF">2023-05-01T08:40:02Z</dcterms:created>
  <dcterms:modified xsi:type="dcterms:W3CDTF">2024-12-23T09:31:03Z</dcterms:modified>
</cp:coreProperties>
</file>