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720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K16" i="1"/>
  <c r="N16" l="1"/>
  <c r="M16"/>
  <c r="L16"/>
  <c r="J16"/>
  <c r="I16"/>
  <c r="H16"/>
  <c r="N17"/>
  <c r="M18"/>
  <c r="M17"/>
  <c r="L17"/>
  <c r="K17"/>
  <c r="J17"/>
  <c r="I17"/>
  <c r="H17"/>
  <c r="N18"/>
  <c r="L18"/>
  <c r="K18"/>
  <c r="J18"/>
  <c r="I18"/>
  <c r="H18"/>
  <c r="N19"/>
  <c r="M19"/>
  <c r="L19"/>
  <c r="K19"/>
  <c r="J19"/>
  <c r="I19"/>
  <c r="H19"/>
  <c r="N20"/>
  <c r="M20"/>
  <c r="L20"/>
  <c r="K20"/>
  <c r="J20"/>
  <c r="I20"/>
  <c r="H20"/>
  <c r="O11"/>
  <c r="O12"/>
  <c r="O13"/>
  <c r="O14"/>
  <c r="O10"/>
  <c r="O15" l="1"/>
  <c r="O16"/>
  <c r="O17"/>
  <c r="N21"/>
  <c r="O18"/>
  <c r="M21"/>
  <c r="L21"/>
  <c r="K21"/>
  <c r="J21"/>
  <c r="O19"/>
  <c r="I21"/>
  <c r="O20"/>
  <c r="H21"/>
  <c r="O21" l="1"/>
</calcChain>
</file>

<file path=xl/sharedStrings.xml><?xml version="1.0" encoding="utf-8"?>
<sst xmlns="http://schemas.openxmlformats.org/spreadsheetml/2006/main" count="85" uniqueCount="51">
  <si>
    <t>Разом</t>
  </si>
  <si>
    <t>Забезпечення роботи архіву</t>
  </si>
  <si>
    <t>Місцевий   бюджет</t>
  </si>
  <si>
    <t>КУ «Гайсинський районний трудовий архів»</t>
  </si>
  <si>
    <t>Оплата  природного газу</t>
  </si>
  <si>
    <t>Оплата електроенергії</t>
  </si>
  <si>
    <t>Оплата водопостачання</t>
  </si>
  <si>
    <t>Забезпечення виконання вимог чинного законодавства з питань оплати праці</t>
  </si>
  <si>
    <t>Нарахування на оплату праці</t>
  </si>
  <si>
    <t xml:space="preserve">Оплата праці </t>
  </si>
  <si>
    <t>Забезпечення належних умов праці для ефективного обслуговування  громадян та організацій.</t>
  </si>
  <si>
    <t>4.</t>
  </si>
  <si>
    <t>Забезпечення  безпеки приміщення</t>
  </si>
  <si>
    <t xml:space="preserve">Послуги охорони </t>
  </si>
  <si>
    <t>Підвищення рівня безпеки приміщення архівосховища</t>
  </si>
  <si>
    <t>3.</t>
  </si>
  <si>
    <t>Ремонт, оправлення документів</t>
  </si>
  <si>
    <t>Придбання витратних матеріалів для виконання робіт, спрямованих на поліпшення фізичного стану документів, канцтоварів</t>
  </si>
  <si>
    <t>Створення належних умов зберігання архівних документів</t>
  </si>
  <si>
    <t>Здійснення спеціального оброблення документів (дезінфекція, дезінсекція, консервація, фумігація)</t>
  </si>
  <si>
    <r>
      <t>Придбання витратних матеріалів для створення належних умов зберігання документів  та використання їх інформації</t>
    </r>
    <r>
      <rPr>
        <sz val="11"/>
        <rFont val="Times New Roman"/>
        <family val="1"/>
        <charset val="204"/>
      </rPr>
      <t>:</t>
    </r>
  </si>
  <si>
    <t xml:space="preserve">  2.</t>
  </si>
  <si>
    <t>Ефективна робота установи</t>
  </si>
  <si>
    <t>Послуги телефонного зв’язку та  передачі даних</t>
  </si>
  <si>
    <t>Вчасне і ефективне виконання завдань установи</t>
  </si>
  <si>
    <t>Придбання пакетів програмного забезпечення для ведення бухгалтерського обліку, комп’ютерні послуги по виготовленню ЕЦП, телекомунікаційні послуги</t>
  </si>
  <si>
    <t>Ремонт комп’ютерної техніки (комп’ютер, ноутбук, БФП)</t>
  </si>
  <si>
    <r>
      <t>Обслуговування оргтехніки, придбання програмного забезпечення та послуги зв’язку</t>
    </r>
    <r>
      <rPr>
        <sz val="11"/>
        <rFont val="Times New Roman"/>
        <family val="1"/>
        <charset val="204"/>
      </rPr>
      <t xml:space="preserve">  </t>
    </r>
    <r>
      <rPr>
        <b/>
        <sz val="11"/>
        <rFont val="Times New Roman"/>
        <family val="1"/>
        <charset val="204"/>
      </rPr>
      <t>для ефективної роботи установи.</t>
    </r>
  </si>
  <si>
    <t>1.</t>
  </si>
  <si>
    <t>Всього</t>
  </si>
  <si>
    <t>ІІІ рік</t>
  </si>
  <si>
    <t>ІІ рік</t>
  </si>
  <si>
    <t>І рік</t>
  </si>
  <si>
    <t>Очікуваний результат</t>
  </si>
  <si>
    <t xml:space="preserve"> Обсяги фінансування по роках, тис. грн.</t>
  </si>
  <si>
    <t>Джерела фінансування</t>
  </si>
  <si>
    <t>Виконавці</t>
  </si>
  <si>
    <t>Строки виконання заходу.</t>
  </si>
  <si>
    <t xml:space="preserve">Зміст заходів </t>
  </si>
  <si>
    <t xml:space="preserve">Завдання </t>
  </si>
  <si>
    <t>№ з/п</t>
  </si>
  <si>
    <t>«Гайсинський районний  трудовий архів»</t>
  </si>
  <si>
    <r>
      <t xml:space="preserve">Заходи  з реалізації Програми </t>
    </r>
    <r>
      <rPr>
        <b/>
        <sz val="14"/>
        <rFont val="Times New Roman"/>
        <family val="1"/>
        <charset val="204"/>
      </rPr>
      <t>розвитку архівної справи комунальної установи</t>
    </r>
  </si>
  <si>
    <t>Додаток 1  до Програми</t>
  </si>
  <si>
    <r>
      <t>М</t>
    </r>
    <r>
      <rPr>
        <b/>
        <sz val="14"/>
        <rFont val="Times New Roman"/>
        <family val="1"/>
        <charset val="204"/>
      </rPr>
      <t>іський голова                                                                               Анатолій ГУК</t>
    </r>
  </si>
  <si>
    <t>на 2029– 2035 роки</t>
  </si>
  <si>
    <t>ІV рік</t>
  </si>
  <si>
    <t>V рік</t>
  </si>
  <si>
    <t>VI рік</t>
  </si>
  <si>
    <t>VII рік</t>
  </si>
  <si>
    <t>2029-2035 рр.</t>
  </si>
</sst>
</file>

<file path=xl/styles.xml><?xml version="1.0" encoding="utf-8"?>
<styleSheet xmlns="http://schemas.openxmlformats.org/spreadsheetml/2006/main">
  <numFmts count="1">
    <numFmt numFmtId="164" formatCode="0.000"/>
  </numFmts>
  <fonts count="13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0" fillId="0" borderId="0" xfId="0" applyFont="1"/>
    <xf numFmtId="0" fontId="2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 textRotation="90" wrapText="1"/>
    </xf>
    <xf numFmtId="164" fontId="4" fillId="0" borderId="1" xfId="0" applyNumberFormat="1" applyFont="1" applyBorder="1" applyAlignment="1">
      <alignment horizontal="center" textRotation="90" wrapText="1"/>
    </xf>
    <xf numFmtId="164" fontId="3" fillId="0" borderId="1" xfId="0" applyNumberFormat="1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25"/>
  <sheetViews>
    <sheetView tabSelected="1" topLeftCell="D19" workbookViewId="0">
      <selection activeCell="O20" sqref="O10:O20"/>
    </sheetView>
  </sheetViews>
  <sheetFormatPr defaultRowHeight="15"/>
  <cols>
    <col min="1" max="1" width="1.140625" customWidth="1"/>
    <col min="2" max="2" width="4.85546875" customWidth="1"/>
    <col min="3" max="3" width="19.28515625" customWidth="1"/>
    <col min="4" max="4" width="23.28515625" customWidth="1"/>
    <col min="5" max="5" width="13.140625" customWidth="1"/>
    <col min="6" max="6" width="17.85546875" customWidth="1"/>
    <col min="8" max="8" width="9.28515625" customWidth="1"/>
    <col min="9" max="15" width="10.140625" customWidth="1"/>
    <col min="16" max="16" width="17" customWidth="1"/>
  </cols>
  <sheetData>
    <row r="1" spans="2:16" ht="15.75">
      <c r="B1" s="22" t="s">
        <v>43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2:16" ht="15.75">
      <c r="B2" s="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2:16" ht="15.75">
      <c r="B3" s="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2:16" ht="18.75" customHeight="1">
      <c r="B4" s="23" t="s">
        <v>42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</row>
    <row r="5" spans="2:16" ht="18.75" customHeight="1">
      <c r="B5" s="24" t="s">
        <v>41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2:16" ht="19.5" customHeight="1">
      <c r="B6" s="24" t="s">
        <v>45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2:16" ht="15.75">
      <c r="B7" s="27" t="s">
        <v>40</v>
      </c>
      <c r="C7" s="27" t="s">
        <v>39</v>
      </c>
      <c r="D7" s="27" t="s">
        <v>38</v>
      </c>
      <c r="E7" s="27" t="s">
        <v>37</v>
      </c>
      <c r="F7" s="27" t="s">
        <v>36</v>
      </c>
      <c r="G7" s="27" t="s">
        <v>35</v>
      </c>
      <c r="H7" s="27" t="s">
        <v>34</v>
      </c>
      <c r="I7" s="27"/>
      <c r="J7" s="27"/>
      <c r="K7" s="27"/>
      <c r="L7" s="27"/>
      <c r="M7" s="27"/>
      <c r="N7" s="27"/>
      <c r="O7" s="27"/>
      <c r="P7" s="27" t="s">
        <v>33</v>
      </c>
    </row>
    <row r="8" spans="2:16" ht="15.75">
      <c r="B8" s="27"/>
      <c r="C8" s="27"/>
      <c r="D8" s="27"/>
      <c r="E8" s="27"/>
      <c r="F8" s="27"/>
      <c r="G8" s="27"/>
      <c r="H8" s="3" t="s">
        <v>32</v>
      </c>
      <c r="I8" s="3" t="s">
        <v>31</v>
      </c>
      <c r="J8" s="3" t="s">
        <v>30</v>
      </c>
      <c r="K8" s="3" t="s">
        <v>46</v>
      </c>
      <c r="L8" s="3" t="s">
        <v>47</v>
      </c>
      <c r="M8" s="3" t="s">
        <v>48</v>
      </c>
      <c r="N8" s="3" t="s">
        <v>49</v>
      </c>
      <c r="O8" s="3" t="s">
        <v>29</v>
      </c>
      <c r="P8" s="27"/>
    </row>
    <row r="9" spans="2:16">
      <c r="B9" s="5">
        <v>1</v>
      </c>
      <c r="C9" s="5">
        <v>2</v>
      </c>
      <c r="D9" s="5">
        <v>3</v>
      </c>
      <c r="E9" s="5">
        <v>4</v>
      </c>
      <c r="F9" s="5">
        <v>5</v>
      </c>
      <c r="G9" s="5">
        <v>6</v>
      </c>
      <c r="H9" s="5">
        <v>7</v>
      </c>
      <c r="I9" s="5">
        <v>8</v>
      </c>
      <c r="J9" s="5">
        <v>9</v>
      </c>
      <c r="K9" s="5">
        <v>10</v>
      </c>
      <c r="L9" s="5">
        <v>11</v>
      </c>
      <c r="M9" s="5">
        <v>12</v>
      </c>
      <c r="N9" s="5">
        <v>13</v>
      </c>
      <c r="O9" s="5">
        <v>14</v>
      </c>
      <c r="P9" s="5">
        <v>15</v>
      </c>
    </row>
    <row r="10" spans="2:16" ht="45">
      <c r="B10" s="26" t="s">
        <v>28</v>
      </c>
      <c r="C10" s="25" t="s">
        <v>27</v>
      </c>
      <c r="D10" s="4" t="s">
        <v>26</v>
      </c>
      <c r="E10" s="4" t="s">
        <v>50</v>
      </c>
      <c r="F10" s="5" t="s">
        <v>3</v>
      </c>
      <c r="G10" s="4" t="s">
        <v>2</v>
      </c>
      <c r="H10" s="9">
        <v>13.971</v>
      </c>
      <c r="I10" s="9">
        <v>17.568000000000001</v>
      </c>
      <c r="J10" s="9">
        <v>21.378</v>
      </c>
      <c r="K10" s="9">
        <v>25.411999999999999</v>
      </c>
      <c r="L10" s="9">
        <v>29.684000000000001</v>
      </c>
      <c r="M10" s="9">
        <v>34.207999999999998</v>
      </c>
      <c r="N10" s="9">
        <v>38.999000000000002</v>
      </c>
      <c r="O10" s="9">
        <f>SUM(H10:N10)</f>
        <v>181.22</v>
      </c>
      <c r="P10" s="4" t="s">
        <v>22</v>
      </c>
    </row>
    <row r="11" spans="2:16" ht="135">
      <c r="B11" s="26"/>
      <c r="C11" s="25"/>
      <c r="D11" s="4" t="s">
        <v>25</v>
      </c>
      <c r="E11" s="4" t="s">
        <v>50</v>
      </c>
      <c r="F11" s="5" t="s">
        <v>3</v>
      </c>
      <c r="G11" s="4" t="s">
        <v>2</v>
      </c>
      <c r="H11" s="9">
        <v>9</v>
      </c>
      <c r="I11" s="9">
        <v>9</v>
      </c>
      <c r="J11" s="9">
        <v>9</v>
      </c>
      <c r="K11" s="9">
        <v>9</v>
      </c>
      <c r="L11" s="9">
        <v>9</v>
      </c>
      <c r="M11" s="9">
        <v>9</v>
      </c>
      <c r="N11" s="9">
        <v>9</v>
      </c>
      <c r="O11" s="9">
        <f t="shared" ref="O11:O20" si="0">SUM(H11:N11)</f>
        <v>63</v>
      </c>
      <c r="P11" s="4" t="s">
        <v>24</v>
      </c>
    </row>
    <row r="12" spans="2:16" ht="45">
      <c r="B12" s="26"/>
      <c r="C12" s="25"/>
      <c r="D12" s="4" t="s">
        <v>23</v>
      </c>
      <c r="E12" s="4" t="s">
        <v>50</v>
      </c>
      <c r="F12" s="5" t="s">
        <v>3</v>
      </c>
      <c r="G12" s="4" t="s">
        <v>2</v>
      </c>
      <c r="H12" s="9">
        <v>17</v>
      </c>
      <c r="I12" s="9">
        <v>17</v>
      </c>
      <c r="J12" s="9">
        <v>17</v>
      </c>
      <c r="K12" s="9">
        <v>17</v>
      </c>
      <c r="L12" s="9">
        <v>17</v>
      </c>
      <c r="M12" s="9">
        <v>17</v>
      </c>
      <c r="N12" s="9">
        <v>17</v>
      </c>
      <c r="O12" s="9">
        <f t="shared" si="0"/>
        <v>119</v>
      </c>
      <c r="P12" s="4" t="s">
        <v>22</v>
      </c>
    </row>
    <row r="13" spans="2:16" ht="75">
      <c r="B13" s="26" t="s">
        <v>21</v>
      </c>
      <c r="C13" s="25" t="s">
        <v>20</v>
      </c>
      <c r="D13" s="4" t="s">
        <v>19</v>
      </c>
      <c r="E13" s="4" t="s">
        <v>50</v>
      </c>
      <c r="F13" s="5" t="s">
        <v>3</v>
      </c>
      <c r="G13" s="4" t="s">
        <v>2</v>
      </c>
      <c r="H13" s="9">
        <v>5.4</v>
      </c>
      <c r="I13" s="9">
        <v>5.4</v>
      </c>
      <c r="J13" s="9">
        <v>5.4</v>
      </c>
      <c r="K13" s="9">
        <v>5.4</v>
      </c>
      <c r="L13" s="9">
        <v>5.4</v>
      </c>
      <c r="M13" s="9">
        <v>5.4</v>
      </c>
      <c r="N13" s="9">
        <v>5.4</v>
      </c>
      <c r="O13" s="9">
        <f t="shared" si="0"/>
        <v>37.799999999999997</v>
      </c>
      <c r="P13" s="4" t="s">
        <v>18</v>
      </c>
    </row>
    <row r="14" spans="2:16" ht="105">
      <c r="B14" s="26"/>
      <c r="C14" s="25"/>
      <c r="D14" s="4" t="s">
        <v>17</v>
      </c>
      <c r="E14" s="4" t="s">
        <v>50</v>
      </c>
      <c r="F14" s="5" t="s">
        <v>3</v>
      </c>
      <c r="G14" s="4" t="s">
        <v>2</v>
      </c>
      <c r="H14" s="9">
        <v>17.867999999999999</v>
      </c>
      <c r="I14" s="9">
        <v>19.241</v>
      </c>
      <c r="J14" s="9">
        <v>20.695</v>
      </c>
      <c r="K14" s="9">
        <v>22.234999999999999</v>
      </c>
      <c r="L14" s="9">
        <v>23.864999999999998</v>
      </c>
      <c r="M14" s="9">
        <v>25.591999999999999</v>
      </c>
      <c r="N14" s="9">
        <v>27.420999999999999</v>
      </c>
      <c r="O14" s="9">
        <f t="shared" si="0"/>
        <v>156.91699999999997</v>
      </c>
      <c r="P14" s="4" t="s">
        <v>16</v>
      </c>
    </row>
    <row r="15" spans="2:16" ht="57">
      <c r="B15" s="12" t="s">
        <v>15</v>
      </c>
      <c r="C15" s="13" t="s">
        <v>14</v>
      </c>
      <c r="D15" s="4" t="s">
        <v>13</v>
      </c>
      <c r="E15" s="4" t="s">
        <v>50</v>
      </c>
      <c r="F15" s="5" t="s">
        <v>3</v>
      </c>
      <c r="G15" s="4" t="s">
        <v>2</v>
      </c>
      <c r="H15" s="9">
        <v>21</v>
      </c>
      <c r="I15" s="9">
        <v>21</v>
      </c>
      <c r="J15" s="9">
        <v>21</v>
      </c>
      <c r="K15" s="9">
        <v>21</v>
      </c>
      <c r="L15" s="9">
        <v>21</v>
      </c>
      <c r="M15" s="9">
        <v>21</v>
      </c>
      <c r="N15" s="9">
        <v>21</v>
      </c>
      <c r="O15" s="9">
        <f t="shared" si="0"/>
        <v>147</v>
      </c>
      <c r="P15" s="4" t="s">
        <v>12</v>
      </c>
    </row>
    <row r="16" spans="2:16" ht="90">
      <c r="B16" s="16" t="s">
        <v>11</v>
      </c>
      <c r="C16" s="19" t="s">
        <v>10</v>
      </c>
      <c r="D16" s="4" t="s">
        <v>9</v>
      </c>
      <c r="E16" s="4" t="s">
        <v>50</v>
      </c>
      <c r="F16" s="5" t="s">
        <v>3</v>
      </c>
      <c r="G16" s="4" t="s">
        <v>2</v>
      </c>
      <c r="H16" s="9">
        <f>545626/1000</f>
        <v>545.62599999999998</v>
      </c>
      <c r="I16" s="9">
        <f>600189/1000</f>
        <v>600.18899999999996</v>
      </c>
      <c r="J16" s="9">
        <f>660208/1000</f>
        <v>660.20799999999997</v>
      </c>
      <c r="K16" s="9">
        <f>726229/1000</f>
        <v>726.22900000000004</v>
      </c>
      <c r="L16" s="9">
        <f>798852/1000</f>
        <v>798.85199999999998</v>
      </c>
      <c r="M16" s="9">
        <f>878737/1000</f>
        <v>878.73699999999997</v>
      </c>
      <c r="N16" s="9">
        <f>966611/1000</f>
        <v>966.61099999999999</v>
      </c>
      <c r="O16" s="9">
        <f t="shared" si="0"/>
        <v>5176.4520000000002</v>
      </c>
      <c r="P16" s="4" t="s">
        <v>7</v>
      </c>
    </row>
    <row r="17" spans="2:16" ht="90">
      <c r="B17" s="17"/>
      <c r="C17" s="20"/>
      <c r="D17" s="4" t="s">
        <v>8</v>
      </c>
      <c r="E17" s="4" t="s">
        <v>50</v>
      </c>
      <c r="F17" s="5" t="s">
        <v>3</v>
      </c>
      <c r="G17" s="4" t="s">
        <v>2</v>
      </c>
      <c r="H17" s="9">
        <f>120037/1000</f>
        <v>120.03700000000001</v>
      </c>
      <c r="I17" s="9">
        <f>132041/1000</f>
        <v>132.041</v>
      </c>
      <c r="J17" s="9">
        <f>145245/1000</f>
        <v>145.245</v>
      </c>
      <c r="K17" s="9">
        <f>159770/1000</f>
        <v>159.77000000000001</v>
      </c>
      <c r="L17" s="9">
        <f>175747/1000</f>
        <v>175.74700000000001</v>
      </c>
      <c r="M17" s="9">
        <f>193322/1000</f>
        <v>193.322</v>
      </c>
      <c r="N17" s="9">
        <f>212654/1000</f>
        <v>212.654</v>
      </c>
      <c r="O17" s="9">
        <f t="shared" si="0"/>
        <v>1138.8159999999998</v>
      </c>
      <c r="P17" s="4" t="s">
        <v>7</v>
      </c>
    </row>
    <row r="18" spans="2:16" ht="45">
      <c r="B18" s="17"/>
      <c r="C18" s="20"/>
      <c r="D18" s="4" t="s">
        <v>6</v>
      </c>
      <c r="E18" s="4" t="s">
        <v>50</v>
      </c>
      <c r="F18" s="5" t="s">
        <v>3</v>
      </c>
      <c r="G18" s="4" t="s">
        <v>2</v>
      </c>
      <c r="H18" s="9">
        <f>1151/1000</f>
        <v>1.151</v>
      </c>
      <c r="I18" s="9">
        <f>1236/1000</f>
        <v>1.236</v>
      </c>
      <c r="J18" s="9">
        <f>1327/1000</f>
        <v>1.327</v>
      </c>
      <c r="K18" s="9">
        <f>1425/1000</f>
        <v>1.425</v>
      </c>
      <c r="L18" s="9">
        <f>1530/1000</f>
        <v>1.53</v>
      </c>
      <c r="M18" s="9">
        <f>1643/1000</f>
        <v>1.643</v>
      </c>
      <c r="N18" s="9">
        <f>1765/1000</f>
        <v>1.7649999999999999</v>
      </c>
      <c r="O18" s="9">
        <f t="shared" si="0"/>
        <v>10.077000000000002</v>
      </c>
      <c r="P18" s="4" t="s">
        <v>1</v>
      </c>
    </row>
    <row r="19" spans="2:16" ht="45">
      <c r="B19" s="17"/>
      <c r="C19" s="20"/>
      <c r="D19" s="4" t="s">
        <v>5</v>
      </c>
      <c r="E19" s="4" t="s">
        <v>50</v>
      </c>
      <c r="F19" s="5" t="s">
        <v>3</v>
      </c>
      <c r="G19" s="4" t="s">
        <v>2</v>
      </c>
      <c r="H19" s="9">
        <f>17758/1000</f>
        <v>17.757999999999999</v>
      </c>
      <c r="I19" s="9">
        <f>19072/1000</f>
        <v>19.071999999999999</v>
      </c>
      <c r="J19" s="9">
        <f>20483/1000</f>
        <v>20.483000000000001</v>
      </c>
      <c r="K19" s="9">
        <f>21999/1000</f>
        <v>21.998999999999999</v>
      </c>
      <c r="L19" s="9">
        <f>23627/1000</f>
        <v>23.626999999999999</v>
      </c>
      <c r="M19" s="9">
        <f>25375/1000</f>
        <v>25.375</v>
      </c>
      <c r="N19" s="9">
        <f>27253/1000</f>
        <v>27.253</v>
      </c>
      <c r="O19" s="9">
        <f t="shared" si="0"/>
        <v>155.56700000000001</v>
      </c>
      <c r="P19" s="4" t="s">
        <v>1</v>
      </c>
    </row>
    <row r="20" spans="2:16" ht="45">
      <c r="B20" s="18"/>
      <c r="C20" s="21"/>
      <c r="D20" s="4" t="s">
        <v>4</v>
      </c>
      <c r="E20" s="4" t="s">
        <v>50</v>
      </c>
      <c r="F20" s="5" t="s">
        <v>3</v>
      </c>
      <c r="G20" s="4" t="s">
        <v>2</v>
      </c>
      <c r="H20" s="9">
        <f>73241/1000</f>
        <v>73.241</v>
      </c>
      <c r="I20" s="9">
        <f>78661/1000</f>
        <v>78.661000000000001</v>
      </c>
      <c r="J20" s="9">
        <f>84482/1000</f>
        <v>84.481999999999999</v>
      </c>
      <c r="K20" s="9">
        <f>90734/1000</f>
        <v>90.733999999999995</v>
      </c>
      <c r="L20" s="9">
        <f>97448/1000</f>
        <v>97.447999999999993</v>
      </c>
      <c r="M20" s="9">
        <f>104659/1000</f>
        <v>104.65900000000001</v>
      </c>
      <c r="N20" s="9">
        <f>112404/1000</f>
        <v>112.404</v>
      </c>
      <c r="O20" s="9">
        <f t="shared" si="0"/>
        <v>641.62900000000002</v>
      </c>
      <c r="P20" s="4" t="s">
        <v>1</v>
      </c>
    </row>
    <row r="21" spans="2:16" ht="79.5" customHeight="1">
      <c r="B21" s="15" t="s">
        <v>0</v>
      </c>
      <c r="C21" s="15"/>
      <c r="D21" s="15"/>
      <c r="E21" s="15"/>
      <c r="F21" s="15"/>
      <c r="G21" s="15"/>
      <c r="H21" s="10">
        <f>SUM(H10:H20)</f>
        <v>842.05200000000002</v>
      </c>
      <c r="I21" s="10">
        <f>SUM(I10:I20)</f>
        <v>920.4079999999999</v>
      </c>
      <c r="J21" s="10">
        <f>SUM(J10:J20)</f>
        <v>1006.2179999999998</v>
      </c>
      <c r="K21" s="10">
        <f t="shared" ref="K21:N21" si="1">SUM(K10:K20)</f>
        <v>1100.204</v>
      </c>
      <c r="L21" s="10">
        <f t="shared" si="1"/>
        <v>1203.153</v>
      </c>
      <c r="M21" s="10">
        <f t="shared" si="1"/>
        <v>1315.9360000000001</v>
      </c>
      <c r="N21" s="10">
        <f t="shared" si="1"/>
        <v>1439.5070000000001</v>
      </c>
      <c r="O21" s="11">
        <f>SUM(H21:N21)</f>
        <v>7827.4779999999992</v>
      </c>
      <c r="P21" s="6"/>
    </row>
    <row r="22" spans="2:16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2:16" ht="20.25" customHeight="1">
      <c r="B23" s="8"/>
      <c r="C23" s="8"/>
      <c r="D23" s="14" t="s">
        <v>44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8"/>
    </row>
    <row r="24" spans="2:16" ht="15.75">
      <c r="B24" s="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15.75">
      <c r="B25" s="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</sheetData>
  <mergeCells count="20">
    <mergeCell ref="C10:C12"/>
    <mergeCell ref="B7:B8"/>
    <mergeCell ref="C7:C8"/>
    <mergeCell ref="G7:G8"/>
    <mergeCell ref="D23:O23"/>
    <mergeCell ref="B21:G21"/>
    <mergeCell ref="B16:B20"/>
    <mergeCell ref="C16:C20"/>
    <mergeCell ref="B1:P1"/>
    <mergeCell ref="B4:P4"/>
    <mergeCell ref="B5:P5"/>
    <mergeCell ref="B6:P6"/>
    <mergeCell ref="C13:C14"/>
    <mergeCell ref="B13:B14"/>
    <mergeCell ref="P7:P8"/>
    <mergeCell ref="D7:D8"/>
    <mergeCell ref="E7:E8"/>
    <mergeCell ref="F7:F8"/>
    <mergeCell ref="H7:O7"/>
    <mergeCell ref="B10:B12"/>
  </mergeCells>
  <pageMargins left="0.27" right="0.41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V19" sqref="V19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2026-08-10T11:20:57Z</dcterms:modified>
</cp:coreProperties>
</file>