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8800" windowHeight="12330" tabRatio="631"/>
  </bookViews>
  <sheets>
    <sheet name="фінплан" sheetId="2" r:id="rId1"/>
    <sheet name="таблиці 1 2" sheetId="1" r:id="rId2"/>
    <sheet name="Таблиця 4" sheetId="7" r:id="rId3"/>
    <sheet name="Таблиця 5" sheetId="10" r:id="rId4"/>
    <sheet name="Таблиця 5.1" sheetId="9" r:id="rId5"/>
    <sheet name="таблиця 3" sheetId="5" r:id="rId6"/>
    <sheet name="Лист1" sheetId="11" r:id="rId7"/>
  </sheets>
  <definedNames>
    <definedName name="_xlnm.Print_Titles" localSheetId="5">'таблиця 3'!$6:$7</definedName>
    <definedName name="_xlnm.Print_Titles" localSheetId="3">'Таблиця 5'!$61:$62</definedName>
    <definedName name="_xlnm.Print_Titles" localSheetId="0">фінплан!$25:$27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2"/>
  <c r="E100"/>
  <c r="I60"/>
  <c r="F101"/>
  <c r="F100"/>
  <c r="F86"/>
  <c r="H64"/>
  <c r="I67"/>
  <c r="I64"/>
  <c r="F66"/>
  <c r="F78"/>
  <c r="F60"/>
  <c r="F64"/>
  <c r="F46"/>
  <c r="E46"/>
  <c r="I44"/>
  <c r="H44"/>
  <c r="G44"/>
  <c r="F44"/>
  <c r="F38"/>
  <c r="F33"/>
  <c r="F72"/>
  <c r="E72"/>
  <c r="E64"/>
  <c r="D60"/>
  <c r="D46"/>
  <c r="E70" i="10"/>
  <c r="F47" i="2"/>
  <c r="E77" i="10"/>
  <c r="E84"/>
  <c r="E83"/>
  <c r="E75"/>
  <c r="E74"/>
  <c r="E72"/>
  <c r="E38" i="2"/>
  <c r="F29" i="7"/>
  <c r="F28"/>
  <c r="G25"/>
  <c r="F25"/>
  <c r="F20"/>
  <c r="G29"/>
  <c r="F12" i="1"/>
  <c r="H31" i="10"/>
  <c r="F9" i="1"/>
  <c r="I10"/>
  <c r="H10"/>
  <c r="G10"/>
  <c r="F10"/>
  <c r="F11"/>
  <c r="F14"/>
  <c r="E8" l="1"/>
  <c r="E15"/>
  <c r="E10"/>
  <c r="D44" i="2"/>
  <c r="E44"/>
  <c r="F30" i="7"/>
  <c r="G28"/>
  <c r="I11" i="1"/>
  <c r="E33" i="2"/>
  <c r="E34"/>
  <c r="D33"/>
  <c r="D34"/>
  <c r="G22" i="7"/>
  <c r="J21"/>
  <c r="I21"/>
  <c r="H21"/>
  <c r="G21"/>
  <c r="G11"/>
  <c r="G7"/>
  <c r="D6"/>
  <c r="F6"/>
  <c r="D70" i="10"/>
  <c r="D80"/>
  <c r="E73"/>
  <c r="E33"/>
  <c r="F30"/>
  <c r="F31"/>
  <c r="F29"/>
  <c r="F33"/>
  <c r="F13" i="1"/>
  <c r="F8"/>
  <c r="E36"/>
  <c r="E34"/>
  <c r="H11"/>
  <c r="G11"/>
  <c r="E9"/>
  <c r="E80" i="10" l="1"/>
  <c r="F24" i="7"/>
  <c r="G24"/>
  <c r="G20" s="1"/>
  <c r="H6"/>
  <c r="C78" i="2"/>
  <c r="C64"/>
  <c r="H60" l="1"/>
  <c r="G60"/>
  <c r="E81" i="10" l="1"/>
  <c r="E82"/>
  <c r="E85"/>
  <c r="D93" i="2" l="1"/>
  <c r="F93"/>
  <c r="G93"/>
  <c r="H93"/>
  <c r="I93"/>
  <c r="C93"/>
  <c r="D100"/>
  <c r="I100"/>
  <c r="C100"/>
  <c r="D20" i="7"/>
  <c r="I24"/>
  <c r="I20" s="1"/>
  <c r="H24"/>
  <c r="H20" s="1"/>
  <c r="D24"/>
  <c r="J30"/>
  <c r="J24"/>
  <c r="J20" s="1"/>
  <c r="F27"/>
  <c r="J6"/>
  <c r="I6"/>
  <c r="G6"/>
  <c r="D21"/>
  <c r="G64" i="2" l="1"/>
  <c r="G67"/>
  <c r="H67"/>
  <c r="F67"/>
  <c r="D11" i="7"/>
  <c r="D7"/>
  <c r="D47" i="2"/>
  <c r="E105" l="1"/>
  <c r="H105" s="1"/>
  <c r="E104"/>
  <c r="I104" s="1"/>
  <c r="E91"/>
  <c r="D77" i="10"/>
  <c r="H101" i="2" l="1"/>
  <c r="H100" s="1"/>
  <c r="G101"/>
  <c r="G100" s="1"/>
  <c r="G105"/>
  <c r="G104"/>
  <c r="H104"/>
  <c r="F105"/>
  <c r="F104"/>
  <c r="I105"/>
  <c r="C33"/>
  <c r="D15" i="1" l="1"/>
  <c r="C20" i="7"/>
  <c r="C70" i="10"/>
  <c r="C71"/>
  <c r="C80"/>
  <c r="C24" i="7" l="1"/>
  <c r="C6"/>
  <c r="I34" i="1"/>
  <c r="I36"/>
  <c r="I37"/>
  <c r="H34"/>
  <c r="H36"/>
  <c r="H37"/>
  <c r="G34"/>
  <c r="G36"/>
  <c r="G37"/>
  <c r="F34"/>
  <c r="F36"/>
  <c r="F37"/>
  <c r="I32"/>
  <c r="H32"/>
  <c r="G32"/>
  <c r="F32"/>
  <c r="F15"/>
  <c r="I8"/>
  <c r="G8"/>
  <c r="H8"/>
  <c r="I9"/>
  <c r="I15" l="1"/>
  <c r="G15"/>
  <c r="H15"/>
  <c r="H9"/>
  <c r="G9"/>
  <c r="C15"/>
  <c r="C103" i="10" l="1"/>
  <c r="C82"/>
  <c r="C78"/>
  <c r="C79"/>
  <c r="C10" i="1"/>
  <c r="E37"/>
  <c r="E32"/>
  <c r="D32"/>
  <c r="C32"/>
  <c r="P8" i="11" l="1"/>
  <c r="P5"/>
  <c r="P3"/>
  <c r="O19"/>
  <c r="O3"/>
  <c r="O8"/>
  <c r="O5"/>
  <c r="L17"/>
  <c r="L13"/>
  <c r="L19" s="1"/>
  <c r="L12"/>
  <c r="G10"/>
  <c r="G7"/>
  <c r="G5"/>
  <c r="G3"/>
  <c r="F10"/>
  <c r="F7"/>
  <c r="F3"/>
  <c r="F5"/>
  <c r="D11"/>
  <c r="C18"/>
  <c r="C13"/>
  <c r="C12"/>
  <c r="C44" i="2"/>
</calcChain>
</file>

<file path=xl/sharedStrings.xml><?xml version="1.0" encoding="utf-8"?>
<sst xmlns="http://schemas.openxmlformats.org/spreadsheetml/2006/main" count="712" uniqueCount="481">
  <si>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</si>
  <si>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</si>
  <si>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</si>
  <si>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</si>
  <si>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</si>
  <si>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</si>
  <si>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</si>
  <si>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</si>
  <si>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</si>
  <si>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</si>
  <si>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</si>
  <si>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</si>
  <si>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</si>
  <si>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</si>
  <si>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</si>
  <si>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</si>
  <si>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</si>
  <si>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</si>
  <si>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</si>
  <si>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</si>
  <si>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</si>
  <si>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</si>
  <si>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</si>
  <si>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</si>
  <si>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</si>
  <si>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</si>
  <si>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</si>
  <si>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</si>
  <si>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</si>
  <si>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</si>
  <si>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</si>
  <si>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</si>
  <si>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</si>
  <si>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</si>
  <si>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</si>
  <si>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</si>
  <si>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</si>
  <si>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</si>
  <si>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</si>
  <si>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</si>
  <si>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</si>
  <si>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</si>
  <si>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</si>
  <si>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</si>
  <si>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</si>
  <si>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</si>
  <si>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</si>
  <si>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</si>
  <si>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</si>
  <si>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</si>
  <si>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</si>
  <si>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</si>
  <si>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</si>
  <si>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</si>
  <si>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</si>
  <si>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</si>
  <si>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</si>
  <si>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</si>
  <si>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</si>
  <si>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</si>
  <si>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</si>
  <si>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</si>
  <si>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</si>
  <si>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</si>
  <si>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</si>
  <si>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</si>
  <si>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</si>
  <si>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</si>
  <si>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</si>
  <si>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</si>
  <si>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</si>
  <si>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</si>
  <si>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</si>
  <si>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</si>
  <si>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</si>
  <si>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</si>
  <si>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</si>
  <si>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</si>
  <si>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</si>
  <si>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</si>
  <si>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</si>
  <si>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</si>
  <si>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</si>
  <si>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</si>
  <si>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</si>
  <si>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</si>
  <si>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</si>
  <si>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</si>
  <si>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</si>
  <si>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</si>
  <si>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</si>
  <si>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</si>
  <si>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</si>
  <si>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</si>
  <si>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</si>
  <si>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</si>
  <si>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</si>
  <si>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</si>
  <si>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</si>
  <si>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</si>
  <si>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Коефіцієнтний аналіз</t>
  </si>
  <si>
    <t>Примітки</t>
  </si>
  <si>
    <t>Таблиця 4</t>
  </si>
  <si>
    <t>Рух грошових коштів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</si>
  <si>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</si>
  <si>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</si>
  <si>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</si>
  <si>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</si>
  <si>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</si>
  <si>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</si>
  <si>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</si>
  <si>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</si>
  <si>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</si>
  <si>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</si>
  <si>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</si>
  <si>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</si>
  <si>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</si>
  <si>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</si>
  <si>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</si>
  <si>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</si>
  <si>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</si>
  <si>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</si>
  <si>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</si>
  <si>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</si>
  <si>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</si>
  <si>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</si>
  <si>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</si>
  <si>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</si>
  <si>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</si>
  <si>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</si>
  <si>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</si>
  <si>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</si>
  <si>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</si>
  <si>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</si>
  <si>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</si>
  <si>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</si>
  <si>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</si>
  <si>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</si>
  <si>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</si>
  <si>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</si>
  <si>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</si>
  <si>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</si>
  <si>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</si>
  <si>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</si>
  <si>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</si>
  <si>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>№ з/п</t>
  </si>
  <si>
    <t>Марка</t>
  </si>
  <si>
    <t>Рік придбання</t>
  </si>
  <si>
    <t>Ціль використання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</si>
  <si>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</si>
  <si>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</si>
  <si>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</si>
  <si>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</si>
  <si>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</si>
  <si>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</si>
  <si>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</si>
  <si>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</si>
  <si>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Оптимальне значення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</si>
  <si>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</si>
  <si>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</si>
  <si>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</si>
  <si>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 xml:space="preserve">Коефіцієнт рентабельності активів (чистий прибуток / вартість активів)                              ф.2 р. 220 / ф.1 р.280 </t>
  </si>
  <si>
    <t>Коефіцієнт зносу основних засобів (сума зносу / первісну вартість основних засобів)                                         (ф.1 р. 032 / ф.1 р. 031)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</si>
  <si>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</si>
  <si>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</si>
  <si>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</si>
  <si>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</si>
  <si>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</si>
  <si>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</si>
  <si>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</si>
  <si>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</si>
  <si>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</si>
  <si>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</si>
  <si>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</si>
  <si>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</si>
  <si>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</si>
  <si>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</si>
  <si>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</si>
  <si>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</si>
  <si>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</si>
  <si>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</si>
  <si>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</si>
  <si>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</si>
  <si>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</si>
  <si>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</si>
  <si>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</si>
  <si>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</si>
  <si>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</si>
  <si>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</si>
  <si>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</si>
  <si>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</si>
  <si>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</si>
  <si>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</si>
  <si>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</si>
  <si>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</si>
  <si>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</si>
  <si>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</si>
  <si>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</si>
  <si>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</si>
  <si>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</si>
  <si>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</si>
  <si>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</si>
  <si>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</si>
  <si>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</si>
  <si>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</si>
  <si>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</si>
  <si>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</si>
  <si>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</si>
  <si>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</si>
  <si>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</si>
  <si>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</si>
  <si>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</si>
  <si>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</si>
  <si>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</si>
  <si>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</si>
  <si>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</si>
  <si>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</si>
  <si>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</si>
  <si>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</si>
  <si>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</si>
  <si>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</si>
  <si>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</si>
  <si>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</si>
  <si>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</si>
  <si>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</si>
  <si>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</si>
  <si>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</si>
  <si>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</si>
  <si>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</si>
  <si>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</si>
  <si>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</si>
  <si>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</si>
  <si>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</si>
  <si>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</si>
  <si>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</si>
  <si>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</si>
  <si>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</si>
  <si>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</si>
  <si>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</si>
  <si>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</si>
  <si>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</si>
  <si>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</si>
  <si>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</si>
  <si>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</si>
  <si>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</si>
  <si>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</si>
  <si>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</si>
  <si>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</si>
  <si>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</si>
  <si>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</si>
  <si>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</si>
  <si>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</si>
  <si>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</si>
  <si>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</si>
  <si>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</si>
  <si>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</si>
  <si>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</si>
  <si>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</si>
  <si>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</si>
  <si>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</si>
  <si>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</si>
  <si>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</si>
  <si>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</si>
  <si>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</si>
  <si>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</si>
  <si>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</si>
  <si>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</si>
  <si>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</si>
  <si>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</si>
  <si>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</si>
  <si>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</si>
  <si>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</si>
  <si>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</si>
  <si>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</si>
  <si>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</si>
  <si>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</si>
  <si>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</si>
  <si>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</si>
  <si>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</si>
  <si>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</si>
  <si>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</si>
  <si>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3. Інформація про бізнес підприємства (код рядка 006 фінансового плану)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</si>
  <si>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</si>
  <si>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</si>
  <si>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6. Аналіз окремих статей фінансового плану</t>
  </si>
  <si>
    <t xml:space="preserve">      7. Витрати на утримання транспорту  (у складі адміністративних витрат)</t>
  </si>
  <si>
    <t xml:space="preserve">      8. Інформація про проекти, під які планується залучити кредитні кошти</t>
  </si>
  <si>
    <t xml:space="preserve">      9. Джерела капітальних інвестицій</t>
  </si>
  <si>
    <t>Усього витрати</t>
  </si>
  <si>
    <t xml:space="preserve">  Елементи операційних витрат</t>
  </si>
  <si>
    <t xml:space="preserve">ІІІ </t>
  </si>
  <si>
    <t xml:space="preserve">У тому числі за кварталами </t>
  </si>
  <si>
    <t xml:space="preserve">Капітальні інвестиції </t>
  </si>
  <si>
    <t>Коефіцієнт абсолютної ліквідності (грошові кошти / поточні зобов'язання)                                  ф.1( р.230 + р.240) /                                ф.1 р.620</t>
  </si>
  <si>
    <t xml:space="preserve">І </t>
  </si>
  <si>
    <t xml:space="preserve">ІV  </t>
  </si>
  <si>
    <t xml:space="preserve">ІІ </t>
  </si>
  <si>
    <t>матеріальні витрати</t>
  </si>
  <si>
    <t>У тому числі за їх видами</t>
  </si>
  <si>
    <t>оплата праці</t>
  </si>
  <si>
    <t>амортизація</t>
  </si>
  <si>
    <t>інші витрати</t>
  </si>
  <si>
    <t>Витрати, усього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</si>
  <si>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</si>
  <si>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</si>
  <si>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</si>
  <si>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Коефіцієнт фінансової незалежності (автономії) (власний капітал / пасиви)                                      ф.1 (р.380 + р.430) /                                ф.1 р.640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</si>
  <si>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</si>
  <si>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</si>
  <si>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</si>
  <si>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</si>
  <si>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</si>
  <si>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</si>
  <si>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 xml:space="preserve">Зменшення/приріст зобов'язань (зобов'язання на дату розрахунку / зобов'язання на відповідну дату попереднього року),   %                                                    ф.1( р. 480 + р.620) </t>
  </si>
  <si>
    <t>Таблиця 5</t>
  </si>
  <si>
    <t>у тому числі за основними видами діяльності згідно з КВЕД</t>
  </si>
  <si>
    <t>(підпис)</t>
  </si>
  <si>
    <t>Операційні витрати, усього</t>
  </si>
  <si>
    <t>Таблиця 3</t>
  </si>
  <si>
    <t>Продовження таблиці 5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</si>
  <si>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</si>
  <si>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</si>
  <si>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</si>
  <si>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</si>
  <si>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t>рік</t>
  </si>
  <si>
    <t>у тому числі                              за кварталами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</si>
  <si>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</si>
  <si>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</si>
  <si>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</si>
  <si>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</si>
  <si>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</si>
  <si>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</si>
  <si>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</si>
  <si>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</si>
  <si>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</si>
  <si>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</si>
  <si>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</si>
  <si>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</si>
  <si>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</si>
  <si>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</si>
  <si>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</si>
  <si>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</si>
  <si>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</si>
  <si>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</si>
  <si>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</si>
  <si>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</si>
  <si>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</si>
  <si>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</si>
  <si>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</si>
  <si>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</si>
  <si>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</si>
  <si>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</si>
  <si>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</si>
  <si>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</si>
  <si>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</si>
  <si>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</si>
  <si>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>(розшифрувати)</t>
    </r>
  </si>
  <si>
    <t>Адміністративні витрати, усього, у тому числі:</t>
  </si>
  <si>
    <t>Питома вага в загальному обсязі реалізації  (у %)</t>
  </si>
  <si>
    <t>Коефіцієнт фінансової стійкості (власний капітал / (довгострокові зобов'язання + поточні зобов'язання))                                                           ф.1 (р. 380 + р. 430) /                                   ф.1 (р. 480 + р. 620)</t>
  </si>
  <si>
    <t>Коефіцієнт заборгованості (залучений капітал /власний капітал)                                               ф.1 (р. 480 + р. 620) /                                              ф.1( р. 380 + р. 430)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</si>
  <si>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ф.2 р. 220 / ф.2 р. 035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</si>
  <si>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</si>
  <si>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</si>
  <si>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</si>
  <si>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</si>
  <si>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</si>
  <si>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</si>
  <si>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</si>
  <si>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</si>
  <si>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</si>
  <si>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</si>
  <si>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</si>
  <si>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</si>
  <si>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</si>
  <si>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</si>
  <si>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</si>
  <si>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</si>
  <si>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</si>
  <si>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</si>
  <si>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</si>
  <si>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</si>
  <si>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</si>
  <si>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придбання основних засобів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</si>
  <si>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</si>
  <si>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</si>
  <si>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</si>
  <si>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</si>
  <si>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</si>
  <si>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</si>
  <si>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</si>
  <si>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</si>
  <si>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</si>
  <si>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</si>
  <si>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</si>
  <si>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</si>
  <si>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</si>
  <si>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</si>
  <si>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</si>
  <si>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</si>
  <si>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</si>
  <si>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"ПОГОДЖЕНО"</t>
  </si>
  <si>
    <t>1.Формування   прибутку   підприємства</t>
  </si>
  <si>
    <t>Інші витрати(под. з  фіз.ос.війс.збір)</t>
  </si>
  <si>
    <t>будівництво</t>
  </si>
  <si>
    <t>реконструкція</t>
  </si>
  <si>
    <t>Плановий показник  чистого доходу (виручки) від реалізації продукції (товарів, робіт, послуг)                            на  2022  рік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</si>
  <si>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</si>
  <si>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Гайсинської міської ради</t>
  </si>
  <si>
    <t>Гол.бухгалтер</t>
  </si>
  <si>
    <t>Гайсинської МР</t>
  </si>
  <si>
    <t>_________________20__р.</t>
  </si>
  <si>
    <t>______________________________20___р.</t>
  </si>
  <si>
    <t xml:space="preserve">Директор </t>
  </si>
  <si>
    <t xml:space="preserve">  </t>
  </si>
  <si>
    <t xml:space="preserve">здійснює  свою  діяльність  згідно Статуту </t>
  </si>
  <si>
    <t>Послуги з управлінням будинками</t>
  </si>
  <si>
    <t>Послуги з поводженням побутовими відходами</t>
  </si>
  <si>
    <t>Інші</t>
  </si>
  <si>
    <t>Усі доходи 2021</t>
  </si>
  <si>
    <t>Управл</t>
  </si>
  <si>
    <t>вив неч</t>
  </si>
  <si>
    <t>вив см</t>
  </si>
  <si>
    <t>оренда</t>
  </si>
  <si>
    <t>користув</t>
  </si>
  <si>
    <t>послуги автовишки</t>
  </si>
  <si>
    <t xml:space="preserve">пільги </t>
  </si>
  <si>
    <t>субсидії</t>
  </si>
  <si>
    <t>додація</t>
  </si>
  <si>
    <t>інтерн</t>
  </si>
  <si>
    <t>поточн рем</t>
  </si>
  <si>
    <t>амортиз</t>
  </si>
  <si>
    <t>дров</t>
  </si>
  <si>
    <t>двк</t>
  </si>
  <si>
    <t xml:space="preserve">інші </t>
  </si>
  <si>
    <t>2020 рік</t>
  </si>
  <si>
    <t>81.10</t>
  </si>
  <si>
    <t>КП "Гайсинська ЖЕК"</t>
  </si>
  <si>
    <t>екологічний податок</t>
  </si>
  <si>
    <t>комунальне підприємство</t>
  </si>
  <si>
    <t>Гайсинська міська рада</t>
  </si>
  <si>
    <t>житлово-комунальне господарство</t>
  </si>
  <si>
    <t xml:space="preserve">комплексне обслуговування об'єктів </t>
  </si>
  <si>
    <t xml:space="preserve">комунальна </t>
  </si>
  <si>
    <t xml:space="preserve">04334 2 82 40 </t>
  </si>
  <si>
    <t>Новіцький О.С</t>
  </si>
  <si>
    <t>UA05040030010071792</t>
  </si>
  <si>
    <r>
      <t>Підприємство    :__</t>
    </r>
    <r>
      <rPr>
        <u/>
        <sz val="14"/>
        <rFont val="Times New Roman"/>
        <family val="1"/>
        <charset val="204"/>
      </rPr>
      <t>Комунальне підприємство "Гайинська ЖЕК"</t>
    </r>
    <r>
      <rPr>
        <sz val="14"/>
        <rFont val="Times New Roman"/>
        <family val="1"/>
        <charset val="204"/>
      </rPr>
      <t>_____________________________________</t>
    </r>
  </si>
  <si>
    <t>м.Гайсин, вул. Мічуріна буд. 32, Вінницька обл.,  23700</t>
  </si>
  <si>
    <t>_________Віктор ЮРЧАК</t>
  </si>
  <si>
    <t>В.О Начальтник відділу МА ЖКГ</t>
  </si>
  <si>
    <t xml:space="preserve">зареєстрованого Розпорядженням голови Гайсинської райдержадміністрації </t>
  </si>
  <si>
    <t xml:space="preserve"> №34 від 29.01.2002р.  створене  на  базі  майна  що є у спільній власності Гайсинської Міської Ради</t>
  </si>
  <si>
    <t>переданого безоплатне тимчасове корстування. Згідно договору від 01.10.2001р.</t>
  </si>
  <si>
    <t>КП "Гайсинська житлово-експлуатаційна контора"</t>
  </si>
  <si>
    <t xml:space="preserve">КП "Гайсинська ЖЕК" надає послугу </t>
  </si>
  <si>
    <t>з управління багатоквартирними будинакми,  та послугу з поводження побутовими відходами .</t>
  </si>
  <si>
    <t xml:space="preserve">Начальник </t>
  </si>
  <si>
    <t>О.С Новіцький</t>
  </si>
  <si>
    <t>Начальник</t>
  </si>
  <si>
    <t>А.О Підгородецька</t>
  </si>
  <si>
    <t xml:space="preserve">Економіст </t>
  </si>
  <si>
    <t xml:space="preserve">О. С. Новіцький </t>
  </si>
  <si>
    <t>03338811</t>
  </si>
  <si>
    <t xml:space="preserve">    А.О Підгородецька</t>
  </si>
  <si>
    <t>Фактичний показник отриманого  чистого доходу (виручки) від реалізації продукції (товарів, робіт, послуг)                                           за минулий  2022 рік (станом на 01.11.2022р)</t>
  </si>
  <si>
    <t>Фонд  оплати праці штатних  працівників        7186,9 тис.грн.</t>
  </si>
  <si>
    <t xml:space="preserve"> на 12 місяців 2023 року тис. грн.</t>
  </si>
  <si>
    <t>Середньомісячна заробітна плата  штатних працівників на 2022рік  10,7 тис.   гривень</t>
  </si>
  <si>
    <t>Планова середньооблікова кількість усіх працівників на 2022ріку    56  чоловік  , в т.ч. чисельність апарату управління  15  чоловік,чисельність   робітників  41    чоловіка.</t>
  </si>
  <si>
    <t>до   фінансового    плану   на  2023 рік</t>
  </si>
  <si>
    <t>Начальник відділу економіки, інвестування,</t>
  </si>
  <si>
    <t xml:space="preserve">регуляторної діяльності та </t>
  </si>
  <si>
    <t>агропромислового розвитку</t>
  </si>
  <si>
    <t>________________Олена Камнєва</t>
  </si>
  <si>
    <t xml:space="preserve">                                                                     ФІНАНСОВИЙ  ПЛАН  ПІДПРИЄМСТВА   НА  20 23    рік</t>
  </si>
  <si>
    <t>Додаток</t>
  </si>
  <si>
    <t xml:space="preserve">до рішенням виконкому </t>
  </si>
  <si>
    <t>від 21 грудня 2022 р. №276</t>
  </si>
  <si>
    <t>Секретар виконавчого комітету</t>
  </si>
  <si>
    <t>А.П.Філімонов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</si>
</sst>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0.0;[Red]0.0"/>
    <numFmt numFmtId="168" formatCode="#,##0.0_ ;\-#,##0.0\ 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vertAlign val="superscript"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3" xfId="0" quotePrefix="1" applyFont="1" applyFill="1" applyBorder="1" applyAlignment="1">
      <alignment horizontal="center"/>
    </xf>
    <xf numFmtId="166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 shrinkToFit="1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 shrinkToFit="1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6" fontId="4" fillId="0" borderId="3" xfId="0" applyNumberFormat="1" applyFont="1" applyFill="1" applyBorder="1" applyAlignment="1">
      <alignment vertical="center"/>
    </xf>
    <xf numFmtId="166" fontId="3" fillId="0" borderId="3" xfId="0" quotePrefix="1" applyNumberFormat="1" applyFont="1" applyFill="1" applyBorder="1" applyAlignment="1">
      <alignment horizontal="right"/>
    </xf>
    <xf numFmtId="166" fontId="3" fillId="0" borderId="3" xfId="0" quotePrefix="1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justify" vertical="center" wrapText="1" shrinkToFit="1"/>
    </xf>
    <xf numFmtId="0" fontId="9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166" fontId="4" fillId="0" borderId="1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 shrinkToFit="1"/>
    </xf>
    <xf numFmtId="165" fontId="4" fillId="0" borderId="16" xfId="0" applyNumberFormat="1" applyFont="1" applyBorder="1" applyAlignment="1">
      <alignment horizontal="right" vertical="center" wrapText="1"/>
    </xf>
    <xf numFmtId="165" fontId="14" fillId="0" borderId="13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 shrinkToFit="1"/>
    </xf>
    <xf numFmtId="0" fontId="10" fillId="0" borderId="18" xfId="0" applyFont="1" applyBorder="1" applyAlignment="1">
      <alignment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horizontal="right" vertical="center" wrapText="1"/>
    </xf>
    <xf numFmtId="166" fontId="20" fillId="0" borderId="3" xfId="0" applyNumberFormat="1" applyFont="1" applyFill="1" applyBorder="1" applyAlignment="1">
      <alignment horizontal="right" vertical="center" wrapText="1"/>
    </xf>
    <xf numFmtId="166" fontId="20" fillId="0" borderId="3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166" fontId="19" fillId="0" borderId="3" xfId="0" applyNumberFormat="1" applyFont="1" applyFill="1" applyBorder="1" applyAlignment="1">
      <alignment vertical="center" wrapText="1"/>
    </xf>
    <xf numFmtId="166" fontId="20" fillId="0" borderId="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166" fontId="4" fillId="0" borderId="18" xfId="0" applyNumberFormat="1" applyFont="1" applyBorder="1" applyAlignment="1">
      <alignment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right" vertical="center" wrapText="1"/>
    </xf>
    <xf numFmtId="165" fontId="23" fillId="0" borderId="16" xfId="0" applyNumberFormat="1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7" fontId="18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65" fontId="23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2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66" fontId="19" fillId="0" borderId="3" xfId="0" quotePrefix="1" applyNumberFormat="1" applyFont="1" applyFill="1" applyBorder="1" applyAlignment="1">
      <alignment horizontal="center"/>
    </xf>
    <xf numFmtId="166" fontId="18" fillId="0" borderId="3" xfId="0" applyNumberFormat="1" applyFont="1" applyFill="1" applyBorder="1" applyAlignment="1">
      <alignment horizontal="center"/>
    </xf>
    <xf numFmtId="166" fontId="19" fillId="0" borderId="3" xfId="0" quotePrefix="1" applyNumberFormat="1" applyFont="1" applyFill="1" applyBorder="1" applyAlignment="1">
      <alignment horizontal="center" wrapText="1"/>
    </xf>
    <xf numFmtId="166" fontId="18" fillId="0" borderId="3" xfId="0" quotePrefix="1" applyNumberFormat="1" applyFont="1" applyFill="1" applyBorder="1" applyAlignment="1">
      <alignment horizontal="center" wrapText="1"/>
    </xf>
    <xf numFmtId="166" fontId="19" fillId="0" borderId="3" xfId="0" applyNumberFormat="1" applyFont="1" applyFill="1" applyBorder="1" applyAlignment="1">
      <alignment horizontal="center"/>
    </xf>
    <xf numFmtId="166" fontId="19" fillId="0" borderId="3" xfId="0" applyNumberFormat="1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66" fontId="18" fillId="0" borderId="3" xfId="0" applyNumberFormat="1" applyFont="1" applyFill="1" applyBorder="1" applyAlignment="1">
      <alignment horizontal="center" wrapText="1"/>
    </xf>
    <xf numFmtId="166" fontId="20" fillId="0" borderId="3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27" fillId="0" borderId="0" xfId="0" applyFont="1"/>
    <xf numFmtId="1" fontId="0" fillId="0" borderId="0" xfId="0" applyNumberFormat="1"/>
    <xf numFmtId="9" fontId="4" fillId="0" borderId="3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vertical="center"/>
    </xf>
    <xf numFmtId="9" fontId="4" fillId="0" borderId="7" xfId="0" applyNumberFormat="1" applyFont="1" applyBorder="1" applyAlignment="1">
      <alignment vertical="center"/>
    </xf>
    <xf numFmtId="0" fontId="4" fillId="0" borderId="0" xfId="0" applyFont="1" applyFill="1" applyBorder="1"/>
    <xf numFmtId="166" fontId="3" fillId="0" borderId="3" xfId="0" applyNumberFormat="1" applyFont="1" applyBorder="1" applyAlignment="1">
      <alignment vertical="center"/>
    </xf>
    <xf numFmtId="1" fontId="19" fillId="0" borderId="3" xfId="0" quotePrefix="1" applyNumberFormat="1" applyFont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 wrapText="1"/>
    </xf>
    <xf numFmtId="166" fontId="3" fillId="0" borderId="0" xfId="0" applyNumberFormat="1" applyFont="1" applyBorder="1"/>
    <xf numFmtId="166" fontId="4" fillId="0" borderId="0" xfId="0" applyNumberFormat="1" applyFont="1" applyBorder="1"/>
    <xf numFmtId="166" fontId="3" fillId="0" borderId="3" xfId="0" quotePrefix="1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5" xfId="0" applyFont="1" applyFill="1" applyBorder="1" applyAlignment="1">
      <alignment horizontal="center" wrapText="1"/>
    </xf>
    <xf numFmtId="0" fontId="4" fillId="0" borderId="1" xfId="0" applyFont="1" applyBorder="1" applyAlignment="1"/>
    <xf numFmtId="166" fontId="18" fillId="0" borderId="3" xfId="0" applyNumberFormat="1" applyFont="1" applyFill="1" applyBorder="1" applyAlignment="1"/>
    <xf numFmtId="166" fontId="19" fillId="0" borderId="3" xfId="0" applyNumberFormat="1" applyFont="1" applyFill="1" applyBorder="1" applyAlignment="1"/>
    <xf numFmtId="166" fontId="18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/>
    <xf numFmtId="0" fontId="8" fillId="0" borderId="0" xfId="0" applyFont="1" applyFill="1" applyBorder="1" applyAlignment="1"/>
    <xf numFmtId="0" fontId="25" fillId="0" borderId="0" xfId="0" applyFont="1" applyBorder="1" applyAlignment="1"/>
    <xf numFmtId="0" fontId="4" fillId="0" borderId="5" xfId="0" applyFont="1" applyFill="1" applyBorder="1" applyAlignment="1">
      <alignment wrapText="1"/>
    </xf>
    <xf numFmtId="166" fontId="19" fillId="0" borderId="3" xfId="0" quotePrefix="1" applyNumberFormat="1" applyFont="1" applyFill="1" applyBorder="1" applyAlignment="1"/>
    <xf numFmtId="166" fontId="19" fillId="0" borderId="3" xfId="0" quotePrefix="1" applyNumberFormat="1" applyFont="1" applyFill="1" applyBorder="1" applyAlignment="1">
      <alignment wrapText="1"/>
    </xf>
    <xf numFmtId="49" fontId="19" fillId="0" borderId="3" xfId="0" applyNumberFormat="1" applyFont="1" applyFill="1" applyBorder="1" applyAlignment="1"/>
    <xf numFmtId="166" fontId="18" fillId="0" borderId="3" xfId="0" quotePrefix="1" applyNumberFormat="1" applyFont="1" applyFill="1" applyBorder="1" applyAlignment="1">
      <alignment wrapText="1"/>
    </xf>
    <xf numFmtId="166" fontId="19" fillId="0" borderId="3" xfId="0" applyNumberFormat="1" applyFont="1" applyFill="1" applyBorder="1" applyAlignment="1">
      <alignment wrapText="1"/>
    </xf>
    <xf numFmtId="166" fontId="20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6" fontId="19" fillId="0" borderId="3" xfId="0" quotePrefix="1" applyNumberFormat="1" applyFont="1" applyBorder="1" applyAlignment="1">
      <alignment wrapText="1"/>
    </xf>
    <xf numFmtId="0" fontId="6" fillId="0" borderId="0" xfId="0" applyFont="1" applyFill="1" applyAlignment="1"/>
    <xf numFmtId="0" fontId="2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7" fontId="18" fillId="0" borderId="3" xfId="0" applyNumberFormat="1" applyFont="1" applyFill="1" applyBorder="1" applyAlignment="1">
      <alignment horizontal="right"/>
    </xf>
    <xf numFmtId="166" fontId="19" fillId="0" borderId="3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166" fontId="18" fillId="0" borderId="3" xfId="0" applyNumberFormat="1" applyFont="1" applyFill="1" applyBorder="1" applyAlignment="1">
      <alignment horizontal="right" wrapText="1"/>
    </xf>
    <xf numFmtId="9" fontId="3" fillId="0" borderId="43" xfId="0" applyNumberFormat="1" applyFont="1" applyBorder="1" applyAlignment="1">
      <alignment vertical="center"/>
    </xf>
    <xf numFmtId="9" fontId="3" fillId="0" borderId="4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5" fontId="18" fillId="0" borderId="3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wrapText="1"/>
    </xf>
    <xf numFmtId="166" fontId="4" fillId="0" borderId="6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66" fontId="18" fillId="0" borderId="0" xfId="0" applyNumberFormat="1" applyFont="1" applyFill="1" applyBorder="1" applyAlignment="1"/>
    <xf numFmtId="165" fontId="18" fillId="0" borderId="3" xfId="0" applyNumberFormat="1" applyFont="1" applyFill="1" applyBorder="1" applyAlignment="1">
      <alignment horizontal="right" wrapText="1"/>
    </xf>
    <xf numFmtId="168" fontId="18" fillId="0" borderId="3" xfId="0" applyNumberFormat="1" applyFont="1" applyFill="1" applyBorder="1" applyAlignment="1">
      <alignment horizontal="right" wrapText="1"/>
    </xf>
    <xf numFmtId="0" fontId="4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9"/>
  <sheetViews>
    <sheetView tabSelected="1" zoomScale="75" zoomScaleNormal="75" zoomScaleSheetLayoutView="75" workbookViewId="0">
      <selection activeCell="A112" sqref="A112:XFD112"/>
    </sheetView>
  </sheetViews>
  <sheetFormatPr defaultColWidth="9.140625" defaultRowHeight="18.75"/>
  <cols>
    <col min="1" max="1" width="60.28515625" style="1" customWidth="1"/>
    <col min="2" max="2" width="16.7109375" style="2" customWidth="1"/>
    <col min="3" max="3" width="14.140625" style="47" customWidth="1"/>
    <col min="4" max="4" width="17" style="43" customWidth="1"/>
    <col min="5" max="5" width="15.28515625" style="1" customWidth="1"/>
    <col min="6" max="6" width="14.85546875" style="1" customWidth="1"/>
    <col min="7" max="7" width="12.85546875" style="1" customWidth="1"/>
    <col min="8" max="8" width="13.5703125" style="1" customWidth="1"/>
    <col min="9" max="9" width="24.85546875" style="1" customWidth="1"/>
    <col min="10" max="10" width="13.5703125" style="1" customWidth="1"/>
    <col min="11" max="11" width="17.42578125" style="1" customWidth="1"/>
    <col min="12" max="12" width="9.5703125" style="1" customWidth="1"/>
    <col min="13" max="13" width="16.42578125" style="1" customWidth="1"/>
    <col min="14" max="14" width="17.5703125" style="1" customWidth="1"/>
    <col min="15" max="15" width="17.140625" style="1" customWidth="1"/>
    <col min="16" max="16384" width="9.140625" style="1"/>
  </cols>
  <sheetData>
    <row r="1" spans="1:9" ht="3" customHeight="1"/>
    <row r="2" spans="1:9" ht="23.25">
      <c r="A2" s="211" t="s">
        <v>401</v>
      </c>
      <c r="C2" s="221"/>
      <c r="D2" s="259"/>
      <c r="E2" s="192"/>
      <c r="F2" s="318" t="s">
        <v>476</v>
      </c>
      <c r="G2" s="318"/>
      <c r="H2" s="318"/>
      <c r="I2" s="318"/>
    </row>
    <row r="3" spans="1:9" ht="23.25">
      <c r="A3" s="211" t="s">
        <v>471</v>
      </c>
      <c r="C3" s="221"/>
      <c r="D3" s="259"/>
      <c r="E3" s="192"/>
      <c r="F3" s="318" t="s">
        <v>477</v>
      </c>
      <c r="G3" s="318"/>
      <c r="H3" s="318"/>
      <c r="I3" s="318"/>
    </row>
    <row r="4" spans="1:9" ht="23.25">
      <c r="A4" s="211" t="s">
        <v>472</v>
      </c>
      <c r="C4" s="221"/>
      <c r="D4" s="259"/>
      <c r="E4" s="192"/>
      <c r="F4" s="318" t="s">
        <v>408</v>
      </c>
      <c r="G4" s="318"/>
      <c r="H4" s="318"/>
      <c r="I4" s="318"/>
    </row>
    <row r="5" spans="1:9" ht="23.25">
      <c r="A5" s="213" t="s">
        <v>473</v>
      </c>
      <c r="C5" s="221"/>
      <c r="D5" s="259"/>
      <c r="E5" s="192"/>
      <c r="F5" s="318" t="s">
        <v>478</v>
      </c>
      <c r="G5" s="318"/>
      <c r="H5" s="318"/>
      <c r="I5" s="318"/>
    </row>
    <row r="6" spans="1:9" ht="23.25">
      <c r="A6" s="192" t="s">
        <v>474</v>
      </c>
      <c r="B6" s="271"/>
      <c r="C6" s="221"/>
      <c r="D6" s="259"/>
      <c r="E6" s="192"/>
      <c r="F6" s="213"/>
      <c r="G6" s="270"/>
      <c r="H6" s="270"/>
      <c r="I6" s="270"/>
    </row>
    <row r="7" spans="1:9" ht="22.5" customHeight="1">
      <c r="B7" s="193"/>
      <c r="C7" s="193"/>
      <c r="D7" s="259"/>
      <c r="E7" s="192"/>
      <c r="F7" s="213"/>
      <c r="G7" s="270"/>
      <c r="H7" s="270"/>
      <c r="I7" s="270"/>
    </row>
    <row r="8" spans="1:9" ht="18" customHeight="1">
      <c r="A8" s="212" t="s">
        <v>412</v>
      </c>
      <c r="B8" s="193"/>
      <c r="C8" s="193"/>
      <c r="D8" s="259"/>
      <c r="E8" s="192"/>
      <c r="F8" s="213"/>
      <c r="G8" s="270"/>
      <c r="H8" s="270"/>
      <c r="I8" s="270"/>
    </row>
    <row r="9" spans="1:9" ht="22.5">
      <c r="A9" s="213" t="s">
        <v>450</v>
      </c>
      <c r="B9" s="193"/>
      <c r="C9" s="193"/>
      <c r="D9" s="259"/>
      <c r="E9" s="192"/>
      <c r="F9" s="213"/>
      <c r="G9" s="270"/>
      <c r="H9" s="270"/>
      <c r="I9" s="270"/>
    </row>
    <row r="10" spans="1:9" ht="19.5" customHeight="1">
      <c r="A10" s="213" t="s">
        <v>410</v>
      </c>
      <c r="B10" s="215"/>
      <c r="C10" s="215"/>
      <c r="D10" s="259"/>
      <c r="E10" s="192"/>
      <c r="F10" s="213"/>
      <c r="G10" s="270"/>
      <c r="H10" s="270"/>
      <c r="I10" s="270"/>
    </row>
    <row r="11" spans="1:9" ht="22.5">
      <c r="A11" s="213" t="s">
        <v>449</v>
      </c>
      <c r="B11" s="319" t="s">
        <v>400</v>
      </c>
      <c r="C11" s="319"/>
      <c r="D11" s="319"/>
      <c r="E11" s="319"/>
      <c r="F11" s="214"/>
      <c r="G11" s="215"/>
      <c r="H11" s="215"/>
    </row>
    <row r="12" spans="1:9" ht="20.25">
      <c r="A12" s="214" t="s">
        <v>411</v>
      </c>
      <c r="B12" s="8"/>
      <c r="C12" s="222"/>
      <c r="D12" s="44"/>
      <c r="E12" s="8"/>
      <c r="F12" s="322"/>
      <c r="G12" s="322"/>
      <c r="H12" s="322"/>
      <c r="I12" s="9" t="s">
        <v>46</v>
      </c>
    </row>
    <row r="13" spans="1:9" ht="39" customHeight="1">
      <c r="B13" s="1"/>
      <c r="H13" s="10" t="s">
        <v>47</v>
      </c>
      <c r="I13" s="9">
        <v>2022</v>
      </c>
    </row>
    <row r="14" spans="1:9">
      <c r="A14" s="299" t="s">
        <v>447</v>
      </c>
      <c r="B14" s="299"/>
      <c r="C14" s="299"/>
      <c r="D14" s="299"/>
      <c r="E14" s="299"/>
      <c r="F14" s="299"/>
      <c r="G14" s="320" t="s">
        <v>12</v>
      </c>
      <c r="H14" s="321"/>
      <c r="I14" s="290" t="s">
        <v>463</v>
      </c>
    </row>
    <row r="15" spans="1:9" ht="39" customHeight="1">
      <c r="A15" s="5" t="s">
        <v>33</v>
      </c>
      <c r="B15" s="301" t="s">
        <v>439</v>
      </c>
      <c r="C15" s="301"/>
      <c r="D15" s="301"/>
      <c r="E15" s="301"/>
      <c r="F15" s="301"/>
      <c r="G15" s="300" t="s">
        <v>25</v>
      </c>
      <c r="H15" s="300"/>
      <c r="I15" s="9">
        <v>150</v>
      </c>
    </row>
    <row r="16" spans="1:9">
      <c r="A16" s="5" t="s">
        <v>392</v>
      </c>
      <c r="B16" s="315"/>
      <c r="C16" s="315"/>
      <c r="D16" s="315"/>
      <c r="E16" s="315"/>
      <c r="F16" s="315"/>
      <c r="G16" s="300" t="s">
        <v>48</v>
      </c>
      <c r="H16" s="300"/>
      <c r="I16" s="272" t="s">
        <v>446</v>
      </c>
    </row>
    <row r="17" spans="1:10">
      <c r="A17" s="11" t="s">
        <v>260</v>
      </c>
      <c r="B17" s="301" t="s">
        <v>440</v>
      </c>
      <c r="C17" s="316"/>
      <c r="D17" s="316"/>
      <c r="E17" s="316"/>
      <c r="F17" s="316"/>
      <c r="G17" s="300" t="s">
        <v>14</v>
      </c>
      <c r="H17" s="300"/>
      <c r="I17" s="9"/>
    </row>
    <row r="18" spans="1:10" ht="20.25" customHeight="1">
      <c r="A18" s="11" t="s">
        <v>35</v>
      </c>
      <c r="B18" s="301" t="s">
        <v>441</v>
      </c>
      <c r="C18" s="301"/>
      <c r="D18" s="301"/>
      <c r="E18" s="301"/>
      <c r="F18" s="301"/>
      <c r="G18" s="300" t="s">
        <v>13</v>
      </c>
      <c r="H18" s="300"/>
      <c r="I18" s="9"/>
    </row>
    <row r="19" spans="1:10">
      <c r="A19" s="12" t="s">
        <v>34</v>
      </c>
      <c r="B19" s="301" t="s">
        <v>442</v>
      </c>
      <c r="C19" s="301"/>
      <c r="D19" s="301"/>
      <c r="E19" s="301"/>
      <c r="F19" s="301"/>
      <c r="G19" s="300" t="s">
        <v>15</v>
      </c>
      <c r="H19" s="300"/>
      <c r="I19" s="9" t="s">
        <v>436</v>
      </c>
    </row>
    <row r="20" spans="1:10">
      <c r="A20" s="12" t="s">
        <v>214</v>
      </c>
      <c r="B20" s="301"/>
      <c r="C20" s="301"/>
      <c r="D20" s="301"/>
      <c r="E20" s="301"/>
      <c r="F20" s="301"/>
      <c r="G20" s="300"/>
      <c r="H20" s="300"/>
      <c r="I20" s="9"/>
    </row>
    <row r="21" spans="1:10" ht="19.5" customHeight="1">
      <c r="A21" s="12" t="s">
        <v>49</v>
      </c>
      <c r="B21" s="301" t="s">
        <v>443</v>
      </c>
      <c r="C21" s="301"/>
      <c r="D21" s="301"/>
      <c r="E21" s="301"/>
      <c r="F21" s="301"/>
      <c r="G21" s="300"/>
      <c r="H21" s="300"/>
      <c r="I21" s="9"/>
    </row>
    <row r="22" spans="1:10" ht="15.75" customHeight="1">
      <c r="A22" s="12" t="s">
        <v>50</v>
      </c>
      <c r="B22" s="315">
        <v>57</v>
      </c>
      <c r="C22" s="315"/>
      <c r="D22" s="315"/>
      <c r="E22" s="315"/>
      <c r="F22" s="315"/>
      <c r="G22" s="315"/>
      <c r="H22" s="4"/>
      <c r="I22" s="3"/>
    </row>
    <row r="23" spans="1:10" ht="21" customHeight="1">
      <c r="A23" s="13" t="s">
        <v>30</v>
      </c>
      <c r="B23" s="305" t="s">
        <v>448</v>
      </c>
      <c r="C23" s="305"/>
      <c r="D23" s="305"/>
      <c r="E23" s="305"/>
      <c r="F23" s="305"/>
      <c r="G23" s="305"/>
      <c r="H23" s="305"/>
      <c r="I23" s="305"/>
    </row>
    <row r="24" spans="1:10" ht="22.5" customHeight="1">
      <c r="A24" s="12" t="s">
        <v>31</v>
      </c>
      <c r="B24" s="5" t="s">
        <v>444</v>
      </c>
      <c r="C24" s="223"/>
      <c r="D24" s="253"/>
      <c r="E24" s="5"/>
      <c r="F24" s="5"/>
      <c r="G24" s="5"/>
      <c r="H24" s="5"/>
      <c r="I24" s="7"/>
    </row>
    <row r="25" spans="1:10" ht="19.5" customHeight="1">
      <c r="A25" s="13" t="s">
        <v>32</v>
      </c>
      <c r="B25" s="5" t="s">
        <v>445</v>
      </c>
    </row>
    <row r="26" spans="1:10" ht="56.25" customHeight="1">
      <c r="A26" s="314" t="s">
        <v>475</v>
      </c>
      <c r="B26" s="314"/>
      <c r="C26" s="314"/>
      <c r="D26" s="314"/>
      <c r="E26" s="314"/>
      <c r="F26" s="314"/>
      <c r="G26" s="314"/>
      <c r="H26" s="314"/>
      <c r="I26" s="314"/>
    </row>
    <row r="27" spans="1:10" ht="15" customHeight="1">
      <c r="A27" s="317" t="s">
        <v>51</v>
      </c>
      <c r="B27" s="317"/>
      <c r="C27" s="317"/>
      <c r="D27" s="317"/>
      <c r="E27" s="317"/>
      <c r="F27" s="317"/>
      <c r="G27" s="317"/>
      <c r="H27" s="317"/>
      <c r="I27" s="317"/>
    </row>
    <row r="28" spans="1:10" ht="15" customHeight="1">
      <c r="A28" s="310" t="s">
        <v>402</v>
      </c>
      <c r="B28" s="310"/>
      <c r="C28" s="310"/>
      <c r="D28" s="310"/>
      <c r="E28" s="310"/>
      <c r="F28" s="310"/>
      <c r="G28" s="310"/>
      <c r="H28" s="310"/>
      <c r="I28" s="310"/>
    </row>
    <row r="29" spans="1:10" s="17" customFormat="1" ht="37.5" customHeight="1">
      <c r="A29" s="198"/>
      <c r="B29" s="313" t="s">
        <v>37</v>
      </c>
      <c r="C29" s="306" t="s">
        <v>104</v>
      </c>
      <c r="D29" s="308" t="s">
        <v>124</v>
      </c>
      <c r="E29" s="311" t="s">
        <v>52</v>
      </c>
      <c r="F29" s="311" t="s">
        <v>263</v>
      </c>
      <c r="G29" s="312"/>
      <c r="H29" s="312"/>
      <c r="I29" s="312"/>
      <c r="J29" s="1"/>
    </row>
    <row r="30" spans="1:10" s="17" customFormat="1" ht="42" customHeight="1">
      <c r="A30" s="196"/>
      <c r="B30" s="313"/>
      <c r="C30" s="307"/>
      <c r="D30" s="309"/>
      <c r="E30" s="311"/>
      <c r="F30" s="27" t="s">
        <v>264</v>
      </c>
      <c r="G30" s="27" t="s">
        <v>265</v>
      </c>
      <c r="H30" s="27" t="s">
        <v>266</v>
      </c>
      <c r="I30" s="27" t="s">
        <v>267</v>
      </c>
      <c r="J30" s="1"/>
    </row>
    <row r="31" spans="1:10" s="17" customFormat="1" ht="21" customHeight="1">
      <c r="A31" s="27">
        <v>1</v>
      </c>
      <c r="B31" s="195">
        <v>2</v>
      </c>
      <c r="C31" s="224">
        <v>3</v>
      </c>
      <c r="D31" s="252">
        <v>4</v>
      </c>
      <c r="E31" s="28">
        <v>5</v>
      </c>
      <c r="F31" s="27">
        <v>6</v>
      </c>
      <c r="G31" s="27">
        <v>7</v>
      </c>
      <c r="H31" s="27">
        <v>8</v>
      </c>
      <c r="I31" s="27">
        <v>9</v>
      </c>
      <c r="J31" s="1"/>
    </row>
    <row r="32" spans="1:10" s="17" customFormat="1" ht="24.95" customHeight="1">
      <c r="A32" s="197" t="s">
        <v>65</v>
      </c>
      <c r="B32" s="195"/>
      <c r="C32" s="224"/>
      <c r="D32" s="260"/>
      <c r="E32" s="28"/>
      <c r="F32" s="27"/>
      <c r="G32" s="27"/>
      <c r="H32" s="27"/>
      <c r="I32" s="27"/>
      <c r="J32" s="1"/>
    </row>
    <row r="33" spans="1:14" s="17" customFormat="1" ht="36.75" customHeight="1">
      <c r="A33" s="30" t="s">
        <v>53</v>
      </c>
      <c r="B33" s="31" t="s">
        <v>26</v>
      </c>
      <c r="C33" s="225">
        <f>C38*1.2</f>
        <v>10045.199999999999</v>
      </c>
      <c r="D33" s="261">
        <f>D38*1.2</f>
        <v>12317.52</v>
      </c>
      <c r="E33" s="255">
        <f>E38*1.2</f>
        <v>13827.6</v>
      </c>
      <c r="F33" s="255">
        <f>E33/4</f>
        <v>3456.9</v>
      </c>
      <c r="G33" s="255">
        <v>3456.9</v>
      </c>
      <c r="H33" s="255">
        <v>3456.9</v>
      </c>
      <c r="I33" s="255">
        <v>3456.9</v>
      </c>
      <c r="J33" s="282"/>
      <c r="M33" s="282"/>
    </row>
    <row r="34" spans="1:14" s="25" customFormat="1" ht="58.5" customHeight="1">
      <c r="A34" s="32" t="s">
        <v>215</v>
      </c>
      <c r="B34" s="31" t="s">
        <v>27</v>
      </c>
      <c r="C34" s="225">
        <v>1674.2</v>
      </c>
      <c r="D34" s="261">
        <f>D33-D38</f>
        <v>2052.92</v>
      </c>
      <c r="E34" s="255">
        <f>E38*1.2-E38</f>
        <v>2304.6000000000004</v>
      </c>
      <c r="F34" s="255">
        <v>576.15000000000009</v>
      </c>
      <c r="G34" s="255">
        <v>576.15000000000009</v>
      </c>
      <c r="H34" s="255">
        <v>576.15000000000009</v>
      </c>
      <c r="I34" s="255">
        <v>576.15000000000009</v>
      </c>
      <c r="J34" s="17"/>
      <c r="M34" s="283"/>
    </row>
    <row r="35" spans="1:14" s="17" customFormat="1" ht="24.95" customHeight="1">
      <c r="A35" s="32" t="s">
        <v>224</v>
      </c>
      <c r="B35" s="31" t="s">
        <v>28</v>
      </c>
      <c r="C35" s="225"/>
      <c r="D35" s="261"/>
      <c r="E35" s="175"/>
      <c r="F35" s="175"/>
      <c r="G35" s="175"/>
      <c r="H35" s="175"/>
      <c r="I35" s="175"/>
    </row>
    <row r="36" spans="1:14" s="17" customFormat="1" ht="24.95" customHeight="1">
      <c r="A36" s="32" t="s">
        <v>327</v>
      </c>
      <c r="B36" s="31" t="s">
        <v>29</v>
      </c>
      <c r="C36" s="225"/>
      <c r="D36" s="261"/>
      <c r="E36" s="175"/>
      <c r="F36" s="175"/>
      <c r="G36" s="175"/>
      <c r="H36" s="175"/>
      <c r="I36" s="175"/>
    </row>
    <row r="37" spans="1:14" s="17" customFormat="1" ht="24.95" customHeight="1">
      <c r="A37" s="32" t="s">
        <v>328</v>
      </c>
      <c r="B37" s="31" t="s">
        <v>54</v>
      </c>
      <c r="C37" s="225"/>
      <c r="D37" s="261"/>
      <c r="E37" s="175"/>
      <c r="F37" s="175"/>
      <c r="G37" s="175"/>
      <c r="H37" s="175"/>
      <c r="I37" s="175"/>
    </row>
    <row r="38" spans="1:14" s="17" customFormat="1" ht="34.5" customHeight="1">
      <c r="A38" s="33" t="s">
        <v>329</v>
      </c>
      <c r="B38" s="34" t="s">
        <v>55</v>
      </c>
      <c r="C38" s="226">
        <v>8371</v>
      </c>
      <c r="D38" s="254">
        <v>10264.6</v>
      </c>
      <c r="E38" s="254">
        <f>8988+2535</f>
        <v>11523</v>
      </c>
      <c r="F38" s="254">
        <f>E38/4</f>
        <v>2880.75</v>
      </c>
      <c r="G38" s="254">
        <v>2880.75</v>
      </c>
      <c r="H38" s="254">
        <v>2880.75</v>
      </c>
      <c r="I38" s="254">
        <v>2880.75</v>
      </c>
      <c r="J38" s="25"/>
      <c r="N38" s="282"/>
    </row>
    <row r="39" spans="1:14" s="17" customFormat="1" ht="60" customHeight="1">
      <c r="A39" s="30" t="s">
        <v>330</v>
      </c>
      <c r="B39" s="31" t="s">
        <v>56</v>
      </c>
      <c r="C39" s="225">
        <v>1363</v>
      </c>
      <c r="D39" s="261">
        <v>880.4</v>
      </c>
      <c r="E39" s="255">
        <v>2127</v>
      </c>
      <c r="F39" s="255">
        <v>531.75</v>
      </c>
      <c r="G39" s="255">
        <v>531.75</v>
      </c>
      <c r="H39" s="255">
        <v>531.75</v>
      </c>
      <c r="I39" s="255">
        <v>531.75</v>
      </c>
      <c r="N39" s="282"/>
    </row>
    <row r="40" spans="1:14" s="17" customFormat="1" ht="37.5" customHeight="1">
      <c r="A40" s="35" t="s">
        <v>331</v>
      </c>
      <c r="B40" s="31" t="s">
        <v>57</v>
      </c>
      <c r="C40" s="227"/>
      <c r="D40" s="262"/>
      <c r="E40" s="175"/>
      <c r="F40" s="175"/>
      <c r="G40" s="175"/>
      <c r="H40" s="175"/>
      <c r="I40" s="175"/>
    </row>
    <row r="41" spans="1:14" s="17" customFormat="1" ht="20.25" customHeight="1">
      <c r="A41" s="35" t="s">
        <v>332</v>
      </c>
      <c r="B41" s="31" t="s">
        <v>58</v>
      </c>
      <c r="C41" s="225"/>
      <c r="D41" s="261"/>
      <c r="E41" s="175"/>
      <c r="F41" s="175"/>
      <c r="G41" s="175"/>
      <c r="H41" s="175"/>
      <c r="I41" s="175"/>
    </row>
    <row r="42" spans="1:14" s="17" customFormat="1" ht="50.25" customHeight="1">
      <c r="A42" s="35" t="s">
        <v>333</v>
      </c>
      <c r="B42" s="31" t="s">
        <v>9</v>
      </c>
      <c r="C42" s="225">
        <v>67</v>
      </c>
      <c r="D42" s="263"/>
      <c r="E42" s="175"/>
      <c r="F42" s="175"/>
      <c r="G42" s="175"/>
      <c r="H42" s="175"/>
      <c r="I42" s="175"/>
    </row>
    <row r="43" spans="1:14" s="17" customFormat="1" ht="65.25" customHeight="1">
      <c r="A43" s="35" t="s">
        <v>158</v>
      </c>
      <c r="B43" s="31" t="s">
        <v>38</v>
      </c>
      <c r="C43" s="225"/>
      <c r="D43" s="261"/>
      <c r="E43" s="175"/>
      <c r="F43" s="175"/>
      <c r="G43" s="175"/>
      <c r="H43" s="175"/>
      <c r="I43" s="175"/>
    </row>
    <row r="44" spans="1:14" s="17" customFormat="1" ht="34.5" customHeight="1">
      <c r="A44" s="36" t="s">
        <v>45</v>
      </c>
      <c r="B44" s="34" t="s">
        <v>39</v>
      </c>
      <c r="C44" s="226">
        <f>C38+C39+C42</f>
        <v>9801</v>
      </c>
      <c r="D44" s="254">
        <f t="shared" ref="D44:I44" si="0">D38+D39</f>
        <v>11145</v>
      </c>
      <c r="E44" s="254">
        <f t="shared" si="0"/>
        <v>13650</v>
      </c>
      <c r="F44" s="254">
        <f t="shared" si="0"/>
        <v>3412.5</v>
      </c>
      <c r="G44" s="254">
        <f t="shared" si="0"/>
        <v>3412.5</v>
      </c>
      <c r="H44" s="254">
        <f t="shared" si="0"/>
        <v>3412.5</v>
      </c>
      <c r="I44" s="254">
        <f t="shared" si="0"/>
        <v>3412.5</v>
      </c>
      <c r="M44" s="282"/>
    </row>
    <row r="45" spans="1:14" s="17" customFormat="1" ht="33.75" customHeight="1">
      <c r="A45" s="36" t="s">
        <v>66</v>
      </c>
      <c r="B45" s="31"/>
      <c r="C45" s="228"/>
      <c r="D45" s="264"/>
      <c r="E45" s="176"/>
      <c r="F45" s="176"/>
      <c r="G45" s="176"/>
      <c r="H45" s="176"/>
      <c r="I45" s="199"/>
    </row>
    <row r="46" spans="1:14" s="17" customFormat="1" ht="34.5" customHeight="1">
      <c r="A46" s="35" t="s">
        <v>334</v>
      </c>
      <c r="B46" s="40" t="s">
        <v>40</v>
      </c>
      <c r="C46" s="228">
        <v>6550</v>
      </c>
      <c r="D46" s="264">
        <f>7728.8-9.66</f>
        <v>7719.14</v>
      </c>
      <c r="E46" s="254">
        <f>E60-E58-E54-E47</f>
        <v>10177.243999999999</v>
      </c>
      <c r="F46" s="254">
        <f>E46/4</f>
        <v>2544.3109999999997</v>
      </c>
      <c r="G46" s="254">
        <v>2544.3109999999997</v>
      </c>
      <c r="H46" s="254">
        <v>2544.3109999999997</v>
      </c>
      <c r="I46" s="273">
        <v>2544.3109999999997</v>
      </c>
      <c r="K46" s="294"/>
    </row>
    <row r="47" spans="1:14" s="17" customFormat="1" ht="33" customHeight="1">
      <c r="A47" s="35" t="s">
        <v>357</v>
      </c>
      <c r="B47" s="40" t="s">
        <v>41</v>
      </c>
      <c r="C47" s="229">
        <v>2585</v>
      </c>
      <c r="D47" s="255">
        <f>2872.3+1.8</f>
        <v>2874.1000000000004</v>
      </c>
      <c r="E47" s="255">
        <v>2914.7</v>
      </c>
      <c r="F47" s="255">
        <f>E47/4</f>
        <v>728.67499999999995</v>
      </c>
      <c r="G47" s="255">
        <v>728.67499999999995</v>
      </c>
      <c r="H47" s="255">
        <v>728.67499999999995</v>
      </c>
      <c r="I47" s="255">
        <v>728.67499999999995</v>
      </c>
      <c r="J47" s="24"/>
    </row>
    <row r="48" spans="1:14" s="17" customFormat="1" ht="39" customHeight="1">
      <c r="A48" s="30" t="s">
        <v>59</v>
      </c>
      <c r="B48" s="27" t="s">
        <v>143</v>
      </c>
      <c r="C48" s="227"/>
      <c r="D48" s="262"/>
      <c r="E48" s="175"/>
      <c r="F48" s="175"/>
      <c r="G48" s="175"/>
      <c r="H48" s="175"/>
      <c r="I48" s="175"/>
    </row>
    <row r="49" spans="1:14" s="17" customFormat="1" ht="24.95" customHeight="1">
      <c r="A49" s="30" t="s">
        <v>183</v>
      </c>
      <c r="B49" s="31" t="s">
        <v>144</v>
      </c>
      <c r="C49" s="227"/>
      <c r="D49" s="262"/>
      <c r="E49" s="175"/>
      <c r="F49" s="168"/>
      <c r="G49" s="168"/>
      <c r="H49" s="168"/>
      <c r="I49" s="168"/>
    </row>
    <row r="50" spans="1:14" s="17" customFormat="1" ht="24.95" customHeight="1">
      <c r="A50" s="30" t="s">
        <v>60</v>
      </c>
      <c r="B50" s="27" t="s">
        <v>225</v>
      </c>
      <c r="C50" s="227"/>
      <c r="D50" s="262"/>
      <c r="E50" s="175"/>
      <c r="F50" s="168"/>
      <c r="G50" s="168"/>
      <c r="H50" s="168"/>
      <c r="I50" s="168"/>
    </row>
    <row r="51" spans="1:14" s="17" customFormat="1" ht="24.95" customHeight="1">
      <c r="A51" s="30" t="s">
        <v>61</v>
      </c>
      <c r="B51" s="31" t="s">
        <v>226</v>
      </c>
      <c r="C51" s="227"/>
      <c r="D51" s="262"/>
      <c r="E51" s="175"/>
      <c r="F51" s="168"/>
      <c r="G51" s="168"/>
      <c r="H51" s="168"/>
      <c r="I51" s="168"/>
    </row>
    <row r="52" spans="1:14" s="17" customFormat="1" ht="27.75" customHeight="1">
      <c r="A52" s="30" t="s">
        <v>335</v>
      </c>
      <c r="B52" s="27" t="s">
        <v>227</v>
      </c>
      <c r="C52" s="227"/>
      <c r="D52" s="262"/>
      <c r="E52" s="175"/>
      <c r="F52" s="175"/>
      <c r="G52" s="175"/>
      <c r="H52" s="175"/>
      <c r="I52" s="175"/>
    </row>
    <row r="53" spans="1:14" s="17" customFormat="1" ht="24.95" customHeight="1">
      <c r="A53" s="35" t="s">
        <v>336</v>
      </c>
      <c r="B53" s="31">
        <v>15</v>
      </c>
      <c r="C53" s="229"/>
      <c r="D53" s="255"/>
      <c r="E53" s="175"/>
      <c r="F53" s="175"/>
      <c r="G53" s="175"/>
      <c r="H53" s="175"/>
      <c r="I53" s="175"/>
    </row>
    <row r="54" spans="1:14" s="17" customFormat="1" ht="27" customHeight="1">
      <c r="A54" s="35" t="s">
        <v>337</v>
      </c>
      <c r="B54" s="31" t="s">
        <v>44</v>
      </c>
      <c r="C54" s="229">
        <v>523</v>
      </c>
      <c r="D54" s="255">
        <v>500</v>
      </c>
      <c r="E54" s="255">
        <v>500</v>
      </c>
      <c r="F54" s="255">
        <v>125</v>
      </c>
      <c r="G54" s="255">
        <v>125</v>
      </c>
      <c r="H54" s="255">
        <v>125</v>
      </c>
      <c r="I54" s="255">
        <v>125</v>
      </c>
      <c r="J54" s="24"/>
    </row>
    <row r="55" spans="1:14" s="17" customFormat="1" ht="33.75" customHeight="1">
      <c r="A55" s="35" t="s">
        <v>338</v>
      </c>
      <c r="B55" s="31" t="s">
        <v>62</v>
      </c>
      <c r="C55" s="229"/>
      <c r="D55" s="255"/>
      <c r="E55" s="175"/>
      <c r="F55" s="175"/>
      <c r="G55" s="175"/>
      <c r="H55" s="175"/>
      <c r="I55" s="175"/>
    </row>
    <row r="56" spans="1:14" s="17" customFormat="1" ht="24.95" customHeight="1">
      <c r="A56" s="35" t="s">
        <v>339</v>
      </c>
      <c r="B56" s="31" t="s">
        <v>63</v>
      </c>
      <c r="C56" s="229"/>
      <c r="D56" s="255"/>
      <c r="E56" s="175"/>
      <c r="F56" s="175"/>
      <c r="G56" s="175"/>
      <c r="H56" s="175"/>
      <c r="I56" s="175"/>
      <c r="N56" s="282"/>
    </row>
    <row r="57" spans="1:14" s="17" customFormat="1" ht="24.95" customHeight="1">
      <c r="A57" s="35" t="s">
        <v>340</v>
      </c>
      <c r="B57" s="31" t="s">
        <v>64</v>
      </c>
      <c r="C57" s="229"/>
      <c r="D57" s="263"/>
      <c r="E57" s="186"/>
      <c r="F57" s="186"/>
      <c r="G57" s="186"/>
      <c r="H57" s="186"/>
      <c r="I57" s="186"/>
    </row>
    <row r="58" spans="1:14" s="17" customFormat="1" ht="26.25" customHeight="1">
      <c r="A58" s="30" t="s">
        <v>4</v>
      </c>
      <c r="B58" s="31" t="s">
        <v>10</v>
      </c>
      <c r="C58" s="230">
        <v>26</v>
      </c>
      <c r="D58" s="265">
        <v>7.9</v>
      </c>
      <c r="E58" s="175">
        <v>8.8559999999999999</v>
      </c>
      <c r="F58" s="175"/>
      <c r="G58" s="175"/>
      <c r="H58" s="175"/>
      <c r="I58" s="175">
        <v>8.9</v>
      </c>
    </row>
    <row r="59" spans="1:14" s="17" customFormat="1" ht="24.75" customHeight="1">
      <c r="A59" s="30" t="s">
        <v>159</v>
      </c>
      <c r="B59" s="34" t="s">
        <v>16</v>
      </c>
      <c r="C59" s="226"/>
      <c r="D59" s="254"/>
      <c r="E59" s="176"/>
      <c r="F59" s="175"/>
      <c r="G59" s="175"/>
      <c r="H59" s="175"/>
      <c r="I59" s="175"/>
      <c r="K59" s="282"/>
    </row>
    <row r="60" spans="1:14" s="17" customFormat="1" ht="57" customHeight="1">
      <c r="A60" s="36" t="s">
        <v>288</v>
      </c>
      <c r="B60" s="200" t="s">
        <v>17</v>
      </c>
      <c r="C60" s="231">
        <v>9684</v>
      </c>
      <c r="D60" s="256">
        <f>D46+D47+D54+D58</f>
        <v>11101.140000000001</v>
      </c>
      <c r="E60" s="256">
        <v>13600.8</v>
      </c>
      <c r="F60" s="254">
        <f>F46+F47+F54</f>
        <v>3397.9859999999999</v>
      </c>
      <c r="G60" s="254">
        <f>G46+G47+G54</f>
        <v>3397.9859999999999</v>
      </c>
      <c r="H60" s="254">
        <f>H46+H47+H54</f>
        <v>3397.9859999999999</v>
      </c>
      <c r="I60" s="254">
        <f>I46+I47+I54+I58</f>
        <v>3406.886</v>
      </c>
      <c r="J60" s="282"/>
      <c r="K60" s="292"/>
      <c r="N60" s="293"/>
    </row>
    <row r="61" spans="1:14" s="25" customFormat="1" ht="45" customHeight="1">
      <c r="A61" s="36" t="s">
        <v>67</v>
      </c>
      <c r="B61" s="31"/>
      <c r="C61" s="229"/>
      <c r="D61" s="255"/>
      <c r="E61" s="175"/>
      <c r="F61" s="176"/>
      <c r="G61" s="176"/>
      <c r="H61" s="176"/>
      <c r="I61" s="176"/>
      <c r="J61" s="17"/>
    </row>
    <row r="62" spans="1:14" s="17" customFormat="1" ht="19.5" customHeight="1">
      <c r="A62" s="35" t="s">
        <v>68</v>
      </c>
      <c r="B62" s="31" t="s">
        <v>18</v>
      </c>
      <c r="C62" s="229"/>
      <c r="D62" s="255"/>
      <c r="E62" s="175"/>
      <c r="F62" s="176"/>
      <c r="G62" s="176"/>
      <c r="H62" s="176"/>
      <c r="I62" s="176"/>
      <c r="J62" s="37"/>
    </row>
    <row r="63" spans="1:14" s="17" customFormat="1" ht="19.5" customHeight="1">
      <c r="A63" s="30" t="s">
        <v>5</v>
      </c>
      <c r="B63" s="31" t="s">
        <v>19</v>
      </c>
      <c r="C63" s="230"/>
      <c r="D63" s="265"/>
      <c r="E63" s="175"/>
      <c r="F63" s="175"/>
      <c r="G63" s="175"/>
      <c r="H63" s="175"/>
      <c r="I63" s="175"/>
      <c r="J63" s="37"/>
    </row>
    <row r="64" spans="1:14" s="17" customFormat="1" ht="34.5" customHeight="1">
      <c r="A64" s="30" t="s">
        <v>36</v>
      </c>
      <c r="B64" s="31" t="s">
        <v>20</v>
      </c>
      <c r="C64" s="230">
        <f>C44-C60</f>
        <v>117</v>
      </c>
      <c r="D64" s="265">
        <v>36</v>
      </c>
      <c r="E64" s="255">
        <f>E44-E60-E58</f>
        <v>40.344000000000726</v>
      </c>
      <c r="F64" s="255">
        <f>F66</f>
        <v>10.074999999999999</v>
      </c>
      <c r="G64" s="255">
        <f>G66</f>
        <v>10.074999999999999</v>
      </c>
      <c r="H64" s="255">
        <f>H66</f>
        <v>10.074999999999999</v>
      </c>
      <c r="I64" s="255">
        <f>I66</f>
        <v>10</v>
      </c>
      <c r="J64" s="289"/>
      <c r="K64" s="282"/>
    </row>
    <row r="65" spans="1:11" s="17" customFormat="1" ht="22.5" customHeight="1">
      <c r="A65" s="30" t="s">
        <v>69</v>
      </c>
      <c r="B65" s="31" t="s">
        <v>21</v>
      </c>
      <c r="C65" s="230"/>
      <c r="D65" s="265"/>
      <c r="E65" s="276"/>
      <c r="F65" s="274"/>
      <c r="G65" s="274"/>
      <c r="H65" s="274"/>
      <c r="I65" s="274"/>
      <c r="J65" s="38"/>
      <c r="K65" s="282"/>
    </row>
    <row r="66" spans="1:11" s="17" customFormat="1" ht="30" customHeight="1">
      <c r="A66" s="33" t="s">
        <v>70</v>
      </c>
      <c r="B66" s="34" t="s">
        <v>22</v>
      </c>
      <c r="C66" s="232">
        <v>117</v>
      </c>
      <c r="D66" s="256">
        <v>36</v>
      </c>
      <c r="E66" s="276">
        <v>40.299999999999997</v>
      </c>
      <c r="F66" s="296">
        <f>E67/4</f>
        <v>10.074999999999999</v>
      </c>
      <c r="G66" s="296">
        <v>10.074999999999999</v>
      </c>
      <c r="H66" s="296">
        <v>10.074999999999999</v>
      </c>
      <c r="I66" s="296">
        <v>10</v>
      </c>
    </row>
    <row r="67" spans="1:11" s="17" customFormat="1" ht="39" customHeight="1">
      <c r="A67" s="30" t="s">
        <v>71</v>
      </c>
      <c r="B67" s="31" t="s">
        <v>74</v>
      </c>
      <c r="C67" s="230">
        <v>117</v>
      </c>
      <c r="D67" s="265">
        <v>36</v>
      </c>
      <c r="E67" s="274">
        <v>40.299999999999997</v>
      </c>
      <c r="F67" s="274">
        <f>F66</f>
        <v>10.074999999999999</v>
      </c>
      <c r="G67" s="274">
        <f>G66</f>
        <v>10.074999999999999</v>
      </c>
      <c r="H67" s="274">
        <f>H66</f>
        <v>10.074999999999999</v>
      </c>
      <c r="I67" s="274">
        <f>I66</f>
        <v>10</v>
      </c>
    </row>
    <row r="68" spans="1:11" s="17" customFormat="1" ht="51.75" customHeight="1">
      <c r="A68" s="30" t="s">
        <v>72</v>
      </c>
      <c r="B68" s="31" t="s">
        <v>181</v>
      </c>
      <c r="C68" s="230"/>
      <c r="D68" s="265"/>
      <c r="E68" s="194"/>
      <c r="F68" s="194"/>
      <c r="G68" s="194"/>
      <c r="H68" s="191"/>
      <c r="I68" s="194"/>
    </row>
    <row r="69" spans="1:11" s="17" customFormat="1" ht="21" customHeight="1">
      <c r="A69" s="302" t="s">
        <v>73</v>
      </c>
      <c r="B69" s="303"/>
      <c r="C69" s="303"/>
      <c r="D69" s="303"/>
      <c r="E69" s="303"/>
      <c r="F69" s="303"/>
      <c r="G69" s="304"/>
      <c r="H69" s="194"/>
      <c r="I69" s="194"/>
    </row>
    <row r="70" spans="1:11" s="17" customFormat="1" ht="69.75" customHeight="1">
      <c r="A70" s="33" t="s">
        <v>366</v>
      </c>
      <c r="B70" s="31" t="s">
        <v>23</v>
      </c>
      <c r="C70" s="230"/>
      <c r="D70" s="265"/>
      <c r="E70" s="177"/>
      <c r="F70" s="178"/>
      <c r="G70" s="178"/>
      <c r="H70" s="178"/>
      <c r="I70" s="178"/>
    </row>
    <row r="71" spans="1:11" s="17" customFormat="1" ht="43.5" customHeight="1">
      <c r="A71" s="185" t="s">
        <v>368</v>
      </c>
      <c r="B71" s="31" t="s">
        <v>172</v>
      </c>
      <c r="C71" s="230"/>
      <c r="D71" s="265"/>
      <c r="E71" s="166"/>
      <c r="F71" s="167"/>
      <c r="G71" s="167"/>
      <c r="H71" s="167"/>
      <c r="I71" s="167"/>
    </row>
    <row r="72" spans="1:11" s="17" customFormat="1" ht="57" customHeight="1">
      <c r="A72" s="202" t="s">
        <v>367</v>
      </c>
      <c r="B72" s="28" t="s">
        <v>228</v>
      </c>
      <c r="C72" s="230">
        <v>6</v>
      </c>
      <c r="D72" s="265">
        <v>1.8</v>
      </c>
      <c r="E72" s="274">
        <f>E67*0.05</f>
        <v>2.0150000000000001</v>
      </c>
      <c r="F72" s="274">
        <f>E72/4</f>
        <v>0.50375000000000003</v>
      </c>
      <c r="G72" s="274">
        <v>0.50375000000000003</v>
      </c>
      <c r="H72" s="274">
        <v>0.50375000000000003</v>
      </c>
      <c r="I72" s="274">
        <v>0.50375000000000003</v>
      </c>
    </row>
    <row r="73" spans="1:11" s="17" customFormat="1" ht="20.25" customHeight="1">
      <c r="A73" s="201" t="s">
        <v>257</v>
      </c>
      <c r="B73" s="31"/>
      <c r="C73" s="230"/>
      <c r="D73" s="265"/>
      <c r="E73" s="166"/>
      <c r="F73" s="171"/>
      <c r="G73" s="171"/>
      <c r="H73" s="171"/>
      <c r="I73" s="171"/>
    </row>
    <row r="74" spans="1:11" s="25" customFormat="1" ht="57" customHeight="1">
      <c r="A74" s="185" t="s">
        <v>369</v>
      </c>
      <c r="B74" s="40" t="s">
        <v>24</v>
      </c>
      <c r="C74" s="230"/>
      <c r="D74" s="265"/>
      <c r="E74" s="166"/>
      <c r="F74" s="171"/>
      <c r="G74" s="171"/>
      <c r="H74" s="171"/>
      <c r="I74" s="171"/>
      <c r="J74" s="17"/>
    </row>
    <row r="75" spans="1:11" s="17" customFormat="1" ht="24.75" customHeight="1">
      <c r="A75" s="39" t="s">
        <v>168</v>
      </c>
      <c r="B75" s="40" t="s">
        <v>258</v>
      </c>
      <c r="C75" s="233"/>
      <c r="D75" s="266"/>
      <c r="E75" s="167"/>
      <c r="F75" s="171"/>
      <c r="G75" s="171"/>
      <c r="H75" s="171"/>
      <c r="I75" s="171"/>
    </row>
    <row r="76" spans="1:11" s="17" customFormat="1" ht="36" customHeight="1">
      <c r="A76" s="203" t="s">
        <v>370</v>
      </c>
      <c r="B76" s="40" t="s">
        <v>11</v>
      </c>
      <c r="C76" s="233"/>
      <c r="D76" s="266"/>
      <c r="E76" s="167"/>
      <c r="F76" s="171"/>
      <c r="G76" s="171"/>
      <c r="H76" s="171"/>
      <c r="I76" s="171"/>
    </row>
    <row r="77" spans="1:11" s="17" customFormat="1" ht="25.5" customHeight="1">
      <c r="A77" s="39" t="s">
        <v>168</v>
      </c>
      <c r="B77" s="40"/>
      <c r="C77" s="230"/>
      <c r="D77" s="265"/>
      <c r="E77" s="170"/>
      <c r="F77" s="182"/>
      <c r="G77" s="171"/>
      <c r="H77" s="171"/>
      <c r="I77" s="171"/>
    </row>
    <row r="78" spans="1:11" s="17" customFormat="1" ht="55.5" customHeight="1">
      <c r="A78" s="33" t="s">
        <v>166</v>
      </c>
      <c r="B78" s="40" t="s">
        <v>76</v>
      </c>
      <c r="C78" s="232">
        <f>C66-C72</f>
        <v>111</v>
      </c>
      <c r="D78" s="256">
        <v>36</v>
      </c>
      <c r="E78" s="276">
        <v>40.299999999999997</v>
      </c>
      <c r="F78" s="295">
        <f>E78/4</f>
        <v>10.074999999999999</v>
      </c>
      <c r="G78" s="295">
        <v>10.074999999999999</v>
      </c>
      <c r="H78" s="295">
        <v>10.074999999999999</v>
      </c>
      <c r="I78" s="295">
        <v>10</v>
      </c>
      <c r="J78" s="275"/>
    </row>
    <row r="79" spans="1:11" s="17" customFormat="1" ht="24" customHeight="1">
      <c r="A79" s="30" t="s">
        <v>256</v>
      </c>
      <c r="B79" s="40" t="s">
        <v>77</v>
      </c>
      <c r="C79" s="229"/>
      <c r="D79" s="255"/>
      <c r="E79" s="166"/>
      <c r="F79" s="172"/>
      <c r="G79" s="172"/>
      <c r="H79" s="172"/>
      <c r="I79" s="172"/>
    </row>
    <row r="80" spans="1:11" s="17" customFormat="1" ht="37.5" customHeight="1">
      <c r="A80" s="103" t="s">
        <v>315</v>
      </c>
      <c r="B80" s="40" t="s">
        <v>270</v>
      </c>
      <c r="C80" s="227"/>
      <c r="D80" s="262"/>
      <c r="E80" s="166"/>
      <c r="F80" s="171"/>
      <c r="G80" s="171"/>
      <c r="H80" s="171"/>
      <c r="I80" s="171"/>
    </row>
    <row r="81" spans="1:12" s="41" customFormat="1" ht="24" customHeight="1">
      <c r="A81" s="30" t="s">
        <v>75</v>
      </c>
      <c r="B81" s="40" t="s">
        <v>79</v>
      </c>
      <c r="C81" s="234"/>
      <c r="D81" s="265"/>
      <c r="E81" s="166"/>
      <c r="F81" s="173"/>
      <c r="G81" s="173"/>
      <c r="H81" s="173"/>
      <c r="I81" s="173"/>
      <c r="J81" s="17"/>
    </row>
    <row r="82" spans="1:12" s="17" customFormat="1" ht="33.75" customHeight="1">
      <c r="A82" s="30" t="s">
        <v>341</v>
      </c>
      <c r="B82" s="40" t="s">
        <v>80</v>
      </c>
      <c r="C82" s="230"/>
      <c r="D82" s="265"/>
      <c r="E82" s="166"/>
      <c r="F82" s="174"/>
      <c r="G82" s="174"/>
      <c r="H82" s="174"/>
      <c r="I82" s="174"/>
    </row>
    <row r="83" spans="1:12" s="17" customFormat="1" ht="19.5" customHeight="1">
      <c r="A83" s="30" t="s">
        <v>342</v>
      </c>
      <c r="B83" s="40" t="s">
        <v>86</v>
      </c>
      <c r="C83" s="232"/>
      <c r="D83" s="256"/>
      <c r="E83" s="169"/>
      <c r="F83" s="165"/>
      <c r="G83" s="165"/>
      <c r="H83" s="165"/>
      <c r="I83" s="165"/>
    </row>
    <row r="84" spans="1:12" s="17" customFormat="1" ht="33">
      <c r="A84" s="204" t="s">
        <v>167</v>
      </c>
      <c r="B84" s="191" t="s">
        <v>90</v>
      </c>
      <c r="C84" s="235"/>
      <c r="D84" s="267"/>
      <c r="E84" s="194"/>
      <c r="F84" s="194"/>
      <c r="G84" s="194"/>
      <c r="H84" s="194"/>
      <c r="I84" s="194"/>
    </row>
    <row r="85" spans="1:12" s="17" customFormat="1" ht="45.75" customHeight="1">
      <c r="A85" s="302" t="s">
        <v>78</v>
      </c>
      <c r="B85" s="303"/>
      <c r="C85" s="303"/>
      <c r="D85" s="303"/>
      <c r="E85" s="303"/>
      <c r="F85" s="303"/>
      <c r="G85" s="304"/>
      <c r="H85" s="165"/>
      <c r="I85" s="165"/>
      <c r="J85" s="41"/>
    </row>
    <row r="86" spans="1:12" s="17" customFormat="1" ht="39.75" customHeight="1">
      <c r="A86" s="204" t="s">
        <v>218</v>
      </c>
      <c r="B86" s="31" t="s">
        <v>173</v>
      </c>
      <c r="C86" s="245">
        <v>2337</v>
      </c>
      <c r="D86" s="284">
        <v>2824.3</v>
      </c>
      <c r="E86" s="284">
        <v>2772.2</v>
      </c>
      <c r="F86" s="284">
        <f>E86/4</f>
        <v>693.05</v>
      </c>
      <c r="G86" s="284">
        <v>693.05</v>
      </c>
      <c r="H86" s="284">
        <v>693.05</v>
      </c>
      <c r="I86" s="284">
        <v>692.9</v>
      </c>
      <c r="L86" s="282"/>
    </row>
    <row r="87" spans="1:12" s="17" customFormat="1" ht="18.75" customHeight="1">
      <c r="A87" s="30" t="s">
        <v>43</v>
      </c>
      <c r="B87" s="31" t="s">
        <v>271</v>
      </c>
      <c r="C87" s="230">
        <v>26</v>
      </c>
      <c r="D87" s="265">
        <v>7.9</v>
      </c>
      <c r="E87" s="265">
        <v>8.9</v>
      </c>
      <c r="F87" s="265"/>
      <c r="G87" s="265"/>
      <c r="H87" s="265"/>
      <c r="I87" s="265">
        <v>8.9</v>
      </c>
    </row>
    <row r="88" spans="1:12" s="17" customFormat="1" ht="19.5" customHeight="1">
      <c r="A88" s="35" t="s">
        <v>81</v>
      </c>
      <c r="B88" s="31" t="s">
        <v>272</v>
      </c>
      <c r="C88" s="230"/>
      <c r="D88" s="265"/>
      <c r="E88" s="170"/>
      <c r="F88" s="166"/>
      <c r="G88" s="166"/>
      <c r="H88" s="166"/>
      <c r="I88" s="166"/>
    </row>
    <row r="89" spans="1:12" s="17" customFormat="1" ht="35.25" customHeight="1">
      <c r="A89" s="35" t="s">
        <v>82</v>
      </c>
      <c r="B89" s="31" t="s">
        <v>273</v>
      </c>
      <c r="C89" s="230"/>
      <c r="D89" s="265"/>
      <c r="E89" s="170"/>
      <c r="F89" s="166"/>
      <c r="G89" s="166"/>
      <c r="H89" s="166"/>
      <c r="I89" s="166"/>
    </row>
    <row r="90" spans="1:12" s="17" customFormat="1" ht="35.25" customHeight="1">
      <c r="A90" s="35" t="s">
        <v>83</v>
      </c>
      <c r="B90" s="31" t="s">
        <v>274</v>
      </c>
      <c r="C90" s="230">
        <v>1674.2</v>
      </c>
      <c r="D90" s="265"/>
      <c r="E90" s="166"/>
      <c r="F90" s="166"/>
      <c r="G90" s="166"/>
      <c r="H90" s="166"/>
      <c r="I90" s="166"/>
    </row>
    <row r="91" spans="1:12" s="25" customFormat="1" ht="52.5" customHeight="1">
      <c r="A91" s="35" t="s">
        <v>84</v>
      </c>
      <c r="B91" s="31" t="s">
        <v>275</v>
      </c>
      <c r="C91" s="230">
        <v>0.2</v>
      </c>
      <c r="D91" s="265">
        <v>0.2</v>
      </c>
      <c r="E91" s="274">
        <f>D91</f>
        <v>0.2</v>
      </c>
      <c r="F91" s="274">
        <v>0.1</v>
      </c>
      <c r="G91" s="274">
        <v>0</v>
      </c>
      <c r="H91" s="274">
        <v>0</v>
      </c>
      <c r="I91" s="274">
        <v>0.1</v>
      </c>
      <c r="J91" s="17"/>
      <c r="L91" s="283"/>
    </row>
    <row r="92" spans="1:12" s="17" customFormat="1" ht="36" customHeight="1">
      <c r="A92" s="35" t="s">
        <v>85</v>
      </c>
      <c r="B92" s="31" t="s">
        <v>276</v>
      </c>
      <c r="C92" s="230"/>
      <c r="D92" s="265"/>
      <c r="E92" s="166"/>
      <c r="F92" s="166"/>
      <c r="G92" s="166"/>
      <c r="H92" s="166"/>
      <c r="I92" s="166"/>
    </row>
    <row r="93" spans="1:12" s="17" customFormat="1" ht="54" customHeight="1">
      <c r="A93" s="35" t="s">
        <v>343</v>
      </c>
      <c r="B93" s="27" t="s">
        <v>229</v>
      </c>
      <c r="C93" s="230">
        <f>C94</f>
        <v>6</v>
      </c>
      <c r="D93" s="230">
        <f t="shared" ref="D93:I93" si="1">D94</f>
        <v>1.8</v>
      </c>
      <c r="E93" s="230">
        <v>2</v>
      </c>
      <c r="F93" s="230">
        <f t="shared" si="1"/>
        <v>0.5</v>
      </c>
      <c r="G93" s="230">
        <f t="shared" si="1"/>
        <v>0.5</v>
      </c>
      <c r="H93" s="230">
        <f t="shared" si="1"/>
        <v>0.5</v>
      </c>
      <c r="I93" s="230">
        <f t="shared" si="1"/>
        <v>0.5</v>
      </c>
      <c r="L93" s="282"/>
    </row>
    <row r="94" spans="1:12" s="17" customFormat="1" ht="39.75" customHeight="1">
      <c r="A94" s="203" t="s">
        <v>371</v>
      </c>
      <c r="B94" s="27" t="s">
        <v>277</v>
      </c>
      <c r="C94" s="230">
        <v>6</v>
      </c>
      <c r="D94" s="230">
        <v>1.8</v>
      </c>
      <c r="E94" s="230">
        <v>2</v>
      </c>
      <c r="F94" s="230">
        <v>0.5</v>
      </c>
      <c r="G94" s="230">
        <v>0.5</v>
      </c>
      <c r="H94" s="230">
        <v>0.5</v>
      </c>
      <c r="I94" s="230">
        <v>0.5</v>
      </c>
      <c r="K94" s="282"/>
    </row>
    <row r="95" spans="1:12" s="25" customFormat="1" ht="41.25" customHeight="1">
      <c r="A95" s="203" t="s">
        <v>279</v>
      </c>
      <c r="B95" s="27" t="s">
        <v>278</v>
      </c>
      <c r="C95" s="232"/>
      <c r="D95" s="256"/>
      <c r="E95" s="165"/>
      <c r="F95" s="166"/>
      <c r="G95" s="166"/>
      <c r="H95" s="166"/>
      <c r="I95" s="166"/>
    </row>
    <row r="96" spans="1:12" s="17" customFormat="1" ht="24.95" customHeight="1">
      <c r="A96" s="204" t="s">
        <v>305</v>
      </c>
      <c r="B96" s="31" t="s">
        <v>176</v>
      </c>
      <c r="C96" s="230"/>
      <c r="D96" s="265"/>
      <c r="E96" s="166"/>
      <c r="F96" s="166"/>
      <c r="G96" s="166"/>
      <c r="H96" s="166"/>
      <c r="I96" s="166"/>
    </row>
    <row r="97" spans="1:11" s="17" customFormat="1" ht="31.5" customHeight="1">
      <c r="A97" s="30" t="s">
        <v>216</v>
      </c>
      <c r="B97" s="31" t="s">
        <v>177</v>
      </c>
      <c r="C97" s="230"/>
      <c r="D97" s="265"/>
      <c r="E97" s="166"/>
      <c r="F97" s="166"/>
      <c r="G97" s="166"/>
      <c r="H97" s="166"/>
      <c r="I97" s="166"/>
    </row>
    <row r="98" spans="1:11" s="25" customFormat="1" ht="27.75" customHeight="1">
      <c r="A98" s="30" t="s">
        <v>87</v>
      </c>
      <c r="B98" s="31" t="s">
        <v>178</v>
      </c>
      <c r="C98" s="230"/>
      <c r="D98" s="265"/>
      <c r="E98" s="166"/>
      <c r="F98" s="166"/>
      <c r="G98" s="166"/>
      <c r="H98" s="166"/>
      <c r="I98" s="166"/>
      <c r="J98" s="17"/>
    </row>
    <row r="99" spans="1:11" s="17" customFormat="1" ht="24.95" customHeight="1">
      <c r="A99" s="30" t="s">
        <v>88</v>
      </c>
      <c r="B99" s="31" t="s">
        <v>230</v>
      </c>
      <c r="C99" s="232"/>
      <c r="D99" s="256"/>
      <c r="E99" s="169"/>
      <c r="F99" s="166"/>
      <c r="G99" s="166"/>
      <c r="H99" s="166"/>
      <c r="I99" s="166"/>
    </row>
    <row r="100" spans="1:11" ht="33.75" customHeight="1">
      <c r="A100" s="33" t="s">
        <v>217</v>
      </c>
      <c r="B100" s="31" t="s">
        <v>179</v>
      </c>
      <c r="C100" s="265">
        <f>C101</f>
        <v>1188</v>
      </c>
      <c r="D100" s="265">
        <f t="shared" ref="D100:I100" si="2">D101</f>
        <v>1523.6</v>
      </c>
      <c r="E100" s="265">
        <f>D100*8.18%+D100</f>
        <v>1648.2304799999999</v>
      </c>
      <c r="F100" s="265">
        <f>F101</f>
        <v>380.9</v>
      </c>
      <c r="G100" s="265">
        <f t="shared" si="2"/>
        <v>412.05761999999999</v>
      </c>
      <c r="H100" s="265">
        <f t="shared" si="2"/>
        <v>412.05761999999999</v>
      </c>
      <c r="I100" s="265">
        <f t="shared" si="2"/>
        <v>380.9</v>
      </c>
      <c r="J100" s="17"/>
    </row>
    <row r="101" spans="1:11" ht="26.25" customHeight="1">
      <c r="A101" s="30" t="s">
        <v>89</v>
      </c>
      <c r="B101" s="31" t="s">
        <v>180</v>
      </c>
      <c r="C101" s="265">
        <v>1188</v>
      </c>
      <c r="D101" s="265">
        <v>1523.6</v>
      </c>
      <c r="E101" s="265">
        <f>D101*8.18%+D101</f>
        <v>1648.2304799999999</v>
      </c>
      <c r="F101" s="177">
        <f>D101/4</f>
        <v>380.9</v>
      </c>
      <c r="G101" s="177">
        <f t="shared" ref="G101" si="3">E101/4</f>
        <v>412.05761999999999</v>
      </c>
      <c r="H101" s="177">
        <f>E101/4</f>
        <v>412.05761999999999</v>
      </c>
      <c r="I101" s="177">
        <v>380.9</v>
      </c>
      <c r="J101" s="17"/>
    </row>
    <row r="102" spans="1:11" s="6" customFormat="1" ht="22.5">
      <c r="A102" s="30" t="s">
        <v>194</v>
      </c>
      <c r="B102" s="31" t="s">
        <v>399</v>
      </c>
      <c r="C102" s="256"/>
      <c r="D102" s="256"/>
      <c r="E102" s="256"/>
      <c r="F102" s="166"/>
      <c r="G102" s="166"/>
      <c r="H102" s="166"/>
      <c r="I102" s="166"/>
      <c r="J102" s="17"/>
      <c r="K102" s="1"/>
    </row>
    <row r="103" spans="1:11" s="6" customFormat="1" ht="28.5" customHeight="1">
      <c r="A103" s="33" t="s">
        <v>91</v>
      </c>
      <c r="B103" s="31" t="s">
        <v>231</v>
      </c>
      <c r="C103" s="230"/>
      <c r="D103" s="265"/>
      <c r="E103" s="166"/>
      <c r="F103" s="166"/>
      <c r="G103" s="166"/>
      <c r="H103" s="166"/>
      <c r="I103" s="166"/>
      <c r="J103" s="17"/>
      <c r="K103" s="1"/>
    </row>
    <row r="104" spans="1:11" s="6" customFormat="1" ht="36.75" hidden="1" customHeight="1">
      <c r="A104" s="30" t="s">
        <v>92</v>
      </c>
      <c r="B104" s="31" t="s">
        <v>232</v>
      </c>
      <c r="C104" s="243">
        <v>1032.3</v>
      </c>
      <c r="D104" s="268">
        <v>1196</v>
      </c>
      <c r="E104" s="166">
        <f>D104</f>
        <v>1196</v>
      </c>
      <c r="F104" s="166">
        <f t="shared" ref="F104:F105" si="4">E104*0.1</f>
        <v>119.60000000000001</v>
      </c>
      <c r="G104" s="166">
        <f t="shared" ref="G104:G105" si="5">E104*0.4</f>
        <v>478.40000000000003</v>
      </c>
      <c r="H104" s="166">
        <f t="shared" ref="H104:H105" si="6">E104*0.3</f>
        <v>358.8</v>
      </c>
      <c r="I104" s="166">
        <f t="shared" ref="I104:I105" si="7">E104*0.2</f>
        <v>239.20000000000002</v>
      </c>
      <c r="J104" s="1"/>
      <c r="K104" s="1"/>
    </row>
    <row r="105" spans="1:11" s="6" customFormat="1" ht="22.5" hidden="1">
      <c r="A105" s="42" t="s">
        <v>407</v>
      </c>
      <c r="B105" s="31" t="s">
        <v>233</v>
      </c>
      <c r="C105" s="244">
        <v>84.4</v>
      </c>
      <c r="D105" s="257">
        <v>99.6</v>
      </c>
      <c r="E105" s="210">
        <f>D105</f>
        <v>99.6</v>
      </c>
      <c r="F105" s="166">
        <f t="shared" si="4"/>
        <v>9.9600000000000009</v>
      </c>
      <c r="G105" s="166">
        <f t="shared" si="5"/>
        <v>39.840000000000003</v>
      </c>
      <c r="H105" s="166">
        <f t="shared" si="6"/>
        <v>29.879999999999995</v>
      </c>
      <c r="I105" s="166">
        <f t="shared" si="7"/>
        <v>19.920000000000002</v>
      </c>
      <c r="J105" s="1"/>
    </row>
    <row r="106" spans="1:11">
      <c r="A106" s="286" t="s">
        <v>459</v>
      </c>
      <c r="B106" s="6"/>
      <c r="C106" s="222"/>
      <c r="D106" s="269" t="s">
        <v>316</v>
      </c>
      <c r="E106" s="16"/>
      <c r="F106" s="297" t="s">
        <v>458</v>
      </c>
      <c r="G106" s="297"/>
      <c r="H106" s="297"/>
      <c r="I106" s="17"/>
      <c r="J106" s="17"/>
    </row>
    <row r="107" spans="1:11">
      <c r="A107" s="8"/>
      <c r="B107" s="6"/>
      <c r="C107" s="222"/>
      <c r="D107" s="269"/>
      <c r="E107" s="16"/>
      <c r="F107" s="117"/>
      <c r="G107" s="117"/>
      <c r="H107" s="117"/>
      <c r="I107" s="17"/>
      <c r="J107" s="17"/>
    </row>
    <row r="108" spans="1:11">
      <c r="A108" s="160" t="s">
        <v>374</v>
      </c>
      <c r="B108" s="6"/>
      <c r="C108" s="222"/>
      <c r="D108" s="269" t="s">
        <v>316</v>
      </c>
      <c r="E108" s="16"/>
      <c r="F108" s="298" t="s">
        <v>460</v>
      </c>
      <c r="G108" s="298"/>
      <c r="H108" s="298"/>
      <c r="I108" s="17"/>
      <c r="J108" s="17"/>
    </row>
    <row r="109" spans="1:11">
      <c r="A109" s="19"/>
      <c r="B109" s="14"/>
      <c r="C109" s="23"/>
      <c r="D109" s="258"/>
      <c r="E109" s="17"/>
      <c r="F109" s="17"/>
      <c r="G109" s="14"/>
      <c r="H109" s="18" t="s">
        <v>414</v>
      </c>
      <c r="I109" s="14"/>
      <c r="J109" s="17"/>
    </row>
    <row r="110" spans="1:11">
      <c r="A110" s="160" t="s">
        <v>375</v>
      </c>
      <c r="B110" s="6"/>
      <c r="C110" s="222"/>
      <c r="D110" s="269" t="s">
        <v>316</v>
      </c>
      <c r="E110" s="16"/>
      <c r="I110" s="17"/>
      <c r="J110" s="14"/>
    </row>
    <row r="112" spans="1:11" s="437" customFormat="1" ht="27.75">
      <c r="A112" s="433" t="s">
        <v>479</v>
      </c>
      <c r="B112" s="434"/>
      <c r="C112" s="435"/>
      <c r="D112" s="436"/>
      <c r="E112" s="437" t="s">
        <v>480</v>
      </c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</sheetData>
  <mergeCells count="36">
    <mergeCell ref="G14:H14"/>
    <mergeCell ref="B20:F20"/>
    <mergeCell ref="G18:H18"/>
    <mergeCell ref="F12:H12"/>
    <mergeCell ref="B15:F15"/>
    <mergeCell ref="G16:H16"/>
    <mergeCell ref="G17:H17"/>
    <mergeCell ref="B19:F19"/>
    <mergeCell ref="F2:I2"/>
    <mergeCell ref="F3:I3"/>
    <mergeCell ref="F4:I4"/>
    <mergeCell ref="F5:I5"/>
    <mergeCell ref="B11:E11"/>
    <mergeCell ref="G21:H21"/>
    <mergeCell ref="G19:H19"/>
    <mergeCell ref="G20:H20"/>
    <mergeCell ref="B17:F17"/>
    <mergeCell ref="A27:I27"/>
    <mergeCell ref="B22:G22"/>
    <mergeCell ref="B21:F21"/>
    <mergeCell ref="F106:H106"/>
    <mergeCell ref="F108:H108"/>
    <mergeCell ref="A14:F14"/>
    <mergeCell ref="G15:H15"/>
    <mergeCell ref="B18:F18"/>
    <mergeCell ref="A69:G69"/>
    <mergeCell ref="A85:G85"/>
    <mergeCell ref="B23:I23"/>
    <mergeCell ref="C29:C30"/>
    <mergeCell ref="D29:D30"/>
    <mergeCell ref="A28:I28"/>
    <mergeCell ref="E29:E30"/>
    <mergeCell ref="F29:I29"/>
    <mergeCell ref="B29:B30"/>
    <mergeCell ref="A26:I26"/>
    <mergeCell ref="B16:F16"/>
  </mergeCells>
  <phoneticPr fontId="0" type="noConversion"/>
  <pageMargins left="0.98425196850393704" right="0" top="0.59055118110236227" bottom="0.47244094488188981" header="0.39370078740157483" footer="0"/>
  <pageSetup paperSize="9" scale="43" fitToHeight="13" orientation="portrait" horizontalDpi="300" verticalDpi="300" r:id="rId1"/>
  <headerFooter scaleWithDoc="0" alignWithMargins="0"/>
  <rowBreaks count="1" manualBreakCount="1">
    <brk id="60" max="16383" man="1"/>
  </rowBreaks>
  <ignoredErrors>
    <ignoredError sqref="B33:B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5"/>
  <sheetViews>
    <sheetView zoomScale="75" zoomScaleNormal="75" workbookViewId="0">
      <selection activeCell="N37" sqref="N37"/>
    </sheetView>
  </sheetViews>
  <sheetFormatPr defaultColWidth="9.140625" defaultRowHeight="18.75"/>
  <cols>
    <col min="1" max="1" width="47.42578125" style="46" customWidth="1"/>
    <col min="2" max="2" width="10" style="47" customWidth="1"/>
    <col min="3" max="3" width="12.28515625" style="47" customWidth="1"/>
    <col min="4" max="4" width="14.5703125" style="47" customWidth="1"/>
    <col min="5" max="5" width="12.85546875" style="46" customWidth="1"/>
    <col min="6" max="6" width="10.7109375" style="46" customWidth="1"/>
    <col min="7" max="7" width="10.85546875" style="46" customWidth="1"/>
    <col min="8" max="8" width="9.7109375" style="46" customWidth="1"/>
    <col min="9" max="9" width="10.42578125" style="46" customWidth="1"/>
    <col min="10" max="10" width="14.42578125" style="46" customWidth="1"/>
    <col min="11" max="11" width="14.140625" style="46" customWidth="1"/>
    <col min="12" max="16384" width="9.140625" style="46"/>
  </cols>
  <sheetData>
    <row r="1" spans="1:16">
      <c r="A1" s="329"/>
      <c r="B1" s="329"/>
      <c r="C1" s="329"/>
      <c r="D1" s="329"/>
      <c r="E1" s="329"/>
      <c r="F1" s="329"/>
      <c r="G1" s="330"/>
      <c r="H1" s="330"/>
      <c r="I1" s="330"/>
    </row>
    <row r="2" spans="1:16" ht="49.5" customHeight="1">
      <c r="A2" s="43"/>
      <c r="B2" s="43"/>
      <c r="C2" s="43"/>
      <c r="D2" s="43"/>
      <c r="E2" s="43"/>
      <c r="F2" s="43"/>
      <c r="G2" s="43"/>
      <c r="H2" s="334" t="s">
        <v>93</v>
      </c>
      <c r="I2" s="335"/>
    </row>
    <row r="3" spans="1:16">
      <c r="A3" s="325" t="s">
        <v>289</v>
      </c>
      <c r="B3" s="325"/>
      <c r="C3" s="325"/>
      <c r="D3" s="325"/>
      <c r="E3" s="325"/>
      <c r="F3" s="325"/>
      <c r="G3" s="325"/>
      <c r="H3" s="325"/>
      <c r="I3" s="325"/>
    </row>
    <row r="4" spans="1:16">
      <c r="A4" s="47"/>
      <c r="E4" s="47"/>
      <c r="F4" s="47"/>
      <c r="G4" s="47"/>
      <c r="H4" s="47"/>
      <c r="I4" s="47"/>
    </row>
    <row r="5" spans="1:16" ht="15" customHeight="1">
      <c r="A5" s="333"/>
      <c r="B5" s="311" t="s">
        <v>37</v>
      </c>
      <c r="C5" s="311" t="s">
        <v>104</v>
      </c>
      <c r="D5" s="311" t="s">
        <v>124</v>
      </c>
      <c r="E5" s="311" t="s">
        <v>222</v>
      </c>
      <c r="F5" s="331" t="s">
        <v>263</v>
      </c>
      <c r="G5" s="332"/>
      <c r="H5" s="332"/>
      <c r="I5" s="332"/>
    </row>
    <row r="6" spans="1:16" ht="61.5" customHeight="1">
      <c r="A6" s="333"/>
      <c r="B6" s="311"/>
      <c r="C6" s="311"/>
      <c r="D6" s="311"/>
      <c r="E6" s="311"/>
      <c r="F6" s="27" t="s">
        <v>264</v>
      </c>
      <c r="G6" s="27" t="s">
        <v>265</v>
      </c>
      <c r="H6" s="27" t="s">
        <v>290</v>
      </c>
      <c r="I6" s="27" t="s">
        <v>267</v>
      </c>
      <c r="P6" s="220"/>
    </row>
    <row r="7" spans="1:16" ht="14.25" customHeight="1">
      <c r="A7" s="48">
        <v>1</v>
      </c>
      <c r="B7" s="28">
        <v>2</v>
      </c>
      <c r="C7" s="28">
        <v>3</v>
      </c>
      <c r="D7" s="28">
        <v>4</v>
      </c>
      <c r="E7" s="28">
        <v>5</v>
      </c>
      <c r="F7" s="27">
        <v>6</v>
      </c>
      <c r="G7" s="27">
        <v>7</v>
      </c>
      <c r="H7" s="27">
        <v>8</v>
      </c>
      <c r="I7" s="27">
        <v>9</v>
      </c>
      <c r="P7" s="220"/>
    </row>
    <row r="8" spans="1:16" s="49" customFormat="1" ht="24.95" customHeight="1">
      <c r="A8" s="30" t="s">
        <v>372</v>
      </c>
      <c r="B8" s="31" t="s">
        <v>26</v>
      </c>
      <c r="C8" s="187">
        <v>2248</v>
      </c>
      <c r="D8" s="187">
        <v>2500</v>
      </c>
      <c r="E8" s="187">
        <f>D8*1.1</f>
        <v>2750</v>
      </c>
      <c r="F8" s="187">
        <f>E8*0.1</f>
        <v>275</v>
      </c>
      <c r="G8" s="187">
        <f>E8*0.4</f>
        <v>1100</v>
      </c>
      <c r="H8" s="187">
        <f>E8*0.3</f>
        <v>825</v>
      </c>
      <c r="I8" s="92">
        <f>E8*0.2</f>
        <v>550</v>
      </c>
      <c r="J8" s="246"/>
      <c r="P8" s="220"/>
    </row>
    <row r="9" spans="1:16" ht="24.95" customHeight="1">
      <c r="A9" s="32" t="s">
        <v>213</v>
      </c>
      <c r="B9" s="50" t="s">
        <v>94</v>
      </c>
      <c r="C9" s="51">
        <v>325</v>
      </c>
      <c r="D9" s="51">
        <v>400</v>
      </c>
      <c r="E9" s="187">
        <f>D9*1.3</f>
        <v>520</v>
      </c>
      <c r="F9" s="187">
        <f>E9*0.1</f>
        <v>52</v>
      </c>
      <c r="G9" s="187">
        <f t="shared" ref="G9" si="0">E9*0.4</f>
        <v>208</v>
      </c>
      <c r="H9" s="187">
        <f t="shared" ref="H9" si="1">E9*0.3</f>
        <v>156</v>
      </c>
      <c r="I9" s="92">
        <f t="shared" ref="I9" si="2">E9*0.2</f>
        <v>104</v>
      </c>
      <c r="J9" s="247"/>
      <c r="P9" s="220"/>
    </row>
    <row r="10" spans="1:16" ht="24.95" customHeight="1">
      <c r="A10" s="32" t="s">
        <v>95</v>
      </c>
      <c r="B10" s="50" t="s">
        <v>96</v>
      </c>
      <c r="C10" s="51">
        <f>378.4+769.1</f>
        <v>1147.5</v>
      </c>
      <c r="D10" s="51">
        <v>1244.3</v>
      </c>
      <c r="E10" s="187">
        <f>D10*1.3</f>
        <v>1617.59</v>
      </c>
      <c r="F10" s="187">
        <f>E10*0.1</f>
        <v>161.75900000000001</v>
      </c>
      <c r="G10" s="187">
        <f>E10*0.4</f>
        <v>647.03600000000006</v>
      </c>
      <c r="H10" s="187">
        <f>E10*0.3</f>
        <v>485.27699999999993</v>
      </c>
      <c r="I10" s="92">
        <f>E10*0.2</f>
        <v>323.51800000000003</v>
      </c>
      <c r="J10" s="247"/>
      <c r="K10" s="1"/>
      <c r="P10" s="220"/>
    </row>
    <row r="11" spans="1:16" s="52" customFormat="1" ht="24.95" customHeight="1">
      <c r="A11" s="30" t="s">
        <v>6</v>
      </c>
      <c r="B11" s="50" t="s">
        <v>27</v>
      </c>
      <c r="C11" s="187">
        <v>5598</v>
      </c>
      <c r="D11" s="187">
        <v>6643.5</v>
      </c>
      <c r="E11" s="187">
        <v>6700</v>
      </c>
      <c r="F11" s="187">
        <f>E11/4</f>
        <v>1675</v>
      </c>
      <c r="G11" s="187">
        <f>E11/4</f>
        <v>1675</v>
      </c>
      <c r="H11" s="187">
        <f>E11/4</f>
        <v>1675</v>
      </c>
      <c r="I11" s="187">
        <f>E11/4</f>
        <v>1675</v>
      </c>
      <c r="J11" s="246"/>
      <c r="K11" s="49"/>
      <c r="P11" s="241"/>
    </row>
    <row r="12" spans="1:16" s="49" customFormat="1" ht="24.95" customHeight="1">
      <c r="A12" s="30" t="s">
        <v>7</v>
      </c>
      <c r="B12" s="50" t="s">
        <v>28</v>
      </c>
      <c r="C12" s="51">
        <v>1188</v>
      </c>
      <c r="D12" s="51">
        <v>1401</v>
      </c>
      <c r="E12" s="187">
        <v>1465.7</v>
      </c>
      <c r="F12" s="187">
        <f>E12/4</f>
        <v>366.42500000000001</v>
      </c>
      <c r="G12" s="187">
        <v>366.42500000000001</v>
      </c>
      <c r="H12" s="187">
        <v>366.42500000000001</v>
      </c>
      <c r="I12" s="187">
        <v>366.42500000000001</v>
      </c>
      <c r="J12" s="246"/>
      <c r="P12" s="220"/>
    </row>
    <row r="13" spans="1:16" s="49" customFormat="1" ht="24.95" customHeight="1">
      <c r="A13" s="35" t="s">
        <v>8</v>
      </c>
      <c r="B13" s="50" t="s">
        <v>29</v>
      </c>
      <c r="C13" s="188">
        <v>134</v>
      </c>
      <c r="D13" s="188">
        <v>56.6</v>
      </c>
      <c r="E13" s="187">
        <v>47.5</v>
      </c>
      <c r="F13" s="187">
        <f>E13/4</f>
        <v>11.875</v>
      </c>
      <c r="G13" s="187">
        <v>11.9</v>
      </c>
      <c r="H13" s="187">
        <v>11.9</v>
      </c>
      <c r="I13" s="187">
        <v>11.9</v>
      </c>
      <c r="J13" s="246"/>
      <c r="P13" s="220"/>
    </row>
    <row r="14" spans="1:16" s="49" customFormat="1" ht="24.95" customHeight="1">
      <c r="A14" s="35" t="s">
        <v>97</v>
      </c>
      <c r="B14" s="50" t="s">
        <v>54</v>
      </c>
      <c r="C14" s="51">
        <v>490</v>
      </c>
      <c r="D14" s="51">
        <v>500</v>
      </c>
      <c r="E14" s="187">
        <v>500</v>
      </c>
      <c r="F14" s="187">
        <f>E14/4</f>
        <v>125</v>
      </c>
      <c r="G14" s="187">
        <v>125</v>
      </c>
      <c r="H14" s="187">
        <v>125</v>
      </c>
      <c r="I14" s="187">
        <v>125</v>
      </c>
      <c r="J14" s="246"/>
      <c r="P14" s="220"/>
    </row>
    <row r="15" spans="1:16" s="49" customFormat="1" ht="24.95" customHeight="1">
      <c r="A15" s="36" t="s">
        <v>317</v>
      </c>
      <c r="B15" s="53" t="s">
        <v>55</v>
      </c>
      <c r="C15" s="93">
        <f>C8+C11+C12+C13+C14</f>
        <v>9658</v>
      </c>
      <c r="D15" s="93">
        <f>D8+D11+D12+D13+D14</f>
        <v>11101.1</v>
      </c>
      <c r="E15" s="248">
        <f>SUM(E8:E14)</f>
        <v>13600.79</v>
      </c>
      <c r="F15" s="93">
        <f>F8+F11+F12+F13+F14</f>
        <v>2453.3000000000002</v>
      </c>
      <c r="G15" s="93">
        <f>G8+G11+G12+G13+G14</f>
        <v>3278.3250000000003</v>
      </c>
      <c r="H15" s="93">
        <f>H8+H11+H12+H13+H14</f>
        <v>3003.3250000000003</v>
      </c>
      <c r="I15" s="93">
        <f>I8+I11+I12+I13+I14</f>
        <v>2728.3250000000003</v>
      </c>
      <c r="J15" s="246"/>
      <c r="K15" s="246"/>
      <c r="P15" s="220"/>
    </row>
    <row r="16" spans="1:16" s="49" customFormat="1" ht="24.95" customHeight="1">
      <c r="A16" s="114"/>
      <c r="B16" s="115"/>
      <c r="C16" s="116"/>
      <c r="D16" s="116"/>
      <c r="E16" s="116"/>
      <c r="F16" s="116"/>
      <c r="G16" s="116"/>
      <c r="H16" s="116"/>
      <c r="I16" s="116"/>
      <c r="P16" s="220"/>
    </row>
    <row r="17" spans="1:16" s="49" customFormat="1" ht="24.95" customHeight="1">
      <c r="A17" s="114"/>
      <c r="B17" s="115"/>
      <c r="C17" s="116"/>
      <c r="D17" s="116"/>
      <c r="E17" s="324" t="s">
        <v>458</v>
      </c>
      <c r="F17" s="324"/>
      <c r="G17" s="324"/>
      <c r="H17" s="116"/>
      <c r="I17" s="116"/>
      <c r="J17" s="246"/>
      <c r="P17" s="220"/>
    </row>
    <row r="18" spans="1:16">
      <c r="A18" s="160" t="s">
        <v>457</v>
      </c>
      <c r="B18" s="14"/>
      <c r="C18" s="15"/>
      <c r="D18" s="15"/>
      <c r="E18" s="17"/>
      <c r="F18" s="17"/>
      <c r="G18" s="17"/>
      <c r="H18" s="117"/>
      <c r="I18" s="17"/>
      <c r="P18" s="49"/>
    </row>
    <row r="19" spans="1:16" ht="17.25" customHeight="1">
      <c r="A19" s="19"/>
      <c r="B19" s="6"/>
      <c r="C19" s="6"/>
      <c r="D19" s="18"/>
      <c r="E19" s="16"/>
      <c r="F19" s="14"/>
      <c r="G19" s="14"/>
      <c r="H19" s="18"/>
      <c r="I19" s="14"/>
      <c r="P19" s="247"/>
    </row>
    <row r="20" spans="1:16">
      <c r="A20" s="160" t="s">
        <v>409</v>
      </c>
      <c r="B20" s="14"/>
      <c r="C20" s="15"/>
      <c r="D20" s="15"/>
      <c r="E20" s="323" t="s">
        <v>460</v>
      </c>
      <c r="F20" s="323"/>
      <c r="G20" s="323"/>
      <c r="H20" s="161"/>
      <c r="I20" s="17"/>
    </row>
    <row r="21" spans="1:16" ht="16.5" customHeight="1">
      <c r="A21" s="19"/>
      <c r="B21" s="6"/>
      <c r="C21" s="6"/>
      <c r="D21" s="18"/>
      <c r="E21" s="16"/>
      <c r="F21" s="14"/>
      <c r="G21" s="14"/>
      <c r="H21" s="18"/>
      <c r="I21" s="14"/>
    </row>
    <row r="22" spans="1:16">
      <c r="A22" s="160" t="s">
        <v>375</v>
      </c>
      <c r="B22" s="14"/>
      <c r="C22" s="15"/>
      <c r="D22" s="15"/>
      <c r="E22" s="323"/>
      <c r="F22" s="323"/>
      <c r="G22" s="323"/>
      <c r="H22" s="161"/>
      <c r="I22" s="17"/>
    </row>
    <row r="23" spans="1:16" s="6" customFormat="1">
      <c r="A23" s="19"/>
      <c r="D23" s="18"/>
      <c r="E23" s="16"/>
      <c r="F23" s="14"/>
      <c r="G23" s="14"/>
      <c r="H23" s="18"/>
      <c r="I23" s="14"/>
      <c r="J23" s="17"/>
      <c r="K23" s="1"/>
    </row>
    <row r="24" spans="1:16" s="6" customFormat="1">
      <c r="A24" s="19"/>
      <c r="D24" s="18"/>
      <c r="E24" s="16"/>
      <c r="F24" s="14"/>
      <c r="G24" s="14"/>
      <c r="H24" s="18"/>
      <c r="I24" s="14"/>
      <c r="J24" s="17"/>
      <c r="K24" s="1"/>
    </row>
    <row r="25" spans="1:16" s="44" customFormat="1" ht="18" customHeight="1">
      <c r="A25" s="21"/>
      <c r="B25" s="21"/>
      <c r="C25" s="22"/>
      <c r="D25" s="23"/>
      <c r="E25" s="22"/>
      <c r="F25" s="22"/>
      <c r="G25" s="24"/>
      <c r="H25" s="318" t="s">
        <v>98</v>
      </c>
      <c r="I25" s="318"/>
      <c r="J25" s="24"/>
      <c r="K25" s="43"/>
    </row>
    <row r="26" spans="1:16" s="6" customFormat="1">
      <c r="A26" s="19"/>
      <c r="C26" s="18"/>
      <c r="D26" s="16"/>
      <c r="E26" s="14"/>
      <c r="F26" s="14"/>
      <c r="G26" s="18"/>
      <c r="H26" s="14"/>
      <c r="I26" s="14"/>
      <c r="J26" s="14"/>
    </row>
    <row r="27" spans="1:16">
      <c r="A27" s="327" t="s">
        <v>292</v>
      </c>
      <c r="B27" s="327"/>
      <c r="C27" s="327"/>
      <c r="D27" s="327"/>
      <c r="E27" s="327"/>
      <c r="F27" s="327"/>
      <c r="G27" s="327"/>
      <c r="H27" s="327"/>
      <c r="I27" s="327"/>
    </row>
    <row r="28" spans="1:16">
      <c r="A28" s="109"/>
      <c r="B28" s="109"/>
      <c r="C28" s="109"/>
      <c r="D28" s="109"/>
      <c r="E28" s="109"/>
      <c r="F28" s="109"/>
      <c r="G28" s="109"/>
      <c r="H28" s="109"/>
      <c r="I28" s="109"/>
    </row>
    <row r="29" spans="1:16" ht="21.75" customHeight="1">
      <c r="A29" s="328"/>
      <c r="B29" s="311" t="s">
        <v>37</v>
      </c>
      <c r="C29" s="311" t="s">
        <v>104</v>
      </c>
      <c r="D29" s="311" t="s">
        <v>124</v>
      </c>
      <c r="E29" s="311" t="s">
        <v>52</v>
      </c>
      <c r="F29" s="311" t="s">
        <v>291</v>
      </c>
      <c r="G29" s="312"/>
      <c r="H29" s="312"/>
      <c r="I29" s="312"/>
    </row>
    <row r="30" spans="1:16" ht="33" customHeight="1">
      <c r="A30" s="328"/>
      <c r="B30" s="311"/>
      <c r="C30" s="311"/>
      <c r="D30" s="311"/>
      <c r="E30" s="311"/>
      <c r="F30" s="55" t="s">
        <v>264</v>
      </c>
      <c r="G30" s="55" t="s">
        <v>265</v>
      </c>
      <c r="H30" s="55" t="s">
        <v>266</v>
      </c>
      <c r="I30" s="55" t="s">
        <v>267</v>
      </c>
    </row>
    <row r="31" spans="1:16">
      <c r="A31" s="27">
        <v>1</v>
      </c>
      <c r="B31" s="28">
        <v>2</v>
      </c>
      <c r="C31" s="28">
        <v>3</v>
      </c>
      <c r="D31" s="28">
        <v>4</v>
      </c>
      <c r="E31" s="28">
        <v>5</v>
      </c>
      <c r="F31" s="55">
        <v>6</v>
      </c>
      <c r="G31" s="55">
        <v>7</v>
      </c>
      <c r="H31" s="55">
        <v>8</v>
      </c>
      <c r="I31" s="55">
        <v>9</v>
      </c>
    </row>
    <row r="32" spans="1:16" ht="37.5">
      <c r="A32" s="33" t="s">
        <v>362</v>
      </c>
      <c r="B32" s="34" t="s">
        <v>26</v>
      </c>
      <c r="C32" s="94">
        <f>C34+C35+C36</f>
        <v>36.4</v>
      </c>
      <c r="D32" s="94">
        <f>D34+D35+D36+D37</f>
        <v>81</v>
      </c>
      <c r="E32" s="162">
        <f>D32</f>
        <v>81</v>
      </c>
      <c r="F32" s="162">
        <f>E32*0.1</f>
        <v>8.1</v>
      </c>
      <c r="G32" s="162">
        <f>E32*0.4</f>
        <v>32.4</v>
      </c>
      <c r="H32" s="162">
        <f>E32*0.3</f>
        <v>24.3</v>
      </c>
      <c r="I32" s="162">
        <f>E32*0.2</f>
        <v>16.2</v>
      </c>
      <c r="J32" s="247"/>
    </row>
    <row r="33" spans="1:11">
      <c r="A33" s="30" t="s">
        <v>1</v>
      </c>
      <c r="B33" s="40" t="s">
        <v>94</v>
      </c>
      <c r="C33" s="95"/>
      <c r="D33" s="95"/>
      <c r="E33" s="162"/>
      <c r="F33" s="162"/>
      <c r="G33" s="162"/>
      <c r="H33" s="162"/>
      <c r="I33" s="162"/>
    </row>
    <row r="34" spans="1:11" ht="37.5">
      <c r="A34" s="30" t="s">
        <v>2</v>
      </c>
      <c r="B34" s="40" t="s">
        <v>96</v>
      </c>
      <c r="C34" s="95">
        <v>23.8</v>
      </c>
      <c r="D34" s="95">
        <v>16</v>
      </c>
      <c r="E34" s="162">
        <f>20</f>
        <v>20</v>
      </c>
      <c r="F34" s="162">
        <f t="shared" ref="F34:F37" si="3">E34*0.1</f>
        <v>2</v>
      </c>
      <c r="G34" s="162">
        <f t="shared" ref="G34:G37" si="4">E34*0.4</f>
        <v>8</v>
      </c>
      <c r="H34" s="162">
        <f t="shared" ref="H34:H37" si="5">E34*0.3</f>
        <v>6</v>
      </c>
      <c r="I34" s="162">
        <f t="shared" ref="I34:I37" si="6">E34*0.2</f>
        <v>4</v>
      </c>
    </row>
    <row r="35" spans="1:11" ht="37.5">
      <c r="A35" s="30" t="s">
        <v>99</v>
      </c>
      <c r="B35" s="40" t="s">
        <v>195</v>
      </c>
      <c r="C35" s="97">
        <v>9.5</v>
      </c>
      <c r="D35" s="97"/>
      <c r="E35" s="162"/>
      <c r="F35" s="162"/>
      <c r="G35" s="162"/>
      <c r="H35" s="162"/>
      <c r="I35" s="162"/>
    </row>
    <row r="36" spans="1:11" ht="37.5">
      <c r="A36" s="30" t="s">
        <v>3</v>
      </c>
      <c r="B36" s="40" t="s">
        <v>196</v>
      </c>
      <c r="C36" s="95">
        <v>3.1</v>
      </c>
      <c r="D36" s="95">
        <v>5</v>
      </c>
      <c r="E36" s="162">
        <f>7</f>
        <v>7</v>
      </c>
      <c r="F36" s="162">
        <f t="shared" si="3"/>
        <v>0.70000000000000007</v>
      </c>
      <c r="G36" s="162">
        <f t="shared" si="4"/>
        <v>2.8000000000000003</v>
      </c>
      <c r="H36" s="162">
        <f t="shared" si="5"/>
        <v>2.1</v>
      </c>
      <c r="I36" s="162">
        <f t="shared" si="6"/>
        <v>1.4000000000000001</v>
      </c>
    </row>
    <row r="37" spans="1:11" ht="56.25">
      <c r="A37" s="30" t="s">
        <v>220</v>
      </c>
      <c r="B37" s="40" t="s">
        <v>197</v>
      </c>
      <c r="C37" s="95"/>
      <c r="D37" s="95">
        <v>60</v>
      </c>
      <c r="E37" s="162">
        <f t="shared" ref="E37" si="7">D37</f>
        <v>60</v>
      </c>
      <c r="F37" s="162">
        <f t="shared" si="3"/>
        <v>6</v>
      </c>
      <c r="G37" s="162">
        <f t="shared" si="4"/>
        <v>24</v>
      </c>
      <c r="H37" s="162">
        <f t="shared" si="5"/>
        <v>18</v>
      </c>
      <c r="I37" s="162">
        <f t="shared" si="6"/>
        <v>12</v>
      </c>
    </row>
    <row r="38" spans="1:11">
      <c r="A38" s="30" t="s">
        <v>221</v>
      </c>
      <c r="B38" s="40" t="s">
        <v>198</v>
      </c>
      <c r="C38" s="95"/>
      <c r="D38" s="95"/>
      <c r="E38" s="96"/>
      <c r="F38" s="96"/>
      <c r="G38" s="96"/>
      <c r="H38" s="96"/>
      <c r="I38" s="96"/>
    </row>
    <row r="39" spans="1:11">
      <c r="A39" s="54"/>
    </row>
    <row r="40" spans="1:11">
      <c r="A40" s="288" t="s">
        <v>459</v>
      </c>
      <c r="F40" s="325" t="s">
        <v>458</v>
      </c>
      <c r="G40" s="325"/>
      <c r="H40" s="325"/>
      <c r="I40" s="49"/>
    </row>
    <row r="41" spans="1:11">
      <c r="A41" s="54"/>
      <c r="F41" s="49"/>
      <c r="G41" s="49"/>
      <c r="H41" s="49"/>
      <c r="I41" s="49"/>
    </row>
    <row r="42" spans="1:11">
      <c r="A42" s="160" t="s">
        <v>374</v>
      </c>
      <c r="B42" s="14"/>
      <c r="C42" s="15"/>
      <c r="D42" s="15"/>
      <c r="E42" s="17"/>
      <c r="F42" s="326" t="s">
        <v>464</v>
      </c>
      <c r="G42" s="326"/>
      <c r="H42" s="326"/>
      <c r="I42" s="326"/>
    </row>
    <row r="43" spans="1:11" ht="16.5" customHeight="1">
      <c r="A43" s="19"/>
      <c r="B43" s="6"/>
      <c r="C43" s="6"/>
      <c r="D43" s="18"/>
      <c r="E43" s="16"/>
      <c r="F43" s="60"/>
      <c r="G43" s="60"/>
      <c r="H43" s="285"/>
      <c r="I43" s="60"/>
    </row>
    <row r="44" spans="1:11">
      <c r="A44" s="160" t="s">
        <v>375</v>
      </c>
      <c r="B44" s="14"/>
      <c r="C44" s="15"/>
      <c r="D44" s="15"/>
      <c r="E44" s="17"/>
      <c r="F44" s="323"/>
      <c r="G44" s="323"/>
      <c r="H44" s="323"/>
      <c r="I44" s="323"/>
    </row>
    <row r="45" spans="1:11" s="6" customFormat="1">
      <c r="A45" s="19"/>
      <c r="D45" s="18"/>
      <c r="E45" s="16"/>
      <c r="F45" s="14"/>
      <c r="G45" s="14"/>
      <c r="H45" s="18"/>
      <c r="I45" s="14"/>
      <c r="J45" s="17"/>
      <c r="K45" s="1"/>
    </row>
    <row r="46" spans="1:11">
      <c r="A46" s="54"/>
    </row>
    <row r="47" spans="1:11">
      <c r="A47" s="54"/>
    </row>
    <row r="48" spans="1:11">
      <c r="A48" s="54"/>
    </row>
    <row r="49" spans="1:1">
      <c r="A49" s="54"/>
    </row>
    <row r="50" spans="1:1">
      <c r="A50" s="54"/>
    </row>
    <row r="51" spans="1:1">
      <c r="A51" s="54"/>
    </row>
    <row r="52" spans="1:1">
      <c r="A52" s="54"/>
    </row>
    <row r="53" spans="1:1">
      <c r="A53" s="54"/>
    </row>
    <row r="54" spans="1:1">
      <c r="A54" s="54"/>
    </row>
    <row r="55" spans="1:1">
      <c r="A55" s="54"/>
    </row>
    <row r="56" spans="1:1">
      <c r="A56" s="54"/>
    </row>
    <row r="57" spans="1:1">
      <c r="A57" s="54"/>
    </row>
    <row r="58" spans="1:1">
      <c r="A58" s="54"/>
    </row>
    <row r="59" spans="1:1">
      <c r="A59" s="54"/>
    </row>
    <row r="60" spans="1:1">
      <c r="A60" s="54"/>
    </row>
    <row r="61" spans="1:1">
      <c r="A61" s="54"/>
    </row>
    <row r="62" spans="1:1">
      <c r="A62" s="54"/>
    </row>
    <row r="63" spans="1:1">
      <c r="A63" s="54"/>
    </row>
    <row r="64" spans="1:1">
      <c r="A64" s="54"/>
    </row>
    <row r="65" spans="1:1">
      <c r="A65" s="54"/>
    </row>
    <row r="66" spans="1:1">
      <c r="A66" s="54"/>
    </row>
    <row r="67" spans="1:1">
      <c r="A67" s="54"/>
    </row>
    <row r="68" spans="1:1">
      <c r="A68" s="54"/>
    </row>
    <row r="69" spans="1:1">
      <c r="A69" s="54"/>
    </row>
    <row r="70" spans="1:1">
      <c r="A70" s="54"/>
    </row>
    <row r="71" spans="1:1">
      <c r="A71" s="54"/>
    </row>
    <row r="72" spans="1:1">
      <c r="A72" s="54"/>
    </row>
    <row r="73" spans="1:1">
      <c r="A73" s="54"/>
    </row>
    <row r="74" spans="1:1">
      <c r="A74" s="54"/>
    </row>
    <row r="75" spans="1:1">
      <c r="A75" s="54"/>
    </row>
    <row r="76" spans="1:1">
      <c r="A76" s="54"/>
    </row>
    <row r="77" spans="1:1">
      <c r="A77" s="54"/>
    </row>
    <row r="78" spans="1:1">
      <c r="A78" s="54"/>
    </row>
    <row r="79" spans="1:1">
      <c r="A79" s="54"/>
    </row>
    <row r="80" spans="1:1">
      <c r="A80" s="54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54"/>
    </row>
    <row r="89" spans="1:1">
      <c r="A89" s="54"/>
    </row>
    <row r="90" spans="1:1">
      <c r="A90" s="54"/>
    </row>
    <row r="91" spans="1:1">
      <c r="A91" s="54"/>
    </row>
    <row r="92" spans="1:1">
      <c r="A92" s="54"/>
    </row>
    <row r="93" spans="1:1">
      <c r="A93" s="54"/>
    </row>
    <row r="94" spans="1:1">
      <c r="A94" s="54"/>
    </row>
    <row r="95" spans="1:1">
      <c r="A95" s="54"/>
    </row>
    <row r="96" spans="1:1">
      <c r="A96" s="54"/>
    </row>
    <row r="97" spans="1:1">
      <c r="A97" s="54"/>
    </row>
    <row r="98" spans="1:1">
      <c r="A98" s="54"/>
    </row>
    <row r="99" spans="1:1">
      <c r="A99" s="54"/>
    </row>
    <row r="100" spans="1:1">
      <c r="A100" s="54"/>
    </row>
    <row r="101" spans="1:1">
      <c r="A101" s="54"/>
    </row>
    <row r="102" spans="1:1">
      <c r="A102" s="54"/>
    </row>
    <row r="103" spans="1:1">
      <c r="A103" s="54"/>
    </row>
    <row r="104" spans="1:1">
      <c r="A104" s="54"/>
    </row>
    <row r="105" spans="1:1">
      <c r="A105" s="54"/>
    </row>
    <row r="106" spans="1:1">
      <c r="A106" s="54"/>
    </row>
    <row r="107" spans="1:1">
      <c r="A107" s="54"/>
    </row>
    <row r="108" spans="1:1">
      <c r="A108" s="54"/>
    </row>
    <row r="109" spans="1:1">
      <c r="A109" s="54"/>
    </row>
    <row r="110" spans="1:1">
      <c r="A110" s="54"/>
    </row>
    <row r="111" spans="1:1">
      <c r="A111" s="54"/>
    </row>
    <row r="112" spans="1:1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  <row r="125" spans="1:1">
      <c r="A125" s="54"/>
    </row>
    <row r="126" spans="1:1">
      <c r="A126" s="54"/>
    </row>
    <row r="127" spans="1:1">
      <c r="A127" s="54"/>
    </row>
    <row r="128" spans="1:1">
      <c r="A128" s="54"/>
    </row>
    <row r="129" spans="1:1">
      <c r="A129" s="54"/>
    </row>
    <row r="130" spans="1:1">
      <c r="A130" s="54"/>
    </row>
    <row r="131" spans="1:1">
      <c r="A131" s="54"/>
    </row>
    <row r="132" spans="1:1">
      <c r="A132" s="54"/>
    </row>
    <row r="133" spans="1:1">
      <c r="A133" s="54"/>
    </row>
    <row r="134" spans="1:1">
      <c r="A134" s="54"/>
    </row>
    <row r="135" spans="1:1">
      <c r="A135" s="54"/>
    </row>
    <row r="136" spans="1:1">
      <c r="A136" s="54"/>
    </row>
    <row r="137" spans="1:1">
      <c r="A137" s="54"/>
    </row>
    <row r="138" spans="1:1">
      <c r="A138" s="54"/>
    </row>
    <row r="139" spans="1:1">
      <c r="A139" s="54"/>
    </row>
    <row r="140" spans="1:1">
      <c r="A140" s="54"/>
    </row>
    <row r="141" spans="1:1">
      <c r="A141" s="54"/>
    </row>
    <row r="142" spans="1:1">
      <c r="A142" s="54"/>
    </row>
    <row r="143" spans="1:1">
      <c r="A143" s="54"/>
    </row>
    <row r="144" spans="1:1">
      <c r="A144" s="54"/>
    </row>
    <row r="145" spans="1:1">
      <c r="A145" s="54"/>
    </row>
    <row r="146" spans="1:1">
      <c r="A146" s="54"/>
    </row>
    <row r="147" spans="1:1">
      <c r="A147" s="54"/>
    </row>
    <row r="148" spans="1:1">
      <c r="A148" s="54"/>
    </row>
    <row r="149" spans="1:1">
      <c r="A149" s="54"/>
    </row>
    <row r="150" spans="1:1">
      <c r="A150" s="54"/>
    </row>
    <row r="151" spans="1:1">
      <c r="A151" s="54"/>
    </row>
    <row r="152" spans="1:1">
      <c r="A152" s="54"/>
    </row>
    <row r="153" spans="1:1">
      <c r="A153" s="54"/>
    </row>
    <row r="154" spans="1:1">
      <c r="A154" s="54"/>
    </row>
    <row r="155" spans="1:1">
      <c r="A155" s="54"/>
    </row>
    <row r="156" spans="1:1">
      <c r="A156" s="54"/>
    </row>
    <row r="157" spans="1:1">
      <c r="A157" s="54"/>
    </row>
    <row r="158" spans="1:1">
      <c r="A158" s="54"/>
    </row>
    <row r="159" spans="1:1">
      <c r="A159" s="54"/>
    </row>
    <row r="160" spans="1:1">
      <c r="A160" s="54"/>
    </row>
    <row r="161" spans="1:1">
      <c r="A161" s="54"/>
    </row>
    <row r="162" spans="1:1">
      <c r="A162" s="54"/>
    </row>
    <row r="163" spans="1:1">
      <c r="A163" s="54"/>
    </row>
    <row r="164" spans="1:1">
      <c r="A164" s="54"/>
    </row>
    <row r="165" spans="1:1">
      <c r="A165" s="54"/>
    </row>
    <row r="166" spans="1:1">
      <c r="A166" s="54"/>
    </row>
    <row r="167" spans="1:1">
      <c r="A167" s="54"/>
    </row>
    <row r="168" spans="1:1">
      <c r="A168" s="54"/>
    </row>
    <row r="169" spans="1:1">
      <c r="A169" s="54"/>
    </row>
    <row r="170" spans="1:1">
      <c r="A170" s="54"/>
    </row>
    <row r="171" spans="1:1">
      <c r="A171" s="54"/>
    </row>
    <row r="172" spans="1:1">
      <c r="A172" s="54"/>
    </row>
    <row r="173" spans="1:1">
      <c r="A173" s="54"/>
    </row>
    <row r="174" spans="1:1">
      <c r="A174" s="54"/>
    </row>
    <row r="175" spans="1:1">
      <c r="A175" s="54"/>
    </row>
    <row r="176" spans="1:1">
      <c r="A176" s="54"/>
    </row>
    <row r="177" spans="1:1">
      <c r="A177" s="54"/>
    </row>
    <row r="178" spans="1:1">
      <c r="A178" s="54"/>
    </row>
    <row r="179" spans="1:1">
      <c r="A179" s="54"/>
    </row>
    <row r="180" spans="1:1">
      <c r="A180" s="54"/>
    </row>
    <row r="181" spans="1:1">
      <c r="A181" s="54"/>
    </row>
    <row r="182" spans="1:1">
      <c r="A182" s="54"/>
    </row>
    <row r="183" spans="1:1">
      <c r="A183" s="54"/>
    </row>
    <row r="184" spans="1:1">
      <c r="A184" s="54"/>
    </row>
    <row r="185" spans="1:1">
      <c r="A185" s="54"/>
    </row>
    <row r="186" spans="1:1">
      <c r="A186" s="54"/>
    </row>
    <row r="187" spans="1:1">
      <c r="A187" s="54"/>
    </row>
    <row r="188" spans="1:1">
      <c r="A188" s="54"/>
    </row>
    <row r="189" spans="1:1">
      <c r="A189" s="54"/>
    </row>
    <row r="190" spans="1:1">
      <c r="A190" s="54"/>
    </row>
    <row r="191" spans="1:1">
      <c r="A191" s="54"/>
    </row>
    <row r="192" spans="1:1">
      <c r="A192" s="54"/>
    </row>
    <row r="193" spans="1:1">
      <c r="A193" s="54"/>
    </row>
    <row r="194" spans="1:1">
      <c r="A194" s="54"/>
    </row>
    <row r="195" spans="1:1">
      <c r="A195" s="54"/>
    </row>
  </sheetData>
  <mergeCells count="24">
    <mergeCell ref="A3:I3"/>
    <mergeCell ref="A1:F1"/>
    <mergeCell ref="G1:I1"/>
    <mergeCell ref="C5:C6"/>
    <mergeCell ref="D5:D6"/>
    <mergeCell ref="B5:B6"/>
    <mergeCell ref="E5:E6"/>
    <mergeCell ref="F5:I5"/>
    <mergeCell ref="A5:A6"/>
    <mergeCell ref="H2:I2"/>
    <mergeCell ref="F44:I44"/>
    <mergeCell ref="E17:G17"/>
    <mergeCell ref="E20:G20"/>
    <mergeCell ref="E22:G22"/>
    <mergeCell ref="F40:H40"/>
    <mergeCell ref="F42:I42"/>
    <mergeCell ref="H25:I25"/>
    <mergeCell ref="A27:I27"/>
    <mergeCell ref="F29:I29"/>
    <mergeCell ref="E29:E30"/>
    <mergeCell ref="D29:D30"/>
    <mergeCell ref="C29:C30"/>
    <mergeCell ref="B29:B30"/>
    <mergeCell ref="A29:A30"/>
  </mergeCells>
  <phoneticPr fontId="0" type="noConversion"/>
  <pageMargins left="0.83" right="0.28999999999999998" top="0.78740157480314965" bottom="0.78740157480314965" header="0.59055118110236227" footer="0"/>
  <pageSetup paperSize="9" scale="66" firstPageNumber="6" fitToHeight="0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66"/>
  <sheetViews>
    <sheetView zoomScale="75" zoomScaleNormal="100" workbookViewId="0">
      <selection activeCell="F30" sqref="F30"/>
    </sheetView>
  </sheetViews>
  <sheetFormatPr defaultColWidth="9.140625" defaultRowHeight="18.75"/>
  <cols>
    <col min="1" max="1" width="47" style="6" customWidth="1"/>
    <col min="2" max="2" width="7.5703125" style="6" customWidth="1"/>
    <col min="3" max="3" width="12.28515625" style="6" customWidth="1"/>
    <col min="4" max="4" width="13.5703125" style="6" customWidth="1"/>
    <col min="5" max="5" width="9.7109375" style="6" customWidth="1"/>
    <col min="6" max="6" width="12.42578125" style="6" customWidth="1"/>
    <col min="7" max="7" width="9.5703125" style="6" customWidth="1"/>
    <col min="8" max="8" width="10.7109375" style="6" customWidth="1"/>
    <col min="9" max="9" width="11" style="6" customWidth="1"/>
    <col min="10" max="10" width="9.5703125" style="6" customWidth="1"/>
    <col min="11" max="11" width="15" style="6" customWidth="1"/>
    <col min="12" max="12" width="15.5703125" style="6" customWidth="1"/>
    <col min="13" max="16384" width="9.140625" style="6"/>
  </cols>
  <sheetData>
    <row r="1" spans="1:17" ht="15.75" customHeight="1">
      <c r="I1" s="336" t="s">
        <v>102</v>
      </c>
      <c r="J1" s="337"/>
    </row>
    <row r="2" spans="1:17">
      <c r="A2" s="327" t="s">
        <v>103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7" ht="32.25" customHeight="1">
      <c r="A3" s="311"/>
      <c r="B3" s="338" t="s">
        <v>0</v>
      </c>
      <c r="C3" s="338" t="s">
        <v>104</v>
      </c>
      <c r="D3" s="338" t="s">
        <v>200</v>
      </c>
      <c r="E3" s="338" t="s">
        <v>105</v>
      </c>
      <c r="F3" s="338" t="s">
        <v>223</v>
      </c>
      <c r="G3" s="338" t="s">
        <v>263</v>
      </c>
      <c r="H3" s="338"/>
      <c r="I3" s="338"/>
      <c r="J3" s="338"/>
    </row>
    <row r="4" spans="1:17" ht="67.5" customHeight="1">
      <c r="A4" s="311"/>
      <c r="B4" s="338"/>
      <c r="C4" s="338"/>
      <c r="D4" s="338"/>
      <c r="E4" s="338"/>
      <c r="F4" s="338"/>
      <c r="G4" s="183" t="s">
        <v>294</v>
      </c>
      <c r="H4" s="183" t="s">
        <v>265</v>
      </c>
      <c r="I4" s="183" t="s">
        <v>266</v>
      </c>
      <c r="J4" s="183" t="s">
        <v>295</v>
      </c>
    </row>
    <row r="5" spans="1:17" ht="20.25" customHeight="1">
      <c r="A5" s="28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spans="1:17" s="61" customFormat="1" ht="31.5">
      <c r="A6" s="184" t="s">
        <v>201</v>
      </c>
      <c r="B6" s="34" t="s">
        <v>26</v>
      </c>
      <c r="C6" s="105">
        <f>C7+C8+C11</f>
        <v>11444</v>
      </c>
      <c r="D6" s="105">
        <f>D7+D8+D11</f>
        <v>13374</v>
      </c>
      <c r="E6" s="105"/>
      <c r="F6" s="105">
        <f>F7+F11</f>
        <v>13650</v>
      </c>
      <c r="G6" s="105">
        <f>G7+G11</f>
        <v>3412.5</v>
      </c>
      <c r="H6" s="105">
        <f>H7+H11</f>
        <v>3412.5</v>
      </c>
      <c r="I6" s="105">
        <f>I7+I11</f>
        <v>3412.5</v>
      </c>
      <c r="J6" s="105">
        <f>J7+J11</f>
        <v>3412.5</v>
      </c>
      <c r="K6" s="60"/>
      <c r="L6" s="250"/>
    </row>
    <row r="7" spans="1:17" ht="31.5">
      <c r="A7" s="185" t="s">
        <v>199</v>
      </c>
      <c r="B7" s="31" t="s">
        <v>27</v>
      </c>
      <c r="C7" s="105">
        <v>9781</v>
      </c>
      <c r="D7" s="105">
        <f>(7920.6+2344)*1.2</f>
        <v>12317.52</v>
      </c>
      <c r="E7" s="98"/>
      <c r="F7" s="98">
        <v>11523</v>
      </c>
      <c r="G7" s="98">
        <f>F7/4</f>
        <v>2880.75</v>
      </c>
      <c r="H7" s="98">
        <v>2880.75</v>
      </c>
      <c r="I7" s="98">
        <v>2880.75</v>
      </c>
      <c r="J7" s="98">
        <v>2880.75</v>
      </c>
      <c r="K7" s="280"/>
    </row>
    <row r="8" spans="1:17" ht="20.100000000000001" customHeight="1">
      <c r="A8" s="185" t="s">
        <v>106</v>
      </c>
      <c r="B8" s="31" t="s">
        <v>28</v>
      </c>
      <c r="C8" s="98">
        <v>508</v>
      </c>
      <c r="D8" s="163"/>
      <c r="E8" s="98"/>
      <c r="F8" s="98"/>
      <c r="G8" s="98"/>
      <c r="H8" s="98"/>
      <c r="I8" s="98"/>
      <c r="J8" s="98"/>
      <c r="K8" s="14"/>
    </row>
    <row r="9" spans="1:17" ht="19.5" customHeight="1">
      <c r="A9" s="185" t="s">
        <v>107</v>
      </c>
      <c r="B9" s="31" t="s">
        <v>29</v>
      </c>
      <c r="C9" s="98"/>
      <c r="D9" s="163"/>
      <c r="E9" s="98"/>
      <c r="F9" s="98"/>
      <c r="G9" s="98"/>
      <c r="H9" s="98"/>
      <c r="I9" s="98"/>
      <c r="J9" s="98"/>
      <c r="K9" s="14"/>
      <c r="O9" s="251"/>
    </row>
    <row r="10" spans="1:17" ht="20.100000000000001" customHeight="1">
      <c r="A10" s="185" t="s">
        <v>108</v>
      </c>
      <c r="B10" s="31" t="s">
        <v>54</v>
      </c>
      <c r="C10" s="98"/>
      <c r="D10" s="163"/>
      <c r="E10" s="98"/>
      <c r="F10" s="98"/>
      <c r="G10" s="98"/>
      <c r="H10" s="98"/>
      <c r="I10" s="98"/>
      <c r="J10" s="98"/>
      <c r="K10" s="14"/>
    </row>
    <row r="11" spans="1:17" ht="20.100000000000001" customHeight="1">
      <c r="A11" s="185" t="s">
        <v>389</v>
      </c>
      <c r="B11" s="31" t="s">
        <v>55</v>
      </c>
      <c r="C11" s="98">
        <v>1155</v>
      </c>
      <c r="D11" s="163">
        <f>880.4*1.2</f>
        <v>1056.48</v>
      </c>
      <c r="E11" s="98"/>
      <c r="F11" s="98">
        <v>2127</v>
      </c>
      <c r="G11" s="98">
        <f>F11/4</f>
        <v>531.75</v>
      </c>
      <c r="H11" s="98">
        <v>531.75</v>
      </c>
      <c r="I11" s="98">
        <v>531.75</v>
      </c>
      <c r="J11" s="98">
        <v>531.75</v>
      </c>
      <c r="K11" s="280"/>
    </row>
    <row r="12" spans="1:17" s="61" customFormat="1" ht="31.5">
      <c r="A12" s="184" t="s">
        <v>149</v>
      </c>
      <c r="B12" s="34" t="s">
        <v>56</v>
      </c>
      <c r="C12" s="105"/>
      <c r="D12" s="105"/>
      <c r="E12" s="105"/>
      <c r="F12" s="105"/>
      <c r="G12" s="105"/>
      <c r="H12" s="105"/>
      <c r="I12" s="105"/>
      <c r="J12" s="105"/>
      <c r="K12" s="281"/>
      <c r="N12" s="250"/>
      <c r="Q12" s="250"/>
    </row>
    <row r="13" spans="1:17" ht="20.100000000000001" customHeight="1">
      <c r="A13" s="185" t="s">
        <v>109</v>
      </c>
      <c r="B13" s="31" t="s">
        <v>57</v>
      </c>
      <c r="C13" s="98"/>
      <c r="D13" s="98"/>
      <c r="E13" s="98"/>
      <c r="F13" s="105"/>
      <c r="G13" s="105"/>
      <c r="H13" s="105"/>
      <c r="I13" s="105"/>
      <c r="J13" s="105"/>
      <c r="K13" s="14"/>
    </row>
    <row r="14" spans="1:17" ht="28.5" customHeight="1">
      <c r="A14" s="185" t="s">
        <v>110</v>
      </c>
      <c r="B14" s="31" t="s">
        <v>58</v>
      </c>
      <c r="C14" s="98"/>
      <c r="D14" s="98"/>
      <c r="E14" s="98"/>
      <c r="F14" s="105"/>
      <c r="G14" s="105"/>
      <c r="H14" s="105"/>
      <c r="I14" s="105"/>
      <c r="J14" s="105"/>
      <c r="K14" s="14"/>
    </row>
    <row r="15" spans="1:17" ht="27" customHeight="1">
      <c r="A15" s="185" t="s">
        <v>150</v>
      </c>
      <c r="B15" s="31" t="s">
        <v>9</v>
      </c>
      <c r="C15" s="98"/>
      <c r="D15" s="98"/>
      <c r="E15" s="98"/>
      <c r="F15" s="105"/>
      <c r="G15" s="105"/>
      <c r="H15" s="105"/>
      <c r="I15" s="105"/>
      <c r="J15" s="105"/>
      <c r="K15" s="14"/>
    </row>
    <row r="16" spans="1:17" ht="20.100000000000001" customHeight="1">
      <c r="A16" s="185" t="s">
        <v>389</v>
      </c>
      <c r="B16" s="31" t="s">
        <v>38</v>
      </c>
      <c r="C16" s="98"/>
      <c r="D16" s="98"/>
      <c r="E16" s="98"/>
      <c r="F16" s="105"/>
      <c r="G16" s="105"/>
      <c r="H16" s="105"/>
      <c r="I16" s="105"/>
      <c r="J16" s="105"/>
      <c r="K16" s="14"/>
    </row>
    <row r="17" spans="1:14" s="61" customFormat="1" ht="31.5">
      <c r="A17" s="184" t="s">
        <v>151</v>
      </c>
      <c r="B17" s="34" t="s">
        <v>39</v>
      </c>
      <c r="C17" s="105"/>
      <c r="D17" s="105"/>
      <c r="E17" s="105"/>
      <c r="F17" s="105"/>
      <c r="G17" s="105"/>
      <c r="H17" s="105"/>
      <c r="I17" s="105"/>
      <c r="J17" s="105"/>
      <c r="K17" s="60"/>
    </row>
    <row r="18" spans="1:14" ht="20.100000000000001" customHeight="1">
      <c r="A18" s="185" t="s">
        <v>111</v>
      </c>
      <c r="B18" s="31" t="s">
        <v>40</v>
      </c>
      <c r="C18" s="98"/>
      <c r="D18" s="98"/>
      <c r="E18" s="98"/>
      <c r="F18" s="105"/>
      <c r="G18" s="105"/>
      <c r="H18" s="105"/>
      <c r="I18" s="105"/>
      <c r="J18" s="105"/>
      <c r="K18" s="14"/>
    </row>
    <row r="19" spans="1:14" ht="20.100000000000001" customHeight="1">
      <c r="A19" s="185" t="s">
        <v>389</v>
      </c>
      <c r="B19" s="31" t="s">
        <v>41</v>
      </c>
      <c r="C19" s="98"/>
      <c r="D19" s="98"/>
      <c r="E19" s="98"/>
      <c r="F19" s="105"/>
      <c r="G19" s="105"/>
      <c r="H19" s="105"/>
      <c r="I19" s="105"/>
      <c r="J19" s="105"/>
      <c r="K19" s="14"/>
    </row>
    <row r="20" spans="1:14" s="61" customFormat="1" ht="31.5">
      <c r="A20" s="184" t="s">
        <v>202</v>
      </c>
      <c r="B20" s="34" t="s">
        <v>42</v>
      </c>
      <c r="C20" s="105">
        <f>C21+C22+C23+C24+C30</f>
        <v>11525.5</v>
      </c>
      <c r="D20" s="105">
        <f>D21+D22+D24+D30</f>
        <v>13583</v>
      </c>
      <c r="E20" s="105"/>
      <c r="F20" s="105">
        <f>D20</f>
        <v>13583</v>
      </c>
      <c r="G20" s="105">
        <f>G21+G22+G24+G30</f>
        <v>3788.6499999999996</v>
      </c>
      <c r="H20" s="105">
        <f>H21+H22+H24+H30</f>
        <v>3747.2249366874998</v>
      </c>
      <c r="I20" s="105">
        <f>I21+I22+I24+I30</f>
        <v>3750.2249366874998</v>
      </c>
      <c r="J20" s="105">
        <f>J21+J22+J24+J30</f>
        <v>3743.3249366874998</v>
      </c>
      <c r="K20" s="281"/>
      <c r="L20" s="250"/>
    </row>
    <row r="21" spans="1:14" ht="31.5">
      <c r="A21" s="185" t="s">
        <v>203</v>
      </c>
      <c r="B21" s="31" t="s">
        <v>44</v>
      </c>
      <c r="C21" s="98">
        <v>3096</v>
      </c>
      <c r="D21" s="98">
        <f>3518-129.5</f>
        <v>3388.5</v>
      </c>
      <c r="E21" s="98"/>
      <c r="F21" s="98">
        <v>3197.4</v>
      </c>
      <c r="G21" s="98">
        <f>3197.4/4</f>
        <v>799.35</v>
      </c>
      <c r="H21" s="98">
        <f>3197.4/4</f>
        <v>799.35</v>
      </c>
      <c r="I21" s="98">
        <f>3197.4/4</f>
        <v>799.35</v>
      </c>
      <c r="J21" s="98">
        <f>3197.4/4</f>
        <v>799.35</v>
      </c>
      <c r="K21" s="280"/>
    </row>
    <row r="22" spans="1:14" ht="20.100000000000001" customHeight="1">
      <c r="A22" s="185" t="s">
        <v>112</v>
      </c>
      <c r="B22" s="31" t="s">
        <v>62</v>
      </c>
      <c r="C22" s="98">
        <v>4508</v>
      </c>
      <c r="D22" s="98">
        <v>5246.5</v>
      </c>
      <c r="E22" s="98"/>
      <c r="F22" s="187">
        <v>6700</v>
      </c>
      <c r="G22" s="98">
        <f>F22/4</f>
        <v>1675</v>
      </c>
      <c r="H22" s="98">
        <v>1675</v>
      </c>
      <c r="I22" s="98">
        <v>1675</v>
      </c>
      <c r="J22" s="98">
        <v>1675</v>
      </c>
      <c r="K22" s="14"/>
      <c r="L22" s="251"/>
    </row>
    <row r="23" spans="1:14" ht="22.5" customHeight="1">
      <c r="A23" s="185" t="s">
        <v>113</v>
      </c>
      <c r="B23" s="31" t="s">
        <v>63</v>
      </c>
      <c r="C23" s="98"/>
      <c r="D23" s="98"/>
      <c r="E23" s="98"/>
      <c r="F23" s="98"/>
      <c r="G23" s="98"/>
      <c r="H23" s="98"/>
      <c r="I23" s="98"/>
      <c r="J23" s="98"/>
      <c r="K23" s="14"/>
    </row>
    <row r="24" spans="1:14" ht="20.100000000000001" customHeight="1">
      <c r="A24" s="185" t="s">
        <v>398</v>
      </c>
      <c r="B24" s="31" t="s">
        <v>64</v>
      </c>
      <c r="C24" s="98">
        <f>C25+C26+C27+C28+C29</f>
        <v>3731.5</v>
      </c>
      <c r="D24" s="98">
        <f>D25+D26+D27+D28+D29</f>
        <v>4748</v>
      </c>
      <c r="E24" s="98"/>
      <c r="F24" s="98">
        <f>F25+F27+F28+F29</f>
        <v>5077</v>
      </c>
      <c r="G24" s="98">
        <f>G25+G27+G28+G29</f>
        <v>1269.3</v>
      </c>
      <c r="H24" s="98">
        <f>H25+H27+H28+H29</f>
        <v>1220.8749366874999</v>
      </c>
      <c r="I24" s="98">
        <f>I25+I27+I28+I29</f>
        <v>1220.8749366874999</v>
      </c>
      <c r="J24" s="98">
        <f>J25+J27+J28+J29</f>
        <v>1220.9749366875001</v>
      </c>
      <c r="K24" s="14"/>
    </row>
    <row r="25" spans="1:14" ht="20.100000000000001" customHeight="1">
      <c r="A25" s="185" t="s">
        <v>395</v>
      </c>
      <c r="B25" s="27" t="s">
        <v>386</v>
      </c>
      <c r="C25" s="98">
        <v>1354.1</v>
      </c>
      <c r="D25" s="98">
        <v>1863</v>
      </c>
      <c r="E25" s="98"/>
      <c r="F25" s="98">
        <f>F7*20%</f>
        <v>2304.6</v>
      </c>
      <c r="G25" s="98">
        <f>F25/4</f>
        <v>576.15</v>
      </c>
      <c r="H25" s="98">
        <v>576.15</v>
      </c>
      <c r="I25" s="98">
        <v>576.15</v>
      </c>
      <c r="J25" s="98">
        <v>576.15</v>
      </c>
      <c r="K25" s="280"/>
    </row>
    <row r="26" spans="1:14" ht="23.25" customHeight="1">
      <c r="A26" s="185" t="s">
        <v>43</v>
      </c>
      <c r="B26" s="27" t="s">
        <v>387</v>
      </c>
      <c r="C26" s="98">
        <v>67.599999999999994</v>
      </c>
      <c r="D26" s="98"/>
      <c r="E26" s="98"/>
      <c r="F26" s="105"/>
      <c r="G26" s="105"/>
      <c r="H26" s="105"/>
      <c r="I26" s="105"/>
      <c r="J26" s="105"/>
      <c r="K26" s="14"/>
    </row>
    <row r="27" spans="1:14" ht="41.25" customHeight="1">
      <c r="A27" s="185" t="s">
        <v>385</v>
      </c>
      <c r="B27" s="27" t="s">
        <v>388</v>
      </c>
      <c r="C27" s="98">
        <v>0.2</v>
      </c>
      <c r="D27" s="98">
        <v>0.2</v>
      </c>
      <c r="E27" s="98"/>
      <c r="F27" s="98">
        <f>D27</f>
        <v>0.2</v>
      </c>
      <c r="G27" s="98">
        <v>0.1</v>
      </c>
      <c r="H27" s="98">
        <v>0</v>
      </c>
      <c r="I27" s="98">
        <v>0</v>
      </c>
      <c r="J27" s="98">
        <v>0.1</v>
      </c>
      <c r="K27" s="14"/>
    </row>
    <row r="28" spans="1:14" ht="22.5" customHeight="1">
      <c r="A28" s="185" t="s">
        <v>403</v>
      </c>
      <c r="B28" s="27" t="s">
        <v>393</v>
      </c>
      <c r="C28" s="98">
        <v>1118.5999999999999</v>
      </c>
      <c r="D28" s="98">
        <v>1397</v>
      </c>
      <c r="E28" s="98"/>
      <c r="F28" s="98">
        <f>F22*19.5%</f>
        <v>1306.5</v>
      </c>
      <c r="G28" s="98">
        <f>F28/4</f>
        <v>326.625</v>
      </c>
      <c r="H28" s="98">
        <v>278.29993668750001</v>
      </c>
      <c r="I28" s="98">
        <v>278.29993668750001</v>
      </c>
      <c r="J28" s="98">
        <v>278.29993668750001</v>
      </c>
      <c r="K28" s="14"/>
    </row>
    <row r="29" spans="1:14" ht="24" customHeight="1">
      <c r="A29" s="185" t="s">
        <v>396</v>
      </c>
      <c r="B29" s="27" t="s">
        <v>394</v>
      </c>
      <c r="C29" s="98">
        <v>1191</v>
      </c>
      <c r="D29" s="98">
        <v>1487.8</v>
      </c>
      <c r="E29" s="98"/>
      <c r="F29" s="98">
        <f>1465.7</f>
        <v>1465.7</v>
      </c>
      <c r="G29" s="98">
        <f>F29/4</f>
        <v>366.42500000000001</v>
      </c>
      <c r="H29" s="98">
        <v>366.42500000000001</v>
      </c>
      <c r="I29" s="98">
        <v>366.42500000000001</v>
      </c>
      <c r="J29" s="98">
        <v>366.42500000000001</v>
      </c>
      <c r="K29" s="14"/>
    </row>
    <row r="30" spans="1:14" ht="20.100000000000001" customHeight="1">
      <c r="A30" s="185" t="s">
        <v>391</v>
      </c>
      <c r="B30" s="31" t="s">
        <v>10</v>
      </c>
      <c r="C30" s="98">
        <v>190</v>
      </c>
      <c r="D30" s="98">
        <v>200</v>
      </c>
      <c r="E30" s="98"/>
      <c r="F30" s="98">
        <f>D30</f>
        <v>200</v>
      </c>
      <c r="G30" s="98">
        <v>45</v>
      </c>
      <c r="H30" s="98">
        <v>52</v>
      </c>
      <c r="I30" s="98">
        <v>55</v>
      </c>
      <c r="J30" s="98">
        <f>F30-G30-H30-I30</f>
        <v>48</v>
      </c>
      <c r="K30" s="14"/>
    </row>
    <row r="31" spans="1:14" s="61" customFormat="1" ht="31.5">
      <c r="A31" s="184" t="s">
        <v>152</v>
      </c>
      <c r="B31" s="34" t="s">
        <v>16</v>
      </c>
      <c r="C31" s="105"/>
      <c r="D31" s="105"/>
      <c r="E31" s="105"/>
      <c r="F31" s="105"/>
      <c r="G31" s="105"/>
      <c r="H31" s="105"/>
      <c r="I31" s="105"/>
      <c r="J31" s="105"/>
      <c r="K31" s="60"/>
      <c r="L31" s="60"/>
      <c r="M31" s="60"/>
      <c r="N31" s="60"/>
    </row>
    <row r="32" spans="1:14" ht="20.100000000000001" customHeight="1">
      <c r="A32" s="185" t="s">
        <v>114</v>
      </c>
      <c r="B32" s="31" t="s">
        <v>17</v>
      </c>
      <c r="C32" s="98"/>
      <c r="D32" s="98"/>
      <c r="E32" s="98"/>
      <c r="F32" s="99"/>
      <c r="G32" s="98"/>
      <c r="H32" s="98"/>
      <c r="I32" s="98"/>
      <c r="J32" s="98"/>
      <c r="K32" s="60"/>
      <c r="L32" s="14"/>
      <c r="M32" s="14"/>
      <c r="N32" s="14"/>
    </row>
    <row r="33" spans="1:14" ht="20.100000000000001" customHeight="1">
      <c r="A33" s="185" t="s">
        <v>204</v>
      </c>
      <c r="B33" s="31" t="s">
        <v>18</v>
      </c>
      <c r="C33" s="98"/>
      <c r="D33" s="98"/>
      <c r="E33" s="98"/>
      <c r="F33" s="99"/>
      <c r="G33" s="98"/>
      <c r="H33" s="98"/>
      <c r="I33" s="98"/>
      <c r="J33" s="98"/>
      <c r="K33" s="60"/>
      <c r="L33" s="14"/>
      <c r="M33" s="14"/>
      <c r="N33" s="14"/>
    </row>
    <row r="34" spans="1:14" ht="20.100000000000001" customHeight="1">
      <c r="A34" s="185" t="s">
        <v>115</v>
      </c>
      <c r="B34" s="31" t="s">
        <v>19</v>
      </c>
      <c r="C34" s="98"/>
      <c r="D34" s="98"/>
      <c r="E34" s="98"/>
      <c r="F34" s="99"/>
      <c r="G34" s="98"/>
      <c r="H34" s="98"/>
      <c r="I34" s="98"/>
      <c r="J34" s="98"/>
      <c r="K34" s="60"/>
      <c r="L34" s="14"/>
      <c r="M34" s="14"/>
      <c r="N34" s="14"/>
    </row>
    <row r="35" spans="1:14" ht="20.100000000000001" customHeight="1">
      <c r="A35" s="185" t="s">
        <v>153</v>
      </c>
      <c r="B35" s="31" t="s">
        <v>20</v>
      </c>
      <c r="C35" s="100"/>
      <c r="D35" s="98"/>
      <c r="E35" s="98"/>
      <c r="F35" s="99"/>
      <c r="G35" s="98"/>
      <c r="H35" s="98"/>
      <c r="I35" s="98"/>
      <c r="J35" s="98"/>
      <c r="K35" s="60"/>
      <c r="L35" s="14"/>
      <c r="M35" s="14"/>
      <c r="N35" s="14"/>
    </row>
    <row r="36" spans="1:14" ht="20.100000000000001" customHeight="1">
      <c r="A36" s="185" t="s">
        <v>390</v>
      </c>
      <c r="B36" s="31" t="s">
        <v>21</v>
      </c>
      <c r="C36" s="98"/>
      <c r="D36" s="98"/>
      <c r="E36" s="98"/>
      <c r="F36" s="99"/>
      <c r="G36" s="98"/>
      <c r="H36" s="98"/>
      <c r="I36" s="98"/>
      <c r="J36" s="98"/>
      <c r="K36" s="60"/>
      <c r="L36" s="14"/>
      <c r="M36" s="14"/>
      <c r="N36" s="14"/>
    </row>
    <row r="37" spans="1:14" s="61" customFormat="1" ht="33.75" customHeight="1">
      <c r="A37" s="184" t="s">
        <v>154</v>
      </c>
      <c r="B37" s="34" t="s">
        <v>22</v>
      </c>
      <c r="C37" s="105"/>
      <c r="D37" s="105"/>
      <c r="E37" s="105"/>
      <c r="F37" s="106"/>
      <c r="G37" s="105"/>
      <c r="H37" s="105"/>
      <c r="I37" s="105"/>
      <c r="J37" s="105"/>
      <c r="K37" s="60"/>
      <c r="L37" s="60"/>
      <c r="M37" s="60"/>
      <c r="N37" s="60"/>
    </row>
    <row r="38" spans="1:14" ht="20.100000000000001" customHeight="1">
      <c r="A38" s="185" t="s">
        <v>116</v>
      </c>
      <c r="B38" s="31" t="s">
        <v>23</v>
      </c>
      <c r="C38" s="98"/>
      <c r="D38" s="98"/>
      <c r="E38" s="98"/>
      <c r="F38" s="99"/>
      <c r="G38" s="98"/>
      <c r="H38" s="98"/>
      <c r="I38" s="98"/>
      <c r="J38" s="98"/>
      <c r="K38" s="14"/>
      <c r="L38" s="14"/>
      <c r="M38" s="14"/>
      <c r="N38" s="14"/>
    </row>
    <row r="39" spans="1:14" ht="20.100000000000001" customHeight="1">
      <c r="A39" s="185" t="s">
        <v>155</v>
      </c>
      <c r="B39" s="31" t="s">
        <v>24</v>
      </c>
      <c r="C39" s="98"/>
      <c r="D39" s="98"/>
      <c r="E39" s="98"/>
      <c r="F39" s="99"/>
      <c r="G39" s="98"/>
      <c r="H39" s="98"/>
      <c r="I39" s="98"/>
      <c r="J39" s="98"/>
      <c r="K39" s="14"/>
      <c r="L39" s="14"/>
      <c r="M39" s="14"/>
      <c r="N39" s="14"/>
    </row>
    <row r="40" spans="1:14" s="61" customFormat="1" ht="20.100000000000001" customHeight="1">
      <c r="A40" s="184" t="s">
        <v>117</v>
      </c>
      <c r="B40" s="36"/>
      <c r="C40" s="35"/>
      <c r="D40" s="35"/>
      <c r="E40" s="35"/>
      <c r="F40" s="35"/>
      <c r="G40" s="35"/>
      <c r="H40" s="35"/>
      <c r="I40" s="35"/>
      <c r="J40" s="35"/>
      <c r="K40" s="60"/>
    </row>
    <row r="41" spans="1:14" s="60" customFormat="1" ht="20.100000000000001" customHeight="1">
      <c r="A41" s="184" t="s">
        <v>118</v>
      </c>
      <c r="B41" s="34" t="s">
        <v>11</v>
      </c>
      <c r="C41" s="105"/>
      <c r="D41" s="191"/>
      <c r="E41" s="105"/>
      <c r="F41" s="106"/>
      <c r="G41" s="105"/>
      <c r="H41" s="105"/>
      <c r="I41" s="105"/>
      <c r="J41" s="105"/>
    </row>
    <row r="42" spans="1:14" s="60" customFormat="1" ht="20.100000000000001" customHeight="1">
      <c r="A42" s="184" t="s">
        <v>156</v>
      </c>
      <c r="B42" s="34" t="s">
        <v>76</v>
      </c>
      <c r="C42" s="105"/>
      <c r="D42" s="164"/>
      <c r="E42" s="105"/>
      <c r="F42" s="112"/>
      <c r="G42" s="112"/>
      <c r="H42" s="112"/>
      <c r="I42" s="112"/>
      <c r="J42" s="112"/>
    </row>
    <row r="43" spans="1:14" s="61" customFormat="1" ht="20.100000000000001" customHeight="1">
      <c r="A43" s="184" t="s">
        <v>119</v>
      </c>
      <c r="B43" s="34" t="s">
        <v>77</v>
      </c>
      <c r="C43" s="105"/>
      <c r="D43" s="164"/>
      <c r="E43" s="105"/>
      <c r="F43" s="112"/>
      <c r="G43" s="112"/>
      <c r="H43" s="112"/>
      <c r="I43" s="112"/>
      <c r="J43" s="112"/>
      <c r="K43" s="60"/>
    </row>
    <row r="44" spans="1:14" s="61" customFormat="1" ht="20.100000000000001" customHeight="1">
      <c r="A44" s="205"/>
      <c r="B44" s="206"/>
      <c r="C44" s="207"/>
      <c r="D44" s="208"/>
      <c r="E44" s="207"/>
      <c r="F44" s="209"/>
      <c r="G44" s="209"/>
      <c r="H44" s="209"/>
      <c r="I44" s="209"/>
      <c r="J44" s="209"/>
      <c r="K44" s="60"/>
    </row>
    <row r="45" spans="1:14">
      <c r="A45" s="2" t="s">
        <v>457</v>
      </c>
      <c r="B45" s="2"/>
      <c r="C45" s="2"/>
      <c r="D45" s="2"/>
      <c r="E45" s="1"/>
      <c r="F45" s="1"/>
      <c r="G45" s="322" t="s">
        <v>458</v>
      </c>
      <c r="H45" s="322"/>
      <c r="I45" s="322"/>
      <c r="J45" s="17"/>
      <c r="K45" s="1"/>
    </row>
    <row r="46" spans="1:14" s="44" customFormat="1" ht="20.25" customHeight="1">
      <c r="A46" s="217"/>
      <c r="B46" s="2"/>
      <c r="C46" s="2"/>
      <c r="D46" s="2"/>
      <c r="E46" s="1"/>
      <c r="F46" s="1"/>
      <c r="G46" s="14"/>
      <c r="H46" s="1"/>
      <c r="I46" s="1"/>
      <c r="J46" s="24"/>
      <c r="K46" s="43"/>
    </row>
    <row r="47" spans="1:14" ht="13.5" customHeight="1">
      <c r="A47" s="20" t="s">
        <v>374</v>
      </c>
      <c r="B47" s="14"/>
      <c r="C47" s="15"/>
      <c r="D47" s="15"/>
      <c r="E47" s="17"/>
      <c r="F47" s="17"/>
      <c r="G47" s="298" t="s">
        <v>460</v>
      </c>
      <c r="H47" s="298"/>
      <c r="I47" s="298"/>
      <c r="J47" s="14"/>
    </row>
    <row r="48" spans="1:14" ht="13.5" customHeight="1">
      <c r="A48" s="19"/>
      <c r="D48" s="18"/>
      <c r="E48" s="16"/>
      <c r="F48" s="14"/>
      <c r="G48" s="14"/>
      <c r="H48" s="18"/>
      <c r="I48" s="14"/>
      <c r="J48" s="14"/>
    </row>
    <row r="49" spans="1:11">
      <c r="A49" s="20" t="s">
        <v>461</v>
      </c>
      <c r="B49" s="14"/>
      <c r="C49" s="14"/>
      <c r="D49" s="14"/>
      <c r="E49" s="14"/>
      <c r="F49" s="14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</row>
    <row r="230" spans="1:1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</row>
    <row r="234" spans="1:1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</row>
    <row r="235" spans="1:1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</row>
    <row r="240" spans="1:1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</row>
    <row r="241" spans="1:1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</row>
    <row r="245" spans="1:1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</row>
    <row r="246" spans="1:1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</row>
    <row r="249" spans="1:1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</row>
    <row r="252" spans="1:1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spans="1:1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</row>
    <row r="254" spans="1:1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</row>
    <row r="255" spans="1:1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</row>
    <row r="260" spans="1:1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</row>
    <row r="263" spans="1:1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</row>
    <row r="264" spans="1:1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spans="1:1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</row>
    <row r="268" spans="1:1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</row>
    <row r="269" spans="1:1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</row>
    <row r="270" spans="1:1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</row>
    <row r="271" spans="1:1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</row>
    <row r="272" spans="1:1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</row>
    <row r="273" spans="1:1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</row>
    <row r="274" spans="1:1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</row>
    <row r="275" spans="1:1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</row>
    <row r="276" spans="1:1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</row>
    <row r="279" spans="1:1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</row>
    <row r="282" spans="1:1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spans="1:1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</row>
    <row r="287" spans="1:1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</row>
    <row r="288" spans="1:1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</row>
    <row r="289" spans="1:1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</row>
    <row r="290" spans="1:1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</row>
    <row r="293" spans="1:1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</row>
    <row r="296" spans="1:1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</row>
    <row r="297" spans="1:1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</row>
    <row r="300" spans="1:1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</row>
    <row r="305" spans="1:1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</row>
    <row r="306" spans="1:1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</row>
    <row r="307" spans="1:1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</row>
    <row r="308" spans="1:1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</row>
    <row r="311" spans="1: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</row>
    <row r="316" spans="1:1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</row>
    <row r="317" spans="1:1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</row>
    <row r="318" spans="1:1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</row>
    <row r="319" spans="1:1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</row>
    <row r="322" spans="1:1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</row>
    <row r="323" spans="1:1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</row>
    <row r="324" spans="1:1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</row>
    <row r="327" spans="1:1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</row>
    <row r="328" spans="1:1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</row>
    <row r="329" spans="1:1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</row>
    <row r="330" spans="1:1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</row>
    <row r="333" spans="1:1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</row>
    <row r="334" spans="1:1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</row>
    <row r="335" spans="1:1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</row>
    <row r="338" spans="1:1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spans="1:1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</row>
    <row r="340" spans="1:1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</row>
    <row r="342" spans="1:1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</row>
    <row r="343" spans="1:1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</row>
    <row r="344" spans="1:1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</row>
    <row r="345" spans="1:1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</row>
    <row r="346" spans="1:1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</row>
    <row r="347" spans="1:1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</row>
    <row r="348" spans="1:1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</row>
    <row r="349" spans="1:1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</row>
    <row r="350" spans="1:1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</row>
    <row r="352" spans="1:1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</row>
    <row r="353" spans="1:1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</row>
    <row r="354" spans="1:1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</row>
    <row r="355" spans="1:1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</row>
    <row r="356" spans="1:1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</row>
    <row r="357" spans="1:1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</row>
    <row r="358" spans="1:1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</row>
    <row r="359" spans="1:1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</row>
    <row r="360" spans="1:1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spans="1:1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</row>
    <row r="364" spans="1:1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</row>
    <row r="368" spans="1:1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</row>
    <row r="369" spans="1:1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</row>
    <row r="370" spans="1:1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</row>
    <row r="405" spans="1:1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</row>
    <row r="408" spans="1:1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</row>
    <row r="427" spans="1:1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</row>
    <row r="429" spans="1:1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</row>
    <row r="432" spans="1:1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</row>
    <row r="442" spans="1:1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</row>
    <row r="443" spans="1:1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</row>
    <row r="444" spans="1:1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</row>
    <row r="445" spans="1:1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</row>
    <row r="446" spans="1:1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</row>
    <row r="447" spans="1:1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</row>
    <row r="450" spans="1:1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</row>
    <row r="451" spans="1:1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</row>
    <row r="452" spans="1:1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</row>
    <row r="453" spans="1:1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</row>
    <row r="456" spans="1:1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</row>
    <row r="457" spans="1:1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</row>
    <row r="458" spans="1:1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</row>
    <row r="461" spans="1:1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</row>
    <row r="462" spans="1:1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</row>
    <row r="463" spans="1:1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</row>
    <row r="466" spans="1:1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</row>
    <row r="467" spans="1:1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</row>
    <row r="468" spans="1:1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</row>
    <row r="469" spans="1:1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</row>
    <row r="470" spans="1:1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</row>
    <row r="471" spans="1:1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</row>
    <row r="474" spans="1:1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</row>
    <row r="475" spans="1:1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</row>
    <row r="478" spans="1:1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</row>
    <row r="479" spans="1:1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</row>
    <row r="480" spans="1:1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</row>
    <row r="481" spans="1:1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</row>
    <row r="482" spans="1:1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</row>
    <row r="485" spans="1:1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</row>
    <row r="486" spans="1:1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</row>
    <row r="487" spans="1:1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</row>
    <row r="490" spans="1:1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</row>
    <row r="491" spans="1:1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</row>
    <row r="492" spans="1:1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</row>
    <row r="495" spans="1:1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</row>
    <row r="497" spans="1:1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</row>
    <row r="498" spans="1:1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</row>
    <row r="499" spans="1:1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</row>
    <row r="500" spans="1:1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</row>
    <row r="501" spans="1:1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</row>
    <row r="502" spans="1:1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</row>
    <row r="506" spans="1:1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</row>
    <row r="507" spans="1:1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</row>
    <row r="508" spans="1:1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</row>
    <row r="509" spans="1:1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</row>
    <row r="512" spans="1:1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</row>
    <row r="513" spans="1:1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</row>
    <row r="514" spans="1:1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</row>
    <row r="517" spans="1:1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</row>
    <row r="518" spans="1:1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</row>
    <row r="522" spans="1:1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</row>
    <row r="523" spans="1:1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</row>
    <row r="524" spans="1:1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</row>
    <row r="525" spans="1:1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</row>
    <row r="528" spans="1:1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</row>
    <row r="529" spans="1:1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</row>
    <row r="530" spans="1:1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</row>
    <row r="533" spans="1:1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</row>
    <row r="534" spans="1:1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</row>
    <row r="535" spans="1:1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</row>
    <row r="536" spans="1:1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</row>
    <row r="537" spans="1:1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</row>
    <row r="541" spans="1:1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</row>
    <row r="542" spans="1:1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</row>
    <row r="543" spans="1:1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</row>
    <row r="544" spans="1:1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</row>
    <row r="545" spans="1:1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</row>
    <row r="548" spans="1:1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</row>
    <row r="549" spans="1:1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</row>
    <row r="550" spans="1:1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</row>
    <row r="551" spans="1:1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</row>
    <row r="552" spans="1:1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</row>
    <row r="553" spans="1:1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</row>
    <row r="556" spans="1:1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</row>
    <row r="557" spans="1:1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</row>
    <row r="558" spans="1:1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</row>
    <row r="559" spans="1:1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</row>
    <row r="560" spans="1:1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</row>
    <row r="561" spans="1:1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</row>
    <row r="562" spans="1:1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</row>
    <row r="563" spans="1:1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</row>
    <row r="564" spans="1:1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</row>
    <row r="565" spans="1:1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</row>
    <row r="569" spans="1:1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</row>
    <row r="570" spans="1:1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</row>
    <row r="571" spans="1:1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</row>
    <row r="574" spans="1:1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</row>
    <row r="577" spans="1:1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</row>
    <row r="580" spans="1:1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</row>
    <row r="581" spans="1:1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</row>
    <row r="582" spans="1:1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</row>
    <row r="583" spans="1:1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</row>
    <row r="584" spans="1:1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</row>
    <row r="585" spans="1:1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</row>
    <row r="586" spans="1:1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</row>
    <row r="589" spans="1:1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</row>
    <row r="590" spans="1:1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</row>
    <row r="591" spans="1:1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</row>
    <row r="592" spans="1:1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</row>
    <row r="593" spans="1:1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</row>
    <row r="594" spans="1:1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</row>
    <row r="595" spans="1:1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</row>
    <row r="599" spans="1:1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</row>
    <row r="600" spans="1:1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</row>
    <row r="601" spans="1:1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</row>
    <row r="602" spans="1:1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</row>
    <row r="605" spans="1:1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</row>
    <row r="606" spans="1:1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</row>
    <row r="607" spans="1:1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</row>
    <row r="610" spans="1:1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</row>
    <row r="611" spans="1: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</row>
    <row r="612" spans="1:1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</row>
    <row r="613" spans="1:1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</row>
    <row r="614" spans="1:1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</row>
    <row r="615" spans="1:1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</row>
    <row r="616" spans="1:1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</row>
    <row r="617" spans="1:1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</row>
    <row r="618" spans="1:1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</row>
    <row r="619" spans="1:1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</row>
    <row r="621" spans="1:1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</row>
    <row r="622" spans="1:1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</row>
    <row r="623" spans="1:1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</row>
    <row r="624" spans="1:1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</row>
    <row r="625" spans="1:1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</row>
    <row r="628" spans="1:1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</row>
    <row r="629" spans="1:1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</row>
    <row r="630" spans="1:1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</row>
    <row r="631" spans="1:1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</row>
    <row r="632" spans="1:1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</row>
    <row r="633" spans="1:1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</row>
    <row r="634" spans="1:1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</row>
    <row r="635" spans="1:1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</row>
    <row r="636" spans="1:1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</row>
    <row r="641" spans="1:1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</row>
    <row r="644" spans="1:1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</row>
    <row r="647" spans="1:1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</row>
    <row r="648" spans="1:1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</row>
    <row r="649" spans="1:1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</row>
    <row r="650" spans="1:1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</row>
    <row r="651" spans="1:1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</row>
    <row r="652" spans="1:1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</row>
    <row r="653" spans="1:1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</row>
    <row r="654" spans="1:1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</row>
    <row r="655" spans="1:1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</row>
    <row r="656" spans="1:1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</row>
    <row r="657" spans="1:1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</row>
    <row r="658" spans="1:1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</row>
    <row r="659" spans="1:1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</row>
    <row r="660" spans="1:1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</row>
    <row r="661" spans="1:1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</row>
    <row r="664" spans="1:1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</row>
    <row r="665" spans="1:1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</row>
    <row r="666" spans="1:1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</row>
    <row r="667" spans="1:1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</row>
    <row r="670" spans="1:1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</row>
    <row r="671" spans="1:1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</row>
    <row r="672" spans="1:1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</row>
    <row r="673" spans="1:1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</row>
    <row r="674" spans="1:1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</row>
    <row r="675" spans="1:1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</row>
    <row r="676" spans="1:1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</row>
    <row r="677" spans="1:1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</row>
    <row r="680" spans="1:1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</row>
    <row r="681" spans="1:1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</row>
    <row r="682" spans="1:1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</row>
    <row r="685" spans="1:1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</row>
    <row r="686" spans="1:1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</row>
    <row r="687" spans="1:1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</row>
    <row r="688" spans="1:1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</row>
    <row r="689" spans="1:1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</row>
    <row r="690" spans="1:1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</row>
    <row r="691" spans="1:1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</row>
    <row r="692" spans="1:1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</row>
    <row r="693" spans="1:1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</row>
    <row r="694" spans="1:1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</row>
    <row r="695" spans="1:1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</row>
    <row r="696" spans="1:1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</row>
    <row r="697" spans="1:1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</row>
    <row r="698" spans="1:1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</row>
    <row r="699" spans="1:1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</row>
    <row r="700" spans="1:1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</row>
    <row r="701" spans="1:1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</row>
    <row r="702" spans="1:1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</row>
    <row r="703" spans="1:1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</row>
    <row r="704" spans="1:1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</row>
    <row r="705" spans="1:1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</row>
    <row r="708" spans="1:1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</row>
    <row r="709" spans="1:1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</row>
    <row r="710" spans="1:1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</row>
    <row r="711" spans="1: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</row>
    <row r="714" spans="1:1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</row>
    <row r="715" spans="1:1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</row>
    <row r="716" spans="1:1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</row>
    <row r="719" spans="1:1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</row>
    <row r="720" spans="1:1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</row>
    <row r="721" spans="1:1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</row>
    <row r="724" spans="1:1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</row>
    <row r="725" spans="1:1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</row>
    <row r="726" spans="1:1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</row>
    <row r="729" spans="1:1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</row>
    <row r="730" spans="1:1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</row>
    <row r="731" spans="1:1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</row>
    <row r="734" spans="1:1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</row>
    <row r="735" spans="1:1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</row>
    <row r="736" spans="1:1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</row>
    <row r="739" spans="1:1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</row>
    <row r="740" spans="1:1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</row>
    <row r="741" spans="1:1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</row>
    <row r="744" spans="1:1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</row>
    <row r="749" spans="1:1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</row>
    <row r="767" spans="1:1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</row>
    <row r="768" spans="1:1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</row>
    <row r="771" spans="1:1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</row>
    <row r="772" spans="1:1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</row>
    <row r="773" spans="1:1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</row>
    <row r="776" spans="1:1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</row>
    <row r="777" spans="1:1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</row>
    <row r="778" spans="1:1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</row>
    <row r="779" spans="1:1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</row>
    <row r="780" spans="1:1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</row>
    <row r="781" spans="1:1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</row>
    <row r="782" spans="1:1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</row>
    <row r="783" spans="1:1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</row>
    <row r="784" spans="1:1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</row>
    <row r="785" spans="1:1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</row>
    <row r="786" spans="1:1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</row>
    <row r="787" spans="1:1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</row>
    <row r="788" spans="1:1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</row>
    <row r="789" spans="1:1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</row>
    <row r="790" spans="1:1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</row>
    <row r="791" spans="1:1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</row>
    <row r="792" spans="1:1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</row>
    <row r="793" spans="1:1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</row>
    <row r="794" spans="1:1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</row>
    <row r="795" spans="1:1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</row>
    <row r="796" spans="1:1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</row>
    <row r="797" spans="1:1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</row>
    <row r="798" spans="1:1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</row>
    <row r="799" spans="1:1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</row>
    <row r="800" spans="1:1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</row>
    <row r="801" spans="1:1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</row>
    <row r="802" spans="1:1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</row>
    <row r="803" spans="1:1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</row>
    <row r="804" spans="1:1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</row>
    <row r="805" spans="1:1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  <row r="806" spans="1:1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</row>
    <row r="807" spans="1:1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</row>
    <row r="808" spans="1:1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</row>
    <row r="811" spans="1: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</row>
    <row r="812" spans="1:1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</row>
    <row r="813" spans="1:1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</row>
    <row r="814" spans="1:1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</row>
    <row r="815" spans="1:1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</row>
    <row r="816" spans="1:1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</row>
    <row r="819" spans="1:1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</row>
    <row r="822" spans="1:1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</row>
    <row r="823" spans="1:1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</row>
    <row r="824" spans="1:1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</row>
    <row r="825" spans="1:1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</row>
    <row r="826" spans="1:1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</row>
    <row r="827" spans="1:1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</row>
    <row r="828" spans="1:1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</row>
    <row r="829" spans="1:1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</row>
    <row r="830" spans="1:1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</row>
    <row r="831" spans="1:1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</row>
    <row r="832" spans="1:1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</row>
    <row r="837" spans="1:1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</row>
    <row r="838" spans="1:1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</row>
    <row r="841" spans="1:1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</row>
    <row r="842" spans="1:1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</row>
    <row r="843" spans="1:1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</row>
    <row r="846" spans="1:1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</row>
    <row r="851" spans="1:1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</row>
    <row r="852" spans="1:1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</row>
    <row r="853" spans="1:1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</row>
    <row r="854" spans="1:1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</row>
    <row r="857" spans="1:1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</row>
    <row r="858" spans="1:1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</row>
    <row r="859" spans="1:1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</row>
    <row r="862" spans="1:1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</row>
    <row r="863" spans="1:1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</row>
    <row r="864" spans="1:1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</row>
    <row r="865" spans="1:1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</row>
    <row r="866" spans="1:1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</row>
  </sheetData>
  <mergeCells count="11">
    <mergeCell ref="G45:I45"/>
    <mergeCell ref="G47:I47"/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2" type="noConversion"/>
  <pageMargins left="0.23622047244094488" right="0.23622047244094488" top="0.74803149606299213" bottom="0.74803149606299213" header="0.31496062992125984" footer="0.31496062992125984"/>
  <pageSetup paperSize="9" scale="62" orientation="portrait" r:id="rId1"/>
  <headerFooter alignWithMargins="0"/>
  <ignoredErrors>
    <ignoredError sqref="B30 B33:B43 B6:B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0"/>
  <sheetViews>
    <sheetView topLeftCell="A112" zoomScaleNormal="100" workbookViewId="0">
      <selection activeCell="G132" sqref="G132"/>
    </sheetView>
  </sheetViews>
  <sheetFormatPr defaultColWidth="9.140625" defaultRowHeight="18.75"/>
  <cols>
    <col min="1" max="1" width="43.85546875" style="6" customWidth="1"/>
    <col min="2" max="2" width="12.140625" style="68" customWidth="1"/>
    <col min="3" max="3" width="12.28515625" style="6" customWidth="1"/>
    <col min="4" max="4" width="15.140625" style="6" customWidth="1"/>
    <col min="5" max="5" width="14" style="6" customWidth="1"/>
    <col min="6" max="6" width="13.5703125" style="6" customWidth="1"/>
    <col min="7" max="7" width="11.85546875" style="6" customWidth="1"/>
    <col min="8" max="8" width="9.5703125" style="6" customWidth="1"/>
    <col min="9" max="9" width="8.140625" style="6" customWidth="1"/>
    <col min="10" max="10" width="13.28515625" style="6" customWidth="1"/>
    <col min="11" max="11" width="13.7109375" style="6" customWidth="1"/>
    <col min="12" max="12" width="17.5703125" style="6" customWidth="1"/>
    <col min="13" max="13" width="15.28515625" style="6" customWidth="1"/>
    <col min="14" max="14" width="8.42578125" style="6" customWidth="1"/>
    <col min="15" max="16384" width="9.140625" style="6"/>
  </cols>
  <sheetData>
    <row r="1" spans="1:9">
      <c r="A1" s="59"/>
      <c r="B1" s="67"/>
      <c r="C1" s="59"/>
      <c r="D1" s="59"/>
      <c r="E1" s="59"/>
      <c r="F1" s="59"/>
      <c r="I1" s="59"/>
    </row>
    <row r="2" spans="1:9" ht="20.25">
      <c r="A2" s="59"/>
      <c r="B2" s="67"/>
      <c r="C2" s="59"/>
      <c r="D2" s="59"/>
      <c r="E2" s="59"/>
      <c r="F2" s="59"/>
      <c r="H2" s="336" t="s">
        <v>314</v>
      </c>
      <c r="I2" s="337"/>
    </row>
    <row r="3" spans="1:9" ht="12" customHeight="1">
      <c r="A3" s="409" t="s">
        <v>120</v>
      </c>
      <c r="B3" s="409"/>
      <c r="C3" s="409"/>
      <c r="D3" s="409"/>
      <c r="E3" s="409"/>
      <c r="F3" s="409"/>
      <c r="G3" s="409"/>
      <c r="H3" s="409"/>
      <c r="I3" s="409"/>
    </row>
    <row r="4" spans="1:9">
      <c r="A4" s="409" t="s">
        <v>470</v>
      </c>
      <c r="B4" s="409"/>
      <c r="C4" s="409"/>
      <c r="D4" s="409"/>
      <c r="E4" s="409"/>
      <c r="F4" s="409"/>
      <c r="G4" s="409"/>
      <c r="H4" s="409"/>
      <c r="I4" s="409"/>
    </row>
    <row r="5" spans="1:9" ht="15.75" customHeight="1">
      <c r="A5" s="327"/>
      <c r="B5" s="327"/>
      <c r="C5" s="327"/>
      <c r="D5" s="327"/>
      <c r="E5" s="327"/>
      <c r="F5" s="327"/>
      <c r="G5" s="327"/>
      <c r="H5" s="327"/>
      <c r="I5" s="327"/>
    </row>
    <row r="6" spans="1:9" ht="12" customHeight="1">
      <c r="A6" s="411" t="s">
        <v>454</v>
      </c>
      <c r="B6" s="322"/>
      <c r="C6" s="322"/>
      <c r="D6" s="322"/>
      <c r="E6" s="322"/>
      <c r="F6" s="322"/>
      <c r="G6" s="322"/>
      <c r="H6" s="322"/>
      <c r="I6" s="322"/>
    </row>
    <row r="7" spans="1:9" ht="18.75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9" ht="18.75" customHeight="1">
      <c r="A8" s="118" t="s">
        <v>414</v>
      </c>
      <c r="B8" s="25"/>
      <c r="C8" s="17" t="s">
        <v>415</v>
      </c>
      <c r="D8" s="25"/>
      <c r="E8" s="25"/>
      <c r="F8" s="25"/>
      <c r="G8" s="25"/>
      <c r="H8" s="25"/>
      <c r="I8" s="25"/>
    </row>
    <row r="9" spans="1:9" ht="18.75" customHeight="1">
      <c r="A9" s="118" t="s">
        <v>451</v>
      </c>
      <c r="B9" s="25"/>
      <c r="C9" s="25"/>
      <c r="D9" s="25"/>
      <c r="E9" s="25"/>
      <c r="F9" s="25"/>
      <c r="G9" s="25"/>
      <c r="H9" s="25"/>
      <c r="I9" s="25"/>
    </row>
    <row r="10" spans="1:9" ht="18.75" customHeight="1">
      <c r="A10" s="118" t="s">
        <v>452</v>
      </c>
      <c r="B10" s="25"/>
      <c r="C10" s="25"/>
      <c r="D10" s="25"/>
      <c r="E10" s="25"/>
      <c r="F10" s="25"/>
      <c r="G10" s="25"/>
      <c r="H10" s="25"/>
      <c r="I10" s="25"/>
    </row>
    <row r="11" spans="1:9" ht="18.75" customHeight="1">
      <c r="A11" s="118" t="s">
        <v>453</v>
      </c>
      <c r="B11" s="25"/>
      <c r="C11" s="25"/>
      <c r="D11" s="25"/>
      <c r="E11" s="25"/>
      <c r="F11" s="25"/>
      <c r="G11" s="25"/>
      <c r="H11" s="25"/>
      <c r="I11" s="25"/>
    </row>
    <row r="12" spans="1:9" ht="18.75" customHeight="1">
      <c r="A12" s="118" t="s">
        <v>455</v>
      </c>
      <c r="B12" s="279"/>
      <c r="C12" s="279"/>
      <c r="D12" s="279"/>
      <c r="E12" s="279"/>
      <c r="F12" s="279"/>
      <c r="G12" s="279"/>
      <c r="H12" s="279"/>
      <c r="I12" s="279"/>
    </row>
    <row r="13" spans="1:9" ht="18.75" customHeight="1">
      <c r="A13" s="118" t="s">
        <v>456</v>
      </c>
      <c r="B13" s="25"/>
      <c r="C13" s="25"/>
      <c r="D13" s="25"/>
      <c r="E13" s="25"/>
      <c r="F13" s="25"/>
      <c r="G13" s="25"/>
      <c r="H13" s="41"/>
      <c r="I13" s="25"/>
    </row>
    <row r="14" spans="1:9" ht="39" customHeight="1">
      <c r="A14" s="219" t="s">
        <v>466</v>
      </c>
      <c r="B14" s="323" t="s">
        <v>467</v>
      </c>
      <c r="C14" s="323"/>
      <c r="D14" s="323"/>
      <c r="E14" s="323"/>
      <c r="F14" s="323"/>
      <c r="G14" s="25"/>
      <c r="H14" s="25"/>
      <c r="I14" s="25"/>
    </row>
    <row r="15" spans="1:9" ht="19.5" customHeight="1">
      <c r="A15" s="412"/>
      <c r="B15" s="412"/>
      <c r="C15" s="412"/>
      <c r="D15" s="412"/>
      <c r="E15" s="412"/>
      <c r="F15" s="412"/>
      <c r="G15" s="412"/>
      <c r="H15" s="412"/>
      <c r="I15" s="412"/>
    </row>
    <row r="16" spans="1:9" ht="21.75" customHeight="1">
      <c r="A16" s="410" t="s">
        <v>468</v>
      </c>
      <c r="B16" s="410"/>
      <c r="C16" s="410"/>
      <c r="D16" s="410"/>
      <c r="E16" s="410"/>
      <c r="F16" s="410"/>
      <c r="G16" s="410"/>
      <c r="H16" s="410"/>
      <c r="I16" s="410"/>
    </row>
    <row r="17" spans="1:11" ht="42.75" customHeight="1">
      <c r="A17" s="410" t="s">
        <v>469</v>
      </c>
      <c r="B17" s="410"/>
      <c r="C17" s="410"/>
      <c r="D17" s="410"/>
      <c r="E17" s="410"/>
      <c r="F17" s="410"/>
      <c r="G17" s="410"/>
      <c r="H17" s="410"/>
      <c r="I17" s="410"/>
    </row>
    <row r="18" spans="1:11" ht="20.25" customHeight="1">
      <c r="A18" s="372" t="s">
        <v>280</v>
      </c>
      <c r="B18" s="372"/>
      <c r="C18" s="372"/>
      <c r="D18" s="372"/>
      <c r="E18" s="372"/>
      <c r="F18" s="372"/>
      <c r="G18" s="372"/>
      <c r="H18" s="372"/>
      <c r="I18" s="372"/>
    </row>
    <row r="19" spans="1:11" ht="15.75" customHeight="1"/>
    <row r="20" spans="1:11">
      <c r="A20" s="26" t="s">
        <v>363</v>
      </c>
      <c r="B20" s="339" t="s">
        <v>121</v>
      </c>
      <c r="C20" s="362"/>
      <c r="D20" s="340"/>
      <c r="E20" s="339" t="s">
        <v>188</v>
      </c>
      <c r="F20" s="362"/>
      <c r="G20" s="362"/>
      <c r="H20" s="362"/>
      <c r="I20" s="340"/>
    </row>
    <row r="21" spans="1:11" ht="17.25" customHeight="1">
      <c r="A21" s="104">
        <v>1</v>
      </c>
      <c r="B21" s="407">
        <v>2</v>
      </c>
      <c r="C21" s="408"/>
      <c r="D21" s="408"/>
      <c r="E21" s="407">
        <v>3</v>
      </c>
      <c r="F21" s="408"/>
      <c r="G21" s="408"/>
      <c r="H21" s="408"/>
      <c r="I21" s="413"/>
    </row>
    <row r="22" spans="1:11">
      <c r="A22" s="26">
        <v>3338811</v>
      </c>
      <c r="B22" s="339" t="s">
        <v>437</v>
      </c>
      <c r="C22" s="362"/>
      <c r="D22" s="340"/>
      <c r="E22" s="339" t="s">
        <v>436</v>
      </c>
      <c r="F22" s="362"/>
      <c r="G22" s="362"/>
      <c r="H22" s="362"/>
      <c r="I22" s="340"/>
    </row>
    <row r="23" spans="1:11" ht="15.75" customHeight="1">
      <c r="A23" s="61"/>
      <c r="B23" s="69"/>
      <c r="C23" s="61"/>
      <c r="D23" s="61"/>
      <c r="E23" s="61"/>
      <c r="F23" s="61"/>
      <c r="G23" s="61"/>
      <c r="H23" s="61"/>
      <c r="I23" s="61"/>
    </row>
    <row r="24" spans="1:11" ht="19.5" customHeight="1">
      <c r="A24" s="372" t="s">
        <v>281</v>
      </c>
      <c r="B24" s="372"/>
      <c r="C24" s="372"/>
      <c r="D24" s="372"/>
      <c r="E24" s="372"/>
      <c r="F24" s="372"/>
      <c r="G24" s="372"/>
      <c r="H24" s="372"/>
      <c r="I24" s="372"/>
    </row>
    <row r="25" spans="1:11" ht="17.25" customHeight="1" thickBot="1">
      <c r="I25" s="63"/>
    </row>
    <row r="26" spans="1:11" ht="93.75" customHeight="1">
      <c r="A26" s="363" t="s">
        <v>344</v>
      </c>
      <c r="B26" s="364"/>
      <c r="C26" s="365"/>
      <c r="D26" s="361" t="s">
        <v>358</v>
      </c>
      <c r="E26" s="361"/>
      <c r="F26" s="355" t="s">
        <v>465</v>
      </c>
      <c r="G26" s="365"/>
      <c r="H26" s="355" t="s">
        <v>406</v>
      </c>
      <c r="I26" s="356"/>
    </row>
    <row r="27" spans="1:11" ht="94.5" customHeight="1">
      <c r="A27" s="366"/>
      <c r="B27" s="367"/>
      <c r="C27" s="368"/>
      <c r="D27" s="62" t="s">
        <v>268</v>
      </c>
      <c r="E27" s="62" t="s">
        <v>269</v>
      </c>
      <c r="F27" s="357"/>
      <c r="G27" s="368"/>
      <c r="H27" s="357"/>
      <c r="I27" s="358"/>
    </row>
    <row r="28" spans="1:11">
      <c r="A28" s="370">
        <v>1</v>
      </c>
      <c r="B28" s="371"/>
      <c r="C28" s="369"/>
      <c r="D28" s="107">
        <v>2</v>
      </c>
      <c r="E28" s="107">
        <v>3</v>
      </c>
      <c r="F28" s="359">
        <v>4</v>
      </c>
      <c r="G28" s="369"/>
      <c r="H28" s="359">
        <v>5</v>
      </c>
      <c r="I28" s="360"/>
    </row>
    <row r="29" spans="1:11">
      <c r="A29" s="348" t="s">
        <v>416</v>
      </c>
      <c r="B29" s="349"/>
      <c r="C29" s="350"/>
      <c r="D29" s="238">
        <v>0.68</v>
      </c>
      <c r="E29" s="238">
        <v>0.66</v>
      </c>
      <c r="F29" s="351">
        <f>6067+191.9</f>
        <v>6258.9</v>
      </c>
      <c r="G29" s="352"/>
      <c r="H29" s="353">
        <v>8988</v>
      </c>
      <c r="I29" s="354"/>
      <c r="J29" s="291"/>
      <c r="K29" s="291"/>
    </row>
    <row r="30" spans="1:11">
      <c r="A30" s="348" t="s">
        <v>417</v>
      </c>
      <c r="B30" s="349"/>
      <c r="C30" s="350"/>
      <c r="D30" s="238">
        <v>0.17</v>
      </c>
      <c r="E30" s="238">
        <v>0.19</v>
      </c>
      <c r="F30" s="351">
        <f>1502.3+28.1+16.2</f>
        <v>1546.6</v>
      </c>
      <c r="G30" s="352"/>
      <c r="H30" s="353">
        <v>2535</v>
      </c>
      <c r="I30" s="354"/>
      <c r="J30" s="291"/>
      <c r="K30" s="291"/>
    </row>
    <row r="31" spans="1:11">
      <c r="A31" s="348" t="s">
        <v>418</v>
      </c>
      <c r="B31" s="349"/>
      <c r="C31" s="350"/>
      <c r="D31" s="238">
        <v>0.16</v>
      </c>
      <c r="E31" s="238">
        <v>0.15</v>
      </c>
      <c r="F31" s="351">
        <f>F33-F29-F30</f>
        <v>1433.8000000000015</v>
      </c>
      <c r="G31" s="352"/>
      <c r="H31" s="353">
        <f>H33-H30-H29</f>
        <v>2127</v>
      </c>
      <c r="I31" s="354"/>
      <c r="J31" s="291"/>
      <c r="K31" s="291"/>
    </row>
    <row r="32" spans="1:11" ht="16.5" customHeight="1" thickBot="1">
      <c r="A32" s="402"/>
      <c r="B32" s="403"/>
      <c r="C32" s="394"/>
      <c r="D32" s="239"/>
      <c r="E32" s="240"/>
      <c r="F32" s="344"/>
      <c r="G32" s="394"/>
      <c r="H32" s="344"/>
      <c r="I32" s="345"/>
      <c r="J32" s="291"/>
    </row>
    <row r="33" spans="1:12" s="61" customFormat="1" ht="15.75" customHeight="1" thickBot="1">
      <c r="A33" s="346" t="s">
        <v>205</v>
      </c>
      <c r="B33" s="347"/>
      <c r="C33" s="347"/>
      <c r="D33" s="277">
        <v>1</v>
      </c>
      <c r="E33" s="278">
        <f>SUM(E29:E32)</f>
        <v>1</v>
      </c>
      <c r="F33" s="404">
        <f>9942.6-703.3</f>
        <v>9239.3000000000011</v>
      </c>
      <c r="G33" s="405"/>
      <c r="H33" s="414">
        <v>13650</v>
      </c>
      <c r="I33" s="415"/>
      <c r="K33" s="250"/>
      <c r="L33" s="250"/>
    </row>
    <row r="34" spans="1:12" ht="12.75" customHeight="1"/>
    <row r="35" spans="1:12" ht="18.75" customHeight="1">
      <c r="A35" s="372" t="s">
        <v>282</v>
      </c>
      <c r="B35" s="372"/>
      <c r="C35" s="372"/>
      <c r="D35" s="372"/>
      <c r="E35" s="372"/>
      <c r="F35" s="372"/>
      <c r="G35" s="372"/>
      <c r="H35" s="372"/>
      <c r="I35" s="372"/>
    </row>
    <row r="36" spans="1:12" ht="18" customHeight="1" thickBot="1">
      <c r="I36" s="63"/>
    </row>
    <row r="37" spans="1:12" ht="94.5" customHeight="1">
      <c r="A37" s="120" t="s">
        <v>189</v>
      </c>
      <c r="B37" s="386" t="s">
        <v>262</v>
      </c>
      <c r="C37" s="386"/>
      <c r="D37" s="121" t="s">
        <v>208</v>
      </c>
      <c r="E37" s="121" t="s">
        <v>209</v>
      </c>
      <c r="F37" s="121" t="s">
        <v>206</v>
      </c>
      <c r="G37" s="121" t="s">
        <v>303</v>
      </c>
      <c r="H37" s="386" t="s">
        <v>122</v>
      </c>
      <c r="I37" s="387"/>
    </row>
    <row r="38" spans="1:12">
      <c r="A38" s="122">
        <v>1</v>
      </c>
      <c r="B38" s="398">
        <v>2</v>
      </c>
      <c r="C38" s="398"/>
      <c r="D38" s="108">
        <v>3</v>
      </c>
      <c r="E38" s="108">
        <v>4</v>
      </c>
      <c r="F38" s="108">
        <v>5</v>
      </c>
      <c r="G38" s="108">
        <v>6</v>
      </c>
      <c r="H38" s="398">
        <v>7</v>
      </c>
      <c r="I38" s="406"/>
    </row>
    <row r="39" spans="1:12" ht="14.1" customHeight="1">
      <c r="A39" s="123" t="s">
        <v>373</v>
      </c>
      <c r="B39" s="339" t="s">
        <v>373</v>
      </c>
      <c r="C39" s="340"/>
      <c r="D39" s="9" t="s">
        <v>373</v>
      </c>
      <c r="E39" s="9" t="s">
        <v>373</v>
      </c>
      <c r="F39" s="9" t="s">
        <v>373</v>
      </c>
      <c r="G39" s="9" t="s">
        <v>373</v>
      </c>
      <c r="H39" s="339" t="s">
        <v>373</v>
      </c>
      <c r="I39" s="341"/>
    </row>
    <row r="40" spans="1:12" ht="14.1" customHeight="1" thickBot="1">
      <c r="A40" s="125" t="s">
        <v>164</v>
      </c>
      <c r="B40" s="401" t="s">
        <v>123</v>
      </c>
      <c r="C40" s="401"/>
      <c r="D40" s="126" t="s">
        <v>373</v>
      </c>
      <c r="E40" s="126" t="s">
        <v>123</v>
      </c>
      <c r="F40" s="126" t="s">
        <v>123</v>
      </c>
      <c r="G40" s="127" t="s">
        <v>373</v>
      </c>
      <c r="H40" s="399" t="s">
        <v>373</v>
      </c>
      <c r="I40" s="400"/>
    </row>
    <row r="41" spans="1:12" ht="15" customHeight="1" thickBot="1">
      <c r="F41" s="119"/>
      <c r="I41" s="59"/>
    </row>
    <row r="42" spans="1:12" ht="16.5" customHeight="1">
      <c r="A42" s="372" t="s">
        <v>283</v>
      </c>
      <c r="B42" s="372"/>
      <c r="C42" s="372"/>
      <c r="D42" s="372"/>
      <c r="E42" s="372"/>
      <c r="F42" s="372"/>
      <c r="G42" s="372"/>
      <c r="H42" s="372"/>
      <c r="I42" s="372"/>
    </row>
    <row r="43" spans="1:12" s="14" customFormat="1" ht="12.75" customHeight="1" thickBot="1">
      <c r="A43" s="25"/>
      <c r="B43" s="70"/>
      <c r="C43" s="25"/>
      <c r="D43" s="25"/>
      <c r="E43" s="25"/>
      <c r="F43" s="25"/>
      <c r="G43" s="25"/>
      <c r="H43" s="25"/>
      <c r="I43" s="63"/>
    </row>
    <row r="44" spans="1:12" ht="81" customHeight="1">
      <c r="A44" s="128" t="s">
        <v>207</v>
      </c>
      <c r="B44" s="386" t="s">
        <v>210</v>
      </c>
      <c r="C44" s="386"/>
      <c r="D44" s="386" t="s">
        <v>211</v>
      </c>
      <c r="E44" s="386"/>
      <c r="F44" s="386" t="s">
        <v>212</v>
      </c>
      <c r="G44" s="386"/>
      <c r="H44" s="386" t="s">
        <v>352</v>
      </c>
      <c r="I44" s="387"/>
    </row>
    <row r="45" spans="1:12" ht="12.75" customHeight="1">
      <c r="A45" s="129">
        <v>1</v>
      </c>
      <c r="B45" s="359">
        <v>2</v>
      </c>
      <c r="C45" s="369"/>
      <c r="D45" s="359">
        <v>3</v>
      </c>
      <c r="E45" s="369"/>
      <c r="F45" s="359">
        <v>4</v>
      </c>
      <c r="G45" s="369"/>
      <c r="H45" s="359">
        <v>5</v>
      </c>
      <c r="I45" s="360"/>
    </row>
    <row r="46" spans="1:12" ht="33" customHeight="1">
      <c r="A46" s="130" t="s">
        <v>191</v>
      </c>
      <c r="B46" s="384" t="s">
        <v>373</v>
      </c>
      <c r="C46" s="350"/>
      <c r="D46" s="384"/>
      <c r="E46" s="350"/>
      <c r="F46" s="339" t="s">
        <v>373</v>
      </c>
      <c r="G46" s="340"/>
      <c r="H46" s="339" t="s">
        <v>373</v>
      </c>
      <c r="I46" s="341"/>
    </row>
    <row r="47" spans="1:12" ht="24.75" customHeight="1">
      <c r="A47" s="130" t="s">
        <v>345</v>
      </c>
      <c r="B47" s="384" t="s">
        <v>373</v>
      </c>
      <c r="C47" s="350"/>
      <c r="D47" s="384" t="s">
        <v>373</v>
      </c>
      <c r="E47" s="350"/>
      <c r="F47" s="339" t="s">
        <v>373</v>
      </c>
      <c r="G47" s="340"/>
      <c r="H47" s="339" t="s">
        <v>373</v>
      </c>
      <c r="I47" s="341"/>
    </row>
    <row r="48" spans="1:12" ht="17.25" customHeight="1">
      <c r="A48" s="130" t="s">
        <v>160</v>
      </c>
      <c r="B48" s="384" t="s">
        <v>373</v>
      </c>
      <c r="C48" s="350"/>
      <c r="D48" s="384" t="s">
        <v>373</v>
      </c>
      <c r="E48" s="350"/>
      <c r="F48" s="339" t="s">
        <v>373</v>
      </c>
      <c r="G48" s="340"/>
      <c r="H48" s="339" t="s">
        <v>373</v>
      </c>
      <c r="I48" s="341"/>
    </row>
    <row r="49" spans="1:9" ht="32.25" customHeight="1">
      <c r="A49" s="130" t="s">
        <v>192</v>
      </c>
      <c r="B49" s="384" t="s">
        <v>373</v>
      </c>
      <c r="C49" s="350"/>
      <c r="D49" s="384" t="s">
        <v>373</v>
      </c>
      <c r="E49" s="350"/>
      <c r="F49" s="339" t="s">
        <v>373</v>
      </c>
      <c r="G49" s="340"/>
      <c r="H49" s="339" t="s">
        <v>373</v>
      </c>
      <c r="I49" s="341"/>
    </row>
    <row r="50" spans="1:9" ht="24" customHeight="1">
      <c r="A50" s="130" t="s">
        <v>345</v>
      </c>
      <c r="B50" s="384" t="s">
        <v>373</v>
      </c>
      <c r="C50" s="350"/>
      <c r="D50" s="384" t="s">
        <v>373</v>
      </c>
      <c r="E50" s="350"/>
      <c r="F50" s="339" t="s">
        <v>373</v>
      </c>
      <c r="G50" s="340"/>
      <c r="H50" s="339" t="s">
        <v>373</v>
      </c>
      <c r="I50" s="341"/>
    </row>
    <row r="51" spans="1:9" ht="15" customHeight="1">
      <c r="A51" s="130" t="s">
        <v>160</v>
      </c>
      <c r="B51" s="384" t="s">
        <v>373</v>
      </c>
      <c r="C51" s="350"/>
      <c r="D51" s="384" t="s">
        <v>373</v>
      </c>
      <c r="E51" s="350"/>
      <c r="F51" s="339" t="s">
        <v>373</v>
      </c>
      <c r="G51" s="340"/>
      <c r="H51" s="339" t="s">
        <v>373</v>
      </c>
      <c r="I51" s="341"/>
    </row>
    <row r="52" spans="1:9" ht="32.25" customHeight="1">
      <c r="A52" s="130" t="s">
        <v>193</v>
      </c>
      <c r="B52" s="384" t="s">
        <v>373</v>
      </c>
      <c r="C52" s="350"/>
      <c r="D52" s="384" t="s">
        <v>373</v>
      </c>
      <c r="E52" s="350"/>
      <c r="F52" s="339" t="s">
        <v>373</v>
      </c>
      <c r="G52" s="340"/>
      <c r="H52" s="339" t="s">
        <v>373</v>
      </c>
      <c r="I52" s="341"/>
    </row>
    <row r="53" spans="1:9" ht="23.25" customHeight="1">
      <c r="A53" s="130" t="s">
        <v>345</v>
      </c>
      <c r="B53" s="384" t="s">
        <v>373</v>
      </c>
      <c r="C53" s="350"/>
      <c r="D53" s="384" t="s">
        <v>373</v>
      </c>
      <c r="E53" s="350"/>
      <c r="F53" s="339" t="s">
        <v>373</v>
      </c>
      <c r="G53" s="340"/>
      <c r="H53" s="339" t="s">
        <v>373</v>
      </c>
      <c r="I53" s="341"/>
    </row>
    <row r="54" spans="1:9" ht="15" customHeight="1" thickBot="1">
      <c r="A54" s="131" t="s">
        <v>160</v>
      </c>
      <c r="B54" s="390" t="s">
        <v>373</v>
      </c>
      <c r="C54" s="391"/>
      <c r="D54" s="390" t="s">
        <v>373</v>
      </c>
      <c r="E54" s="391"/>
      <c r="F54" s="344" t="s">
        <v>373</v>
      </c>
      <c r="G54" s="394"/>
      <c r="H54" s="344" t="s">
        <v>373</v>
      </c>
      <c r="I54" s="345"/>
    </row>
    <row r="55" spans="1:9" ht="19.5" customHeight="1" thickBot="1">
      <c r="A55" s="132" t="s">
        <v>164</v>
      </c>
      <c r="B55" s="392" t="s">
        <v>373</v>
      </c>
      <c r="C55" s="393"/>
      <c r="D55" s="392" t="s">
        <v>373</v>
      </c>
      <c r="E55" s="393"/>
      <c r="F55" s="388" t="s">
        <v>373</v>
      </c>
      <c r="G55" s="389"/>
      <c r="H55" s="388" t="s">
        <v>373</v>
      </c>
      <c r="I55" s="397"/>
    </row>
    <row r="56" spans="1:9" ht="15" customHeight="1"/>
    <row r="57" spans="1:9" ht="15" hidden="1" customHeight="1"/>
    <row r="58" spans="1:9" ht="0.75" customHeight="1"/>
    <row r="59" spans="1:9">
      <c r="A59" s="372" t="s">
        <v>284</v>
      </c>
      <c r="B59" s="372"/>
      <c r="C59" s="372"/>
      <c r="D59" s="372"/>
      <c r="E59" s="372"/>
      <c r="F59" s="372"/>
      <c r="G59" s="372"/>
      <c r="H59" s="372"/>
      <c r="I59" s="372"/>
    </row>
    <row r="60" spans="1:9" ht="13.5" customHeight="1" thickBot="1">
      <c r="A60" s="1"/>
      <c r="B60" s="71"/>
      <c r="C60" s="1"/>
      <c r="D60" s="1"/>
      <c r="E60" s="1"/>
      <c r="F60" s="1"/>
      <c r="G60" s="1"/>
      <c r="H60" s="1"/>
      <c r="I60" s="63"/>
    </row>
    <row r="61" spans="1:9" ht="75">
      <c r="A61" s="133"/>
      <c r="B61" s="134" t="s">
        <v>0</v>
      </c>
      <c r="C61" s="121" t="s">
        <v>104</v>
      </c>
      <c r="D61" s="121" t="s">
        <v>190</v>
      </c>
      <c r="E61" s="121" t="s">
        <v>219</v>
      </c>
      <c r="F61" s="386" t="s">
        <v>261</v>
      </c>
      <c r="G61" s="386"/>
      <c r="H61" s="386"/>
      <c r="I61" s="387"/>
    </row>
    <row r="62" spans="1:9">
      <c r="A62" s="122">
        <v>1</v>
      </c>
      <c r="B62" s="107">
        <v>2</v>
      </c>
      <c r="C62" s="107">
        <v>3</v>
      </c>
      <c r="D62" s="107">
        <v>4</v>
      </c>
      <c r="E62" s="107">
        <v>5</v>
      </c>
      <c r="F62" s="395">
        <v>6</v>
      </c>
      <c r="G62" s="395"/>
      <c r="H62" s="395"/>
      <c r="I62" s="396"/>
    </row>
    <row r="63" spans="1:9" ht="37.5">
      <c r="A63" s="130" t="s">
        <v>365</v>
      </c>
      <c r="B63" s="72" t="s">
        <v>29</v>
      </c>
      <c r="C63" s="107"/>
      <c r="D63" s="107"/>
      <c r="E63" s="107"/>
      <c r="F63" s="359"/>
      <c r="G63" s="371"/>
      <c r="H63" s="371"/>
      <c r="I63" s="360"/>
    </row>
    <row r="64" spans="1:9" ht="37.5">
      <c r="A64" s="135" t="s">
        <v>364</v>
      </c>
      <c r="B64" s="72" t="s">
        <v>54</v>
      </c>
      <c r="C64" s="113"/>
      <c r="D64" s="113"/>
      <c r="E64" s="113"/>
      <c r="F64" s="373"/>
      <c r="G64" s="373"/>
      <c r="H64" s="374"/>
      <c r="I64" s="375"/>
    </row>
    <row r="65" spans="1:14" ht="37.5">
      <c r="A65" s="135" t="s">
        <v>330</v>
      </c>
      <c r="B65" s="73" t="s">
        <v>56</v>
      </c>
      <c r="C65" s="113"/>
      <c r="D65" s="113"/>
      <c r="E65" s="113"/>
      <c r="F65" s="373"/>
      <c r="G65" s="373"/>
      <c r="H65" s="374"/>
      <c r="I65" s="375"/>
    </row>
    <row r="66" spans="1:14" ht="20.25" customHeight="1">
      <c r="A66" s="136" t="s">
        <v>125</v>
      </c>
      <c r="B66" s="73" t="s">
        <v>57</v>
      </c>
      <c r="C66" s="113"/>
      <c r="D66" s="113"/>
      <c r="E66" s="113"/>
      <c r="F66" s="373"/>
      <c r="G66" s="373"/>
      <c r="H66" s="374"/>
      <c r="I66" s="375"/>
    </row>
    <row r="67" spans="1:14" ht="37.5">
      <c r="A67" s="135" t="s">
        <v>332</v>
      </c>
      <c r="B67" s="73" t="s">
        <v>58</v>
      </c>
      <c r="C67" s="64"/>
      <c r="D67" s="64"/>
      <c r="E67" s="64"/>
      <c r="F67" s="373"/>
      <c r="G67" s="373"/>
      <c r="H67" s="374"/>
      <c r="I67" s="375"/>
    </row>
    <row r="68" spans="1:14" ht="18" customHeight="1">
      <c r="A68" s="135" t="s">
        <v>333</v>
      </c>
      <c r="B68" s="73" t="s">
        <v>9</v>
      </c>
      <c r="C68" s="64"/>
      <c r="D68" s="113"/>
      <c r="E68" s="113"/>
      <c r="F68" s="373"/>
      <c r="G68" s="373"/>
      <c r="H68" s="374"/>
      <c r="I68" s="375"/>
    </row>
    <row r="69" spans="1:14" ht="81.75" customHeight="1">
      <c r="A69" s="137" t="s">
        <v>158</v>
      </c>
      <c r="B69" s="73" t="s">
        <v>38</v>
      </c>
      <c r="C69" s="113"/>
      <c r="D69" s="113"/>
      <c r="E69" s="113"/>
      <c r="F69" s="373"/>
      <c r="G69" s="373"/>
      <c r="H69" s="374"/>
      <c r="I69" s="375"/>
    </row>
    <row r="70" spans="1:14" ht="63.75" customHeight="1">
      <c r="A70" s="138" t="s">
        <v>354</v>
      </c>
      <c r="B70" s="74" t="s">
        <v>40</v>
      </c>
      <c r="C70" s="242">
        <f>C71+C72+C73+C74+C75+C76++C77</f>
        <v>7140</v>
      </c>
      <c r="D70" s="249">
        <f>D71+D72+D73+D74+D75+D76+D77</f>
        <v>8228.6</v>
      </c>
      <c r="E70" s="242">
        <f>E71+E72+E73+E74+E75+E76+E77</f>
        <v>10685.88410017</v>
      </c>
      <c r="F70" s="385"/>
      <c r="G70" s="301"/>
      <c r="H70" s="301"/>
      <c r="I70" s="377"/>
      <c r="J70" s="66"/>
      <c r="K70" s="66"/>
      <c r="L70" s="66"/>
      <c r="M70" s="66"/>
    </row>
    <row r="71" spans="1:14" ht="37.5">
      <c r="A71" s="130" t="s">
        <v>213</v>
      </c>
      <c r="B71" s="75" t="s">
        <v>140</v>
      </c>
      <c r="C71" s="113">
        <f>1094-769.1+69.1</f>
        <v>394</v>
      </c>
      <c r="D71" s="113">
        <v>400</v>
      </c>
      <c r="E71" s="64">
        <v>520</v>
      </c>
      <c r="F71" s="373"/>
      <c r="G71" s="373"/>
      <c r="H71" s="374"/>
      <c r="I71" s="375"/>
      <c r="J71" s="66"/>
      <c r="L71" s="66"/>
    </row>
    <row r="72" spans="1:14">
      <c r="A72" s="130" t="s">
        <v>186</v>
      </c>
      <c r="B72" s="75" t="s">
        <v>141</v>
      </c>
      <c r="C72" s="113">
        <v>769.1</v>
      </c>
      <c r="D72" s="113">
        <v>780</v>
      </c>
      <c r="E72" s="64">
        <f>1617.6-464.3</f>
        <v>1153.3</v>
      </c>
      <c r="F72" s="373"/>
      <c r="G72" s="373"/>
      <c r="H72" s="374"/>
      <c r="I72" s="375"/>
      <c r="J72" s="66"/>
      <c r="K72" s="66"/>
    </row>
    <row r="73" spans="1:14">
      <c r="A73" s="124" t="s">
        <v>185</v>
      </c>
      <c r="B73" s="76" t="s">
        <v>169</v>
      </c>
      <c r="C73" s="113">
        <v>378.4</v>
      </c>
      <c r="D73" s="113">
        <v>464.3</v>
      </c>
      <c r="E73" s="64">
        <f>D73</f>
        <v>464.3</v>
      </c>
      <c r="F73" s="378"/>
      <c r="G73" s="373"/>
      <c r="H73" s="374"/>
      <c r="I73" s="375"/>
      <c r="J73" s="66"/>
    </row>
    <row r="74" spans="1:14">
      <c r="A74" s="135" t="s">
        <v>128</v>
      </c>
      <c r="B74" s="77" t="s">
        <v>170</v>
      </c>
      <c r="C74" s="113">
        <v>3523</v>
      </c>
      <c r="D74" s="113">
        <v>4298</v>
      </c>
      <c r="E74" s="64">
        <f>6700*0.6469481</f>
        <v>4334.5522700000001</v>
      </c>
      <c r="F74" s="373"/>
      <c r="G74" s="373"/>
      <c r="H74" s="374"/>
      <c r="I74" s="375"/>
      <c r="K74" s="66"/>
    </row>
    <row r="75" spans="1:14" ht="19.5" customHeight="1">
      <c r="A75" s="139" t="s">
        <v>129</v>
      </c>
      <c r="B75" s="76" t="s">
        <v>171</v>
      </c>
      <c r="C75" s="113">
        <v>777</v>
      </c>
      <c r="D75" s="113">
        <v>907</v>
      </c>
      <c r="E75" s="64">
        <f>1465.7*0.6469481</f>
        <v>948.23183017000008</v>
      </c>
      <c r="F75" s="373"/>
      <c r="G75" s="373"/>
      <c r="H75" s="374"/>
      <c r="I75" s="375"/>
    </row>
    <row r="76" spans="1:14" ht="36" customHeight="1">
      <c r="A76" s="135" t="s">
        <v>184</v>
      </c>
      <c r="B76" s="77" t="s">
        <v>234</v>
      </c>
      <c r="C76" s="113">
        <v>49.7</v>
      </c>
      <c r="D76" s="113">
        <v>49.7</v>
      </c>
      <c r="E76" s="64">
        <v>47.5</v>
      </c>
      <c r="F76" s="373"/>
      <c r="G76" s="373"/>
      <c r="H76" s="374"/>
      <c r="I76" s="375"/>
      <c r="L76" s="66"/>
      <c r="N76" s="66"/>
    </row>
    <row r="77" spans="1:14" ht="16.5" customHeight="1">
      <c r="A77" s="135" t="s">
        <v>379</v>
      </c>
      <c r="B77" s="77" t="s">
        <v>235</v>
      </c>
      <c r="C77" s="113">
        <v>1248.8</v>
      </c>
      <c r="D77" s="113">
        <f>D79+D78+29.6+130</f>
        <v>1329.6</v>
      </c>
      <c r="E77" s="64">
        <f>3568-350</f>
        <v>3218</v>
      </c>
      <c r="F77" s="373"/>
      <c r="G77" s="373"/>
      <c r="H77" s="374"/>
      <c r="I77" s="375"/>
      <c r="L77" s="66"/>
    </row>
    <row r="78" spans="1:14" ht="16.5" customHeight="1">
      <c r="A78" s="135" t="s">
        <v>378</v>
      </c>
      <c r="B78" s="77"/>
      <c r="C78" s="113">
        <f>30.6+437+6.1+9.8+198</f>
        <v>681.5</v>
      </c>
      <c r="D78" s="113">
        <v>800</v>
      </c>
      <c r="E78" s="64">
        <v>1500</v>
      </c>
      <c r="F78" s="339"/>
      <c r="G78" s="362"/>
      <c r="H78" s="362"/>
      <c r="I78" s="341"/>
      <c r="K78" s="66"/>
    </row>
    <row r="79" spans="1:14" ht="16.5" customHeight="1">
      <c r="A79" s="135" t="s">
        <v>380</v>
      </c>
      <c r="B79" s="77"/>
      <c r="C79" s="113">
        <f>23.3+11.6+322</f>
        <v>356.9</v>
      </c>
      <c r="D79" s="113">
        <v>370</v>
      </c>
      <c r="E79" s="64">
        <v>400</v>
      </c>
      <c r="F79" s="339"/>
      <c r="G79" s="362"/>
      <c r="H79" s="362"/>
      <c r="I79" s="341"/>
    </row>
    <row r="80" spans="1:14" ht="35.25" customHeight="1">
      <c r="A80" s="140" t="s">
        <v>320</v>
      </c>
      <c r="B80" s="78" t="s">
        <v>227</v>
      </c>
      <c r="C80" s="242">
        <f>C81+C82+C83+C84+C94+C85</f>
        <v>2517.8000000000002</v>
      </c>
      <c r="D80" s="249">
        <f>D81+D82+D83+D84+D85+D94</f>
        <v>2872.2999999999997</v>
      </c>
      <c r="E80" s="242">
        <f>E81+E82+E83+E84+E85+E94</f>
        <v>2914.7158998299997</v>
      </c>
      <c r="F80" s="373"/>
      <c r="G80" s="373"/>
      <c r="H80" s="374"/>
      <c r="I80" s="375"/>
      <c r="K80" s="66"/>
      <c r="L80" s="66"/>
    </row>
    <row r="81" spans="1:13" ht="18" customHeight="1">
      <c r="A81" s="135" t="s">
        <v>126</v>
      </c>
      <c r="B81" s="79" t="s">
        <v>236</v>
      </c>
      <c r="C81" s="64">
        <v>1.3</v>
      </c>
      <c r="D81" s="113">
        <v>1.3</v>
      </c>
      <c r="E81" s="64">
        <f t="shared" ref="E81:E85" si="0">D81</f>
        <v>1.3</v>
      </c>
      <c r="F81" s="373"/>
      <c r="G81" s="373"/>
      <c r="H81" s="374"/>
      <c r="I81" s="375"/>
    </row>
    <row r="82" spans="1:13" ht="20.25" customHeight="1">
      <c r="A82" s="135" t="s">
        <v>127</v>
      </c>
      <c r="B82" s="79" t="s">
        <v>237</v>
      </c>
      <c r="C82" s="64">
        <f>9.8+5.6</f>
        <v>15.4</v>
      </c>
      <c r="D82" s="113">
        <v>15.4</v>
      </c>
      <c r="E82" s="64">
        <f t="shared" si="0"/>
        <v>15.4</v>
      </c>
      <c r="F82" s="373"/>
      <c r="G82" s="373"/>
      <c r="H82" s="374"/>
      <c r="I82" s="375"/>
    </row>
    <row r="83" spans="1:13" ht="18" customHeight="1">
      <c r="A83" s="135" t="s">
        <v>128</v>
      </c>
      <c r="B83" s="79" t="s">
        <v>238</v>
      </c>
      <c r="C83" s="64">
        <v>2075</v>
      </c>
      <c r="D83" s="113">
        <v>2345.5</v>
      </c>
      <c r="E83" s="64">
        <f>6700-E74</f>
        <v>2365.4477299999999</v>
      </c>
      <c r="F83" s="373"/>
      <c r="G83" s="373"/>
      <c r="H83" s="374"/>
      <c r="I83" s="375"/>
    </row>
    <row r="84" spans="1:13" ht="18.75" customHeight="1">
      <c r="A84" s="135" t="s">
        <v>129</v>
      </c>
      <c r="B84" s="79" t="s">
        <v>239</v>
      </c>
      <c r="C84" s="64">
        <v>411.4</v>
      </c>
      <c r="D84" s="113">
        <v>495</v>
      </c>
      <c r="E84" s="64">
        <f>1465.7-E75</f>
        <v>517.46816982999997</v>
      </c>
      <c r="F84" s="373"/>
      <c r="G84" s="373"/>
      <c r="H84" s="374"/>
      <c r="I84" s="375"/>
      <c r="L84" s="66"/>
    </row>
    <row r="85" spans="1:13" ht="84.75" customHeight="1">
      <c r="A85" s="141" t="s">
        <v>130</v>
      </c>
      <c r="B85" s="79" t="s">
        <v>240</v>
      </c>
      <c r="C85" s="64">
        <v>6.9</v>
      </c>
      <c r="D85" s="113">
        <v>6.9</v>
      </c>
      <c r="E85" s="64">
        <f t="shared" si="0"/>
        <v>6.9</v>
      </c>
      <c r="F85" s="376"/>
      <c r="G85" s="301"/>
      <c r="H85" s="301"/>
      <c r="I85" s="377"/>
      <c r="K85" s="66"/>
      <c r="M85" s="66"/>
    </row>
    <row r="86" spans="1:13" ht="75" customHeight="1">
      <c r="A86" s="135" t="s">
        <v>131</v>
      </c>
      <c r="B86" s="79" t="s">
        <v>241</v>
      </c>
      <c r="C86" s="64"/>
      <c r="D86" s="64"/>
      <c r="E86" s="64"/>
      <c r="F86" s="373"/>
      <c r="G86" s="373"/>
      <c r="H86" s="374"/>
      <c r="I86" s="375"/>
    </row>
    <row r="87" spans="1:13" ht="58.5" customHeight="1">
      <c r="A87" s="135" t="s">
        <v>132</v>
      </c>
      <c r="B87" s="79" t="s">
        <v>321</v>
      </c>
      <c r="C87" s="64"/>
      <c r="D87" s="64"/>
      <c r="E87" s="64"/>
      <c r="F87" s="373"/>
      <c r="G87" s="373"/>
      <c r="H87" s="374"/>
      <c r="I87" s="375"/>
      <c r="K87" s="66"/>
      <c r="L87" s="66"/>
    </row>
    <row r="88" spans="1:13" ht="38.25" customHeight="1">
      <c r="A88" s="135" t="s">
        <v>133</v>
      </c>
      <c r="B88" s="79" t="s">
        <v>242</v>
      </c>
      <c r="C88" s="64"/>
      <c r="D88" s="64"/>
      <c r="E88" s="64"/>
      <c r="F88" s="373"/>
      <c r="G88" s="373"/>
      <c r="H88" s="374"/>
      <c r="I88" s="375"/>
    </row>
    <row r="89" spans="1:13" ht="19.5" customHeight="1">
      <c r="A89" s="135" t="s">
        <v>134</v>
      </c>
      <c r="B89" s="79" t="s">
        <v>243</v>
      </c>
      <c r="C89" s="64"/>
      <c r="D89" s="64"/>
      <c r="E89" s="64"/>
      <c r="F89" s="373"/>
      <c r="G89" s="373"/>
      <c r="H89" s="374"/>
      <c r="I89" s="375"/>
    </row>
    <row r="90" spans="1:13" ht="37.5">
      <c r="A90" s="135" t="s">
        <v>187</v>
      </c>
      <c r="B90" s="79" t="s">
        <v>244</v>
      </c>
      <c r="C90" s="64"/>
      <c r="D90" s="64"/>
      <c r="E90" s="64"/>
      <c r="F90" s="373"/>
      <c r="G90" s="373"/>
      <c r="H90" s="374"/>
      <c r="I90" s="375"/>
    </row>
    <row r="91" spans="1:13" ht="21" customHeight="1">
      <c r="A91" s="135" t="s">
        <v>135</v>
      </c>
      <c r="B91" s="79" t="s">
        <v>245</v>
      </c>
      <c r="C91" s="64"/>
      <c r="D91" s="64"/>
      <c r="E91" s="64"/>
      <c r="F91" s="373"/>
      <c r="G91" s="373"/>
      <c r="H91" s="374"/>
      <c r="I91" s="375"/>
    </row>
    <row r="92" spans="1:13" ht="21.75" customHeight="1">
      <c r="A92" s="135" t="s">
        <v>136</v>
      </c>
      <c r="B92" s="79" t="s">
        <v>246</v>
      </c>
      <c r="C92" s="64"/>
      <c r="D92" s="64"/>
      <c r="E92" s="64"/>
      <c r="F92" s="373"/>
      <c r="G92" s="373"/>
      <c r="H92" s="374"/>
      <c r="I92" s="375"/>
    </row>
    <row r="93" spans="1:13" ht="44.25" customHeight="1">
      <c r="A93" s="135" t="s">
        <v>137</v>
      </c>
      <c r="B93" s="79" t="s">
        <v>247</v>
      </c>
      <c r="C93" s="64"/>
      <c r="D93" s="64"/>
      <c r="E93" s="64"/>
      <c r="F93" s="373"/>
      <c r="G93" s="373"/>
      <c r="H93" s="374"/>
      <c r="I93" s="375"/>
    </row>
    <row r="94" spans="1:13" ht="43.5" customHeight="1">
      <c r="A94" s="135" t="s">
        <v>138</v>
      </c>
      <c r="B94" s="79" t="s">
        <v>248</v>
      </c>
      <c r="C94" s="64">
        <v>7.8</v>
      </c>
      <c r="D94" s="64">
        <v>8.1999999999999993</v>
      </c>
      <c r="E94" s="64">
        <v>8.1999999999999993</v>
      </c>
      <c r="F94" s="373"/>
      <c r="G94" s="373"/>
      <c r="H94" s="374"/>
      <c r="I94" s="375"/>
    </row>
    <row r="95" spans="1:13" ht="74.25" customHeight="1">
      <c r="A95" s="142" t="s">
        <v>304</v>
      </c>
      <c r="B95" s="79" t="s">
        <v>249</v>
      </c>
      <c r="C95" s="64"/>
      <c r="D95" s="64"/>
      <c r="E95" s="64"/>
      <c r="F95" s="373"/>
      <c r="G95" s="373"/>
      <c r="H95" s="374"/>
      <c r="I95" s="375"/>
    </row>
    <row r="96" spans="1:13" ht="37.5">
      <c r="A96" s="141" t="s">
        <v>139</v>
      </c>
      <c r="B96" s="79" t="s">
        <v>250</v>
      </c>
      <c r="C96" s="64"/>
      <c r="D96" s="64"/>
      <c r="E96" s="64"/>
      <c r="F96" s="373"/>
      <c r="G96" s="373"/>
      <c r="H96" s="374"/>
      <c r="I96" s="375"/>
    </row>
    <row r="97" spans="1:9" ht="56.25">
      <c r="A97" s="135" t="s">
        <v>382</v>
      </c>
      <c r="B97" s="79" t="s">
        <v>251</v>
      </c>
      <c r="C97" s="64"/>
      <c r="D97" s="64"/>
      <c r="E97" s="64"/>
      <c r="F97" s="373"/>
      <c r="G97" s="373"/>
      <c r="H97" s="374"/>
      <c r="I97" s="375"/>
    </row>
    <row r="98" spans="1:9" ht="37.5">
      <c r="A98" s="140" t="s">
        <v>322</v>
      </c>
      <c r="B98" s="80" t="s">
        <v>42</v>
      </c>
      <c r="C98" s="113"/>
      <c r="D98" s="64"/>
      <c r="E98" s="64"/>
      <c r="F98" s="373"/>
      <c r="G98" s="373"/>
      <c r="H98" s="374"/>
      <c r="I98" s="375"/>
    </row>
    <row r="99" spans="1:9">
      <c r="A99" s="143" t="s">
        <v>323</v>
      </c>
      <c r="B99" s="75" t="s">
        <v>174</v>
      </c>
      <c r="C99" s="113"/>
      <c r="D99" s="113"/>
      <c r="E99" s="113"/>
      <c r="F99" s="374"/>
      <c r="G99" s="382"/>
      <c r="H99" s="382"/>
      <c r="I99" s="383"/>
    </row>
    <row r="100" spans="1:9" ht="24.75" customHeight="1">
      <c r="A100" s="143" t="s">
        <v>128</v>
      </c>
      <c r="B100" s="76" t="s">
        <v>175</v>
      </c>
      <c r="C100" s="113"/>
      <c r="D100" s="64"/>
      <c r="E100" s="64"/>
      <c r="F100" s="373"/>
      <c r="G100" s="373"/>
      <c r="H100" s="374"/>
      <c r="I100" s="375"/>
    </row>
    <row r="101" spans="1:9" ht="24.75" customHeight="1">
      <c r="A101" s="139" t="s">
        <v>129</v>
      </c>
      <c r="B101" s="76" t="s">
        <v>376</v>
      </c>
      <c r="C101" s="113"/>
      <c r="D101" s="64"/>
      <c r="E101" s="64"/>
      <c r="F101" s="339"/>
      <c r="G101" s="362"/>
      <c r="H101" s="362"/>
      <c r="I101" s="341"/>
    </row>
    <row r="102" spans="1:9" ht="24.75" customHeight="1">
      <c r="A102" s="143" t="s">
        <v>397</v>
      </c>
      <c r="B102" s="76" t="s">
        <v>377</v>
      </c>
      <c r="C102" s="113"/>
      <c r="D102" s="64"/>
      <c r="E102" s="64"/>
      <c r="F102" s="339"/>
      <c r="G102" s="362"/>
      <c r="H102" s="362"/>
      <c r="I102" s="341"/>
    </row>
    <row r="103" spans="1:9" ht="37.5" customHeight="1">
      <c r="A103" s="144" t="s">
        <v>353</v>
      </c>
      <c r="B103" s="74" t="s">
        <v>44</v>
      </c>
      <c r="C103" s="242">
        <f>C115</f>
        <v>0.2</v>
      </c>
      <c r="D103" s="242">
        <v>0.2</v>
      </c>
      <c r="E103" s="242">
        <v>0.2</v>
      </c>
      <c r="F103" s="373"/>
      <c r="G103" s="373"/>
      <c r="H103" s="374"/>
      <c r="I103" s="375"/>
    </row>
    <row r="104" spans="1:9" ht="19.5" customHeight="1">
      <c r="A104" s="145" t="s">
        <v>259</v>
      </c>
      <c r="B104" s="81" t="s">
        <v>252</v>
      </c>
      <c r="C104" s="64"/>
      <c r="D104" s="64"/>
      <c r="E104" s="64"/>
      <c r="F104" s="339"/>
      <c r="G104" s="362"/>
      <c r="H104" s="362"/>
      <c r="I104" s="341"/>
    </row>
    <row r="105" spans="1:9" ht="37.5">
      <c r="A105" s="141" t="s">
        <v>142</v>
      </c>
      <c r="B105" s="76" t="s">
        <v>253</v>
      </c>
      <c r="C105" s="64"/>
      <c r="D105" s="64"/>
      <c r="E105" s="64"/>
      <c r="F105" s="373"/>
      <c r="G105" s="373"/>
      <c r="H105" s="374"/>
      <c r="I105" s="375"/>
    </row>
    <row r="106" spans="1:9" ht="35.25" customHeight="1">
      <c r="A106" s="145" t="s">
        <v>182</v>
      </c>
      <c r="B106" s="79" t="s">
        <v>254</v>
      </c>
      <c r="C106" s="64"/>
      <c r="D106" s="64"/>
      <c r="E106" s="64"/>
      <c r="F106" s="373"/>
      <c r="G106" s="373"/>
      <c r="H106" s="374"/>
      <c r="I106" s="375"/>
    </row>
    <row r="107" spans="1:9" ht="96.75" customHeight="1">
      <c r="A107" s="141" t="s">
        <v>384</v>
      </c>
      <c r="B107" s="77" t="s">
        <v>255</v>
      </c>
      <c r="C107" s="64"/>
      <c r="D107" s="64"/>
      <c r="E107" s="64"/>
      <c r="F107" s="373"/>
      <c r="G107" s="373"/>
      <c r="H107" s="374"/>
      <c r="I107" s="375"/>
    </row>
    <row r="108" spans="1:9" ht="19.5" customHeight="1">
      <c r="A108" s="141" t="s">
        <v>346</v>
      </c>
      <c r="B108" s="82" t="s">
        <v>62</v>
      </c>
      <c r="C108" s="64"/>
      <c r="D108" s="64"/>
      <c r="E108" s="64"/>
      <c r="F108" s="373"/>
      <c r="G108" s="373"/>
      <c r="H108" s="374"/>
      <c r="I108" s="375"/>
    </row>
    <row r="109" spans="1:9" ht="37.5">
      <c r="A109" s="141" t="s">
        <v>347</v>
      </c>
      <c r="B109" s="82" t="s">
        <v>63</v>
      </c>
      <c r="C109" s="64"/>
      <c r="D109" s="64"/>
      <c r="E109" s="64"/>
      <c r="F109" s="373"/>
      <c r="G109" s="373"/>
      <c r="H109" s="374"/>
      <c r="I109" s="375"/>
    </row>
    <row r="110" spans="1:9" ht="19.5" customHeight="1">
      <c r="A110" s="141" t="s">
        <v>348</v>
      </c>
      <c r="B110" s="83" t="s">
        <v>64</v>
      </c>
      <c r="C110" s="64"/>
      <c r="D110" s="64"/>
      <c r="E110" s="64"/>
      <c r="F110" s="373"/>
      <c r="G110" s="373"/>
      <c r="H110" s="374"/>
      <c r="I110" s="375"/>
    </row>
    <row r="111" spans="1:9" ht="37.5" customHeight="1">
      <c r="A111" s="145" t="s">
        <v>159</v>
      </c>
      <c r="B111" s="82" t="s">
        <v>16</v>
      </c>
      <c r="C111" s="64"/>
      <c r="D111" s="64"/>
      <c r="E111" s="64"/>
      <c r="F111" s="373"/>
      <c r="G111" s="373"/>
      <c r="H111" s="374"/>
      <c r="I111" s="375"/>
    </row>
    <row r="112" spans="1:9">
      <c r="A112" s="141" t="s">
        <v>349</v>
      </c>
      <c r="B112" s="82" t="s">
        <v>80</v>
      </c>
      <c r="C112" s="64"/>
      <c r="D112" s="64"/>
      <c r="E112" s="64"/>
      <c r="F112" s="373"/>
      <c r="G112" s="373"/>
      <c r="H112" s="374"/>
      <c r="I112" s="375"/>
    </row>
    <row r="113" spans="1:9" ht="37.5">
      <c r="A113" s="141" t="s">
        <v>350</v>
      </c>
      <c r="B113" s="83" t="s">
        <v>86</v>
      </c>
      <c r="C113" s="64"/>
      <c r="D113" s="64"/>
      <c r="E113" s="64"/>
      <c r="F113" s="373"/>
      <c r="G113" s="373"/>
      <c r="H113" s="374"/>
      <c r="I113" s="375"/>
    </row>
    <row r="114" spans="1:9" ht="16.5" customHeight="1">
      <c r="A114" s="141" t="s">
        <v>381</v>
      </c>
      <c r="B114" s="77" t="s">
        <v>229</v>
      </c>
      <c r="C114" s="64"/>
      <c r="D114" s="64"/>
      <c r="E114" s="64"/>
      <c r="F114" s="373"/>
      <c r="G114" s="373"/>
      <c r="H114" s="374"/>
      <c r="I114" s="375"/>
    </row>
    <row r="115" spans="1:9" ht="16.5" customHeight="1">
      <c r="A115" s="179" t="s">
        <v>438</v>
      </c>
      <c r="B115" s="180"/>
      <c r="C115" s="181">
        <v>0.2</v>
      </c>
      <c r="D115" s="181">
        <v>0.2</v>
      </c>
      <c r="E115" s="181">
        <v>0.2</v>
      </c>
      <c r="F115" s="339"/>
      <c r="G115" s="362"/>
      <c r="H115" s="362"/>
      <c r="I115" s="341"/>
    </row>
    <row r="116" spans="1:9" ht="16.5" hidden="1" customHeight="1">
      <c r="A116" s="179"/>
      <c r="B116" s="180"/>
      <c r="C116" s="181"/>
      <c r="D116" s="181"/>
      <c r="E116" s="181"/>
      <c r="F116" s="339"/>
      <c r="G116" s="362"/>
      <c r="H116" s="362"/>
      <c r="I116" s="341"/>
    </row>
    <row r="117" spans="1:9" ht="16.5" hidden="1" customHeight="1">
      <c r="A117" s="179"/>
      <c r="B117" s="180"/>
      <c r="C117" s="181"/>
      <c r="D117" s="181"/>
      <c r="E117" s="181"/>
      <c r="F117" s="339"/>
      <c r="G117" s="362"/>
      <c r="H117" s="362"/>
      <c r="I117" s="341"/>
    </row>
    <row r="118" spans="1:9" ht="18.75" customHeight="1" thickBot="1">
      <c r="A118" s="146" t="s">
        <v>351</v>
      </c>
      <c r="B118" s="147" t="s">
        <v>233</v>
      </c>
      <c r="C118" s="148"/>
      <c r="D118" s="148"/>
      <c r="E118" s="148"/>
      <c r="F118" s="379"/>
      <c r="G118" s="379"/>
      <c r="H118" s="380"/>
      <c r="I118" s="381"/>
    </row>
    <row r="119" spans="1:9">
      <c r="C119" s="66"/>
      <c r="D119" s="66"/>
      <c r="E119" s="66"/>
    </row>
    <row r="120" spans="1:9">
      <c r="A120" s="20" t="s">
        <v>457</v>
      </c>
      <c r="B120" s="14"/>
      <c r="C120" s="15"/>
      <c r="D120" s="342" t="s">
        <v>462</v>
      </c>
      <c r="E120" s="342"/>
      <c r="F120" s="342"/>
      <c r="G120" s="17"/>
      <c r="H120" s="117"/>
      <c r="I120" s="17"/>
    </row>
    <row r="121" spans="1:9">
      <c r="A121" s="21"/>
      <c r="B121" s="21"/>
      <c r="C121" s="44"/>
      <c r="D121" s="22"/>
      <c r="E121" s="23"/>
      <c r="F121" s="22"/>
      <c r="G121" s="22"/>
      <c r="H121" s="22"/>
      <c r="I121" s="24"/>
    </row>
    <row r="122" spans="1:9">
      <c r="A122" s="8" t="s">
        <v>374</v>
      </c>
      <c r="B122" s="6"/>
      <c r="D122" s="343" t="s">
        <v>460</v>
      </c>
      <c r="E122" s="343"/>
      <c r="F122" s="343"/>
      <c r="G122" s="14"/>
      <c r="H122" s="20"/>
      <c r="I122" s="14"/>
    </row>
    <row r="123" spans="1:9">
      <c r="C123" s="66"/>
      <c r="D123" s="287"/>
      <c r="E123" s="66"/>
    </row>
    <row r="124" spans="1:9">
      <c r="A124" s="8" t="s">
        <v>375</v>
      </c>
      <c r="C124" s="66"/>
    </row>
    <row r="125" spans="1:9">
      <c r="C125" s="66"/>
      <c r="D125" s="66"/>
      <c r="E125" s="66"/>
    </row>
    <row r="126" spans="1:9">
      <c r="C126" s="66"/>
      <c r="D126" s="66"/>
      <c r="E126" s="66"/>
    </row>
    <row r="127" spans="1:9">
      <c r="C127" s="66"/>
      <c r="D127" s="66"/>
      <c r="E127" s="66"/>
    </row>
    <row r="128" spans="1:9">
      <c r="C128" s="66"/>
      <c r="D128" s="66"/>
      <c r="E128" s="66"/>
    </row>
    <row r="129" spans="3:5">
      <c r="C129" s="66"/>
      <c r="D129" s="66"/>
      <c r="E129" s="66"/>
    </row>
    <row r="130" spans="3:5">
      <c r="C130" s="66"/>
      <c r="D130" s="66"/>
      <c r="E130" s="66"/>
    </row>
    <row r="131" spans="3:5">
      <c r="C131" s="66"/>
      <c r="D131" s="66"/>
      <c r="E131" s="66"/>
    </row>
    <row r="132" spans="3:5">
      <c r="C132" s="66"/>
      <c r="D132" s="66"/>
      <c r="E132" s="66"/>
    </row>
    <row r="133" spans="3:5">
      <c r="C133" s="66"/>
      <c r="D133" s="66"/>
      <c r="E133" s="66"/>
    </row>
    <row r="134" spans="3:5">
      <c r="C134" s="66"/>
      <c r="D134" s="66"/>
      <c r="E134" s="66"/>
    </row>
    <row r="135" spans="3:5">
      <c r="C135" s="66"/>
      <c r="D135" s="66"/>
      <c r="E135" s="66"/>
    </row>
    <row r="136" spans="3:5">
      <c r="C136" s="66"/>
      <c r="D136" s="66"/>
      <c r="E136" s="66"/>
    </row>
    <row r="137" spans="3:5">
      <c r="C137" s="66"/>
      <c r="D137" s="66"/>
      <c r="E137" s="66"/>
    </row>
    <row r="138" spans="3:5">
      <c r="C138" s="66"/>
      <c r="D138" s="66"/>
      <c r="E138" s="66"/>
    </row>
    <row r="139" spans="3:5">
      <c r="C139" s="66"/>
      <c r="D139" s="66"/>
      <c r="E139" s="66"/>
    </row>
    <row r="140" spans="3:5">
      <c r="C140" s="66"/>
      <c r="D140" s="66"/>
      <c r="E140" s="66"/>
    </row>
  </sheetData>
  <mergeCells count="158">
    <mergeCell ref="B37:C37"/>
    <mergeCell ref="A32:C32"/>
    <mergeCell ref="F33:G33"/>
    <mergeCell ref="H38:I38"/>
    <mergeCell ref="H39:I39"/>
    <mergeCell ref="H44:I44"/>
    <mergeCell ref="H2:I2"/>
    <mergeCell ref="B21:D21"/>
    <mergeCell ref="B20:D20"/>
    <mergeCell ref="E20:I20"/>
    <mergeCell ref="A4:I4"/>
    <mergeCell ref="A18:I18"/>
    <mergeCell ref="A5:I5"/>
    <mergeCell ref="A3:I3"/>
    <mergeCell ref="A17:I17"/>
    <mergeCell ref="A6:I6"/>
    <mergeCell ref="A16:I16"/>
    <mergeCell ref="A15:I15"/>
    <mergeCell ref="E21:I21"/>
    <mergeCell ref="F29:G29"/>
    <mergeCell ref="H33:I33"/>
    <mergeCell ref="F26:G27"/>
    <mergeCell ref="F32:G32"/>
    <mergeCell ref="A31:C31"/>
    <mergeCell ref="D47:E47"/>
    <mergeCell ref="F49:G49"/>
    <mergeCell ref="F50:G50"/>
    <mergeCell ref="B38:C38"/>
    <mergeCell ref="B44:C44"/>
    <mergeCell ref="F44:G44"/>
    <mergeCell ref="D44:E44"/>
    <mergeCell ref="D50:E50"/>
    <mergeCell ref="A35:I35"/>
    <mergeCell ref="F46:G46"/>
    <mergeCell ref="D46:E46"/>
    <mergeCell ref="B47:C47"/>
    <mergeCell ref="H48:I48"/>
    <mergeCell ref="B48:C48"/>
    <mergeCell ref="B46:C46"/>
    <mergeCell ref="D48:E48"/>
    <mergeCell ref="H37:I37"/>
    <mergeCell ref="H45:I45"/>
    <mergeCell ref="H40:I40"/>
    <mergeCell ref="B45:C45"/>
    <mergeCell ref="A42:I42"/>
    <mergeCell ref="B40:C40"/>
    <mergeCell ref="B39:C39"/>
    <mergeCell ref="H47:I47"/>
    <mergeCell ref="B53:C53"/>
    <mergeCell ref="D53:E53"/>
    <mergeCell ref="F51:G51"/>
    <mergeCell ref="H52:I52"/>
    <mergeCell ref="F53:G53"/>
    <mergeCell ref="F52:G52"/>
    <mergeCell ref="H55:I55"/>
    <mergeCell ref="H54:I54"/>
    <mergeCell ref="B52:C52"/>
    <mergeCell ref="H46:I46"/>
    <mergeCell ref="F47:G47"/>
    <mergeCell ref="B49:C49"/>
    <mergeCell ref="D49:E49"/>
    <mergeCell ref="D45:E45"/>
    <mergeCell ref="F45:G45"/>
    <mergeCell ref="F70:I70"/>
    <mergeCell ref="F61:I61"/>
    <mergeCell ref="F64:I64"/>
    <mergeCell ref="F65:I65"/>
    <mergeCell ref="B50:C50"/>
    <mergeCell ref="F55:G55"/>
    <mergeCell ref="D54:E54"/>
    <mergeCell ref="D55:E55"/>
    <mergeCell ref="B51:C51"/>
    <mergeCell ref="H53:I53"/>
    <mergeCell ref="F54:G54"/>
    <mergeCell ref="F66:I66"/>
    <mergeCell ref="F62:I62"/>
    <mergeCell ref="D51:E51"/>
    <mergeCell ref="A59:I59"/>
    <mergeCell ref="B55:C55"/>
    <mergeCell ref="B54:C54"/>
    <mergeCell ref="D52:E52"/>
    <mergeCell ref="F100:I100"/>
    <mergeCell ref="F79:I79"/>
    <mergeCell ref="F98:I98"/>
    <mergeCell ref="F99:I99"/>
    <mergeCell ref="F80:I80"/>
    <mergeCell ref="F82:I82"/>
    <mergeCell ref="F90:I90"/>
    <mergeCell ref="F91:I91"/>
    <mergeCell ref="F92:I92"/>
    <mergeCell ref="F97:I97"/>
    <mergeCell ref="F88:I88"/>
    <mergeCell ref="F114:I114"/>
    <mergeCell ref="F118:I118"/>
    <mergeCell ref="F112:I112"/>
    <mergeCell ref="F113:I113"/>
    <mergeCell ref="F106:I106"/>
    <mergeCell ref="F102:I102"/>
    <mergeCell ref="F109:I109"/>
    <mergeCell ref="F108:I108"/>
    <mergeCell ref="F111:I111"/>
    <mergeCell ref="F110:I110"/>
    <mergeCell ref="F105:I105"/>
    <mergeCell ref="F103:I103"/>
    <mergeCell ref="F104:I104"/>
    <mergeCell ref="F107:I107"/>
    <mergeCell ref="F115:I115"/>
    <mergeCell ref="F116:I116"/>
    <mergeCell ref="F117:I117"/>
    <mergeCell ref="F84:I84"/>
    <mergeCell ref="F85:I85"/>
    <mergeCell ref="F86:I86"/>
    <mergeCell ref="F63:I63"/>
    <mergeCell ref="F67:I67"/>
    <mergeCell ref="F71:I71"/>
    <mergeCell ref="F72:I72"/>
    <mergeCell ref="F73:I73"/>
    <mergeCell ref="F74:I74"/>
    <mergeCell ref="F68:I68"/>
    <mergeCell ref="F69:I69"/>
    <mergeCell ref="B14:F14"/>
    <mergeCell ref="H29:I29"/>
    <mergeCell ref="H31:I31"/>
    <mergeCell ref="H30:I30"/>
    <mergeCell ref="F31:G31"/>
    <mergeCell ref="H26:I27"/>
    <mergeCell ref="H28:I28"/>
    <mergeCell ref="D26:E26"/>
    <mergeCell ref="E22:I22"/>
    <mergeCell ref="B22:D22"/>
    <mergeCell ref="A26:C27"/>
    <mergeCell ref="F28:G28"/>
    <mergeCell ref="A28:C28"/>
    <mergeCell ref="A24:I24"/>
    <mergeCell ref="F48:G48"/>
    <mergeCell ref="H49:I49"/>
    <mergeCell ref="D120:F120"/>
    <mergeCell ref="D122:F122"/>
    <mergeCell ref="H32:I32"/>
    <mergeCell ref="A33:C33"/>
    <mergeCell ref="A29:C29"/>
    <mergeCell ref="A30:C30"/>
    <mergeCell ref="F30:G30"/>
    <mergeCell ref="F101:I101"/>
    <mergeCell ref="F77:I77"/>
    <mergeCell ref="F78:I78"/>
    <mergeCell ref="F93:I93"/>
    <mergeCell ref="F94:I94"/>
    <mergeCell ref="F95:I95"/>
    <mergeCell ref="F96:I96"/>
    <mergeCell ref="F89:I89"/>
    <mergeCell ref="H51:I51"/>
    <mergeCell ref="H50:I50"/>
    <mergeCell ref="F87:I87"/>
    <mergeCell ref="F81:I81"/>
    <mergeCell ref="F75:I75"/>
    <mergeCell ref="F76:I76"/>
    <mergeCell ref="F83:I83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1" fitToHeight="0" orientation="portrait" horizontalDpi="1200" verticalDpi="1200" r:id="rId1"/>
  <headerFooter alignWithMargins="0"/>
  <rowBreaks count="2" manualBreakCount="2">
    <brk id="34" max="16383" man="1"/>
    <brk id="69" max="16383" man="1"/>
  </rowBreaks>
  <ignoredErrors>
    <ignoredError sqref="B80:B86 B118 B88:B98 B100 B64:B77 B103:B107 B108:B1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Y37"/>
  <sheetViews>
    <sheetView zoomScale="75" zoomScaleNormal="100" workbookViewId="0">
      <selection activeCell="J14" sqref="J14"/>
    </sheetView>
  </sheetViews>
  <sheetFormatPr defaultColWidth="9.140625" defaultRowHeight="18.75"/>
  <cols>
    <col min="1" max="1" width="4.28515625" style="6" customWidth="1"/>
    <col min="2" max="2" width="16.5703125" style="6" customWidth="1"/>
    <col min="3" max="3" width="9.140625" style="6"/>
    <col min="4" max="4" width="5.28515625" style="6" customWidth="1"/>
    <col min="5" max="6" width="5.85546875" style="6" customWidth="1"/>
    <col min="7" max="7" width="5.28515625" style="6" customWidth="1"/>
    <col min="8" max="8" width="8.85546875" style="6" customWidth="1"/>
    <col min="9" max="9" width="5.42578125" style="6" customWidth="1"/>
    <col min="10" max="10" width="4.5703125" style="6" customWidth="1"/>
    <col min="11" max="11" width="5.85546875" style="6" customWidth="1"/>
    <col min="12" max="12" width="3.85546875" style="6" customWidth="1"/>
    <col min="13" max="13" width="8.42578125" style="6" customWidth="1"/>
    <col min="14" max="14" width="7.28515625" style="6" customWidth="1"/>
    <col min="15" max="15" width="7.140625" style="6" customWidth="1"/>
    <col min="16" max="16" width="7" style="6" customWidth="1"/>
    <col min="17" max="17" width="7.140625" style="6" customWidth="1"/>
    <col min="18" max="18" width="8.140625" style="6" customWidth="1"/>
    <col min="19" max="19" width="7" style="6" customWidth="1"/>
    <col min="20" max="20" width="8.85546875" style="6" customWidth="1"/>
    <col min="21" max="21" width="7" style="6" customWidth="1"/>
    <col min="22" max="22" width="6.85546875" style="6" customWidth="1"/>
    <col min="23" max="25" width="9.140625" style="6" hidden="1" customWidth="1"/>
    <col min="26" max="16384" width="9.140625" style="6"/>
  </cols>
  <sheetData>
    <row r="1" spans="1:22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28"/>
      <c r="R1" s="428"/>
      <c r="S1" s="428"/>
      <c r="T1" s="428"/>
      <c r="U1" s="428"/>
      <c r="V1" s="428"/>
    </row>
    <row r="2" spans="1:22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25" t="s">
        <v>319</v>
      </c>
      <c r="R2" s="425"/>
      <c r="S2" s="425"/>
      <c r="T2" s="425"/>
      <c r="U2" s="425"/>
      <c r="V2" s="425"/>
    </row>
    <row r="3" spans="1:22" s="14" customFormat="1" ht="31.5" customHeight="1">
      <c r="A3" s="418" t="s">
        <v>285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</row>
    <row r="4" spans="1:22" ht="15" customHeight="1">
      <c r="A4" s="426" t="s">
        <v>145</v>
      </c>
      <c r="B4" s="426" t="s">
        <v>146</v>
      </c>
      <c r="C4" s="312" t="s">
        <v>147</v>
      </c>
      <c r="D4" s="312"/>
      <c r="E4" s="312" t="s">
        <v>148</v>
      </c>
      <c r="F4" s="312"/>
      <c r="G4" s="312"/>
      <c r="H4" s="312"/>
      <c r="I4" s="312"/>
      <c r="J4" s="312"/>
      <c r="K4" s="312" t="s">
        <v>302</v>
      </c>
      <c r="L4" s="312"/>
      <c r="M4" s="427" t="s">
        <v>298</v>
      </c>
      <c r="N4" s="427"/>
      <c r="O4" s="427"/>
      <c r="P4" s="427"/>
      <c r="Q4" s="427"/>
      <c r="R4" s="427"/>
      <c r="S4" s="427"/>
      <c r="T4" s="427"/>
      <c r="U4" s="427"/>
      <c r="V4" s="427"/>
    </row>
    <row r="5" spans="1:22" ht="70.5" customHeight="1">
      <c r="A5" s="426"/>
      <c r="B5" s="426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 t="s">
        <v>297</v>
      </c>
      <c r="N5" s="312"/>
      <c r="O5" s="312" t="s">
        <v>299</v>
      </c>
      <c r="P5" s="312"/>
      <c r="Q5" s="312" t="s">
        <v>129</v>
      </c>
      <c r="R5" s="312"/>
      <c r="S5" s="312" t="s">
        <v>300</v>
      </c>
      <c r="T5" s="312"/>
      <c r="U5" s="312" t="s">
        <v>301</v>
      </c>
      <c r="V5" s="312"/>
    </row>
    <row r="6" spans="1:22" ht="12" customHeight="1">
      <c r="A6" s="55">
        <v>1</v>
      </c>
      <c r="B6" s="55">
        <v>2</v>
      </c>
      <c r="C6" s="312">
        <v>3</v>
      </c>
      <c r="D6" s="312"/>
      <c r="E6" s="312">
        <v>4</v>
      </c>
      <c r="F6" s="312"/>
      <c r="G6" s="312"/>
      <c r="H6" s="312"/>
      <c r="I6" s="312"/>
      <c r="J6" s="312"/>
      <c r="K6" s="312">
        <v>5</v>
      </c>
      <c r="L6" s="312"/>
      <c r="M6" s="312">
        <v>6</v>
      </c>
      <c r="N6" s="312"/>
      <c r="O6" s="312">
        <v>7</v>
      </c>
      <c r="P6" s="312"/>
      <c r="Q6" s="312">
        <v>8</v>
      </c>
      <c r="R6" s="312"/>
      <c r="S6" s="312">
        <v>9</v>
      </c>
      <c r="T6" s="312"/>
      <c r="U6" s="312">
        <v>10</v>
      </c>
      <c r="V6" s="312"/>
    </row>
    <row r="7" spans="1:22" ht="55.5" customHeight="1">
      <c r="A7" s="84">
        <v>1</v>
      </c>
      <c r="B7" s="65"/>
      <c r="C7" s="420"/>
      <c r="D7" s="420"/>
      <c r="E7" s="312"/>
      <c r="F7" s="312"/>
      <c r="G7" s="312"/>
      <c r="H7" s="312"/>
      <c r="I7" s="312"/>
      <c r="J7" s="312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</row>
    <row r="8" spans="1:22" ht="12.95" customHeight="1">
      <c r="A8" s="84"/>
      <c r="B8" s="65"/>
      <c r="C8" s="420"/>
      <c r="D8" s="420"/>
      <c r="E8" s="312"/>
      <c r="F8" s="312"/>
      <c r="G8" s="312"/>
      <c r="H8" s="312"/>
      <c r="I8" s="312"/>
      <c r="J8" s="312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2" ht="16.5" customHeight="1">
      <c r="A9" s="423" t="s">
        <v>164</v>
      </c>
      <c r="B9" s="423"/>
      <c r="C9" s="423"/>
      <c r="D9" s="423"/>
      <c r="E9" s="423"/>
      <c r="F9" s="423"/>
      <c r="G9" s="423"/>
      <c r="H9" s="423"/>
      <c r="I9" s="423"/>
      <c r="J9" s="423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2" ht="16.5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spans="1:22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7" customFormat="1" ht="18.75" customHeight="1">
      <c r="A12" s="418" t="s">
        <v>286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</row>
    <row r="13" spans="1:22">
      <c r="A13" s="429"/>
      <c r="B13" s="429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</row>
    <row r="14" spans="1:22">
      <c r="A14" s="5"/>
      <c r="B14" s="5"/>
      <c r="C14" s="5"/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5"/>
      <c r="B15" s="5"/>
      <c r="C15" s="5"/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14" customFormat="1" ht="30" customHeight="1" thickBot="1">
      <c r="A16" s="418" t="s">
        <v>287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</row>
    <row r="17" spans="1:22" s="14" customFormat="1" ht="51" customHeight="1">
      <c r="A17" s="430" t="s">
        <v>145</v>
      </c>
      <c r="B17" s="386" t="s">
        <v>355</v>
      </c>
      <c r="C17" s="386" t="s">
        <v>163</v>
      </c>
      <c r="D17" s="386"/>
      <c r="E17" s="386"/>
      <c r="F17" s="386"/>
      <c r="G17" s="386"/>
      <c r="H17" s="386" t="s">
        <v>8</v>
      </c>
      <c r="I17" s="386"/>
      <c r="J17" s="386"/>
      <c r="K17" s="386"/>
      <c r="L17" s="386"/>
      <c r="M17" s="386" t="s">
        <v>356</v>
      </c>
      <c r="N17" s="386"/>
      <c r="O17" s="386"/>
      <c r="P17" s="386"/>
      <c r="Q17" s="386"/>
      <c r="R17" s="386" t="s">
        <v>164</v>
      </c>
      <c r="S17" s="386"/>
      <c r="T17" s="386"/>
      <c r="U17" s="386"/>
      <c r="V17" s="387"/>
    </row>
    <row r="18" spans="1:22" s="14" customFormat="1" ht="43.5" customHeight="1">
      <c r="A18" s="431"/>
      <c r="B18" s="312"/>
      <c r="C18" s="328" t="s">
        <v>324</v>
      </c>
      <c r="D18" s="311" t="s">
        <v>325</v>
      </c>
      <c r="E18" s="311"/>
      <c r="F18" s="311"/>
      <c r="G18" s="311"/>
      <c r="H18" s="328" t="s">
        <v>324</v>
      </c>
      <c r="I18" s="311" t="s">
        <v>325</v>
      </c>
      <c r="J18" s="311"/>
      <c r="K18" s="311"/>
      <c r="L18" s="311"/>
      <c r="M18" s="328" t="s">
        <v>324</v>
      </c>
      <c r="N18" s="311" t="s">
        <v>325</v>
      </c>
      <c r="O18" s="311"/>
      <c r="P18" s="311"/>
      <c r="Q18" s="311"/>
      <c r="R18" s="328" t="s">
        <v>324</v>
      </c>
      <c r="S18" s="311" t="s">
        <v>325</v>
      </c>
      <c r="T18" s="311"/>
      <c r="U18" s="311"/>
      <c r="V18" s="424"/>
    </row>
    <row r="19" spans="1:22" s="14" customFormat="1" ht="37.5" customHeight="1">
      <c r="A19" s="431"/>
      <c r="B19" s="312"/>
      <c r="C19" s="328"/>
      <c r="D19" s="28" t="s">
        <v>294</v>
      </c>
      <c r="E19" s="28" t="s">
        <v>296</v>
      </c>
      <c r="F19" s="28" t="s">
        <v>290</v>
      </c>
      <c r="G19" s="28" t="s">
        <v>267</v>
      </c>
      <c r="H19" s="328"/>
      <c r="I19" s="28" t="s">
        <v>294</v>
      </c>
      <c r="J19" s="28" t="s">
        <v>296</v>
      </c>
      <c r="K19" s="28" t="s">
        <v>290</v>
      </c>
      <c r="L19" s="28" t="s">
        <v>267</v>
      </c>
      <c r="M19" s="328"/>
      <c r="N19" s="28" t="s">
        <v>294</v>
      </c>
      <c r="O19" s="28" t="s">
        <v>296</v>
      </c>
      <c r="P19" s="28" t="s">
        <v>290</v>
      </c>
      <c r="Q19" s="28" t="s">
        <v>267</v>
      </c>
      <c r="R19" s="328"/>
      <c r="S19" s="28" t="s">
        <v>294</v>
      </c>
      <c r="T19" s="28" t="s">
        <v>296</v>
      </c>
      <c r="U19" s="28" t="s">
        <v>290</v>
      </c>
      <c r="V19" s="150" t="s">
        <v>267</v>
      </c>
    </row>
    <row r="20" spans="1:22" s="14" customFormat="1" ht="16.5" customHeight="1">
      <c r="A20" s="149">
        <v>1</v>
      </c>
      <c r="B20" s="29">
        <v>2</v>
      </c>
      <c r="C20" s="27">
        <v>3</v>
      </c>
      <c r="D20" s="28">
        <v>4</v>
      </c>
      <c r="E20" s="28">
        <v>5</v>
      </c>
      <c r="F20" s="28">
        <v>6</v>
      </c>
      <c r="G20" s="28">
        <v>7</v>
      </c>
      <c r="H20" s="27">
        <v>8</v>
      </c>
      <c r="I20" s="28">
        <v>9</v>
      </c>
      <c r="J20" s="28">
        <v>10</v>
      </c>
      <c r="K20" s="28">
        <v>11</v>
      </c>
      <c r="L20" s="28">
        <v>12</v>
      </c>
      <c r="M20" s="27">
        <v>13</v>
      </c>
      <c r="N20" s="28">
        <v>14</v>
      </c>
      <c r="O20" s="28">
        <v>15</v>
      </c>
      <c r="P20" s="28">
        <v>16</v>
      </c>
      <c r="Q20" s="28">
        <v>17</v>
      </c>
      <c r="R20" s="27">
        <v>18</v>
      </c>
      <c r="S20" s="28">
        <v>19</v>
      </c>
      <c r="T20" s="28">
        <v>20</v>
      </c>
      <c r="U20" s="28">
        <v>21</v>
      </c>
      <c r="V20" s="150">
        <v>22</v>
      </c>
    </row>
    <row r="21" spans="1:22" s="14" customFormat="1" ht="35.450000000000003" customHeight="1">
      <c r="A21" s="151"/>
      <c r="B21" s="90" t="s">
        <v>383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89"/>
      <c r="N21" s="189"/>
      <c r="O21" s="189"/>
      <c r="P21" s="189"/>
      <c r="Q21" s="189"/>
      <c r="R21" s="189"/>
      <c r="S21" s="189"/>
      <c r="T21" s="189"/>
      <c r="U21" s="189"/>
      <c r="V21" s="190"/>
    </row>
    <row r="22" spans="1:22" s="14" customFormat="1" ht="18.75" customHeight="1">
      <c r="A22" s="151"/>
      <c r="B22" s="90" t="s">
        <v>404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52"/>
    </row>
    <row r="23" spans="1:22" s="14" customFormat="1" ht="18.75" customHeight="1">
      <c r="A23" s="151"/>
      <c r="B23" s="90" t="s">
        <v>405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52"/>
    </row>
    <row r="24" spans="1:22" s="14" customFormat="1" ht="21" customHeight="1" thickBot="1">
      <c r="A24" s="155"/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8"/>
    </row>
    <row r="25" spans="1:22" s="14" customFormat="1" ht="24.75" customHeight="1">
      <c r="A25" s="421" t="s">
        <v>164</v>
      </c>
      <c r="B25" s="422"/>
      <c r="C25" s="159" t="s">
        <v>373</v>
      </c>
      <c r="D25" s="159" t="s">
        <v>373</v>
      </c>
      <c r="E25" s="159" t="s">
        <v>373</v>
      </c>
      <c r="F25" s="159" t="s">
        <v>373</v>
      </c>
      <c r="G25" s="159" t="s">
        <v>373</v>
      </c>
      <c r="H25" s="159" t="s">
        <v>373</v>
      </c>
      <c r="I25" s="159" t="s">
        <v>373</v>
      </c>
      <c r="J25" s="159" t="s">
        <v>373</v>
      </c>
      <c r="K25" s="159" t="s">
        <v>373</v>
      </c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218"/>
    </row>
    <row r="26" spans="1:22" s="102" customFormat="1" ht="25.5" customHeight="1" thickBot="1">
      <c r="A26" s="416" t="s">
        <v>165</v>
      </c>
      <c r="B26" s="417"/>
      <c r="C26" s="153" t="s">
        <v>373</v>
      </c>
      <c r="D26" s="153" t="s">
        <v>373</v>
      </c>
      <c r="E26" s="153" t="s">
        <v>373</v>
      </c>
      <c r="F26" s="153" t="s">
        <v>373</v>
      </c>
      <c r="G26" s="153" t="s">
        <v>373</v>
      </c>
      <c r="H26" s="153" t="s">
        <v>373</v>
      </c>
      <c r="I26" s="153" t="s">
        <v>373</v>
      </c>
      <c r="J26" s="153" t="s">
        <v>373</v>
      </c>
      <c r="K26" s="153" t="s">
        <v>373</v>
      </c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</row>
    <row r="27" spans="1:22" s="14" customFormat="1" ht="15" customHeight="1">
      <c r="A27" s="63"/>
      <c r="B27" s="63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>
      <c r="A28" s="6" t="s">
        <v>413</v>
      </c>
      <c r="B28" s="45"/>
      <c r="C28" s="2"/>
      <c r="H28" s="2"/>
      <c r="I28" s="1"/>
      <c r="N28" s="1"/>
      <c r="O28" s="1"/>
      <c r="P28" s="1"/>
      <c r="Q28" s="1"/>
      <c r="R28" s="2"/>
    </row>
    <row r="29" spans="1:22">
      <c r="B29" s="216"/>
      <c r="C29" s="14"/>
      <c r="G29" s="15"/>
      <c r="H29" s="15"/>
      <c r="I29" s="17"/>
      <c r="N29" s="17"/>
      <c r="O29" s="17"/>
      <c r="P29" s="117"/>
      <c r="Q29" s="17"/>
      <c r="R29" s="17"/>
    </row>
    <row r="30" spans="1:22">
      <c r="A30" s="6" t="s">
        <v>374</v>
      </c>
      <c r="B30" s="21"/>
      <c r="C30" s="21"/>
      <c r="I30" s="23"/>
      <c r="N30" s="22"/>
      <c r="O30" s="22"/>
      <c r="P30" s="22"/>
      <c r="Q30" s="44"/>
      <c r="R30" s="22"/>
    </row>
    <row r="31" spans="1:22">
      <c r="B31" s="19"/>
      <c r="H31" s="18"/>
      <c r="I31" s="16"/>
      <c r="N31" s="14"/>
      <c r="O31" s="14"/>
      <c r="P31" s="18"/>
      <c r="Q31" s="14"/>
      <c r="R31" s="14"/>
    </row>
    <row r="32" spans="1:22">
      <c r="B32" s="45"/>
      <c r="C32" s="2"/>
      <c r="G32" s="2"/>
      <c r="H32" s="2"/>
      <c r="I32" s="1"/>
      <c r="N32" s="1"/>
      <c r="O32" s="1"/>
      <c r="P32" s="1"/>
      <c r="Q32" s="1"/>
      <c r="R32" s="1"/>
    </row>
    <row r="33" spans="2:18">
      <c r="B33" s="20"/>
      <c r="C33" s="14"/>
      <c r="G33" s="15"/>
      <c r="H33" s="15"/>
      <c r="I33" s="17"/>
      <c r="N33" s="17"/>
      <c r="O33" s="17"/>
      <c r="P33" s="117"/>
      <c r="Q33" s="17"/>
      <c r="R33" s="17"/>
    </row>
    <row r="34" spans="2:18">
      <c r="B34" s="21"/>
      <c r="C34" s="21"/>
      <c r="G34" s="44"/>
      <c r="H34" s="22"/>
      <c r="I34" s="23"/>
      <c r="N34" s="22"/>
      <c r="O34" s="22"/>
      <c r="P34" s="22"/>
      <c r="Q34" s="24"/>
      <c r="R34" s="24"/>
    </row>
    <row r="35" spans="2:18">
      <c r="B35" s="19"/>
      <c r="H35" s="18"/>
      <c r="I35" s="16"/>
      <c r="N35" s="14"/>
      <c r="O35" s="14"/>
      <c r="P35" s="18"/>
      <c r="Q35" s="14"/>
      <c r="R35" s="14"/>
    </row>
    <row r="36" spans="2:18" ht="19.5">
      <c r="B36" s="91"/>
    </row>
    <row r="37" spans="2:18" ht="19.5">
      <c r="B37" s="91"/>
    </row>
  </sheetData>
  <mergeCells count="64">
    <mergeCell ref="Q1:V1"/>
    <mergeCell ref="C18:C19"/>
    <mergeCell ref="H18:H19"/>
    <mergeCell ref="M18:M19"/>
    <mergeCell ref="R18:R19"/>
    <mergeCell ref="D18:G18"/>
    <mergeCell ref="I18:L18"/>
    <mergeCell ref="A13:V13"/>
    <mergeCell ref="O9:P9"/>
    <mergeCell ref="M17:Q17"/>
    <mergeCell ref="U8:V8"/>
    <mergeCell ref="A17:A19"/>
    <mergeCell ref="B17:B19"/>
    <mergeCell ref="M9:N9"/>
    <mergeCell ref="C17:G17"/>
    <mergeCell ref="H17:L17"/>
    <mergeCell ref="S8:T8"/>
    <mergeCell ref="U5:V5"/>
    <mergeCell ref="Q2:V2"/>
    <mergeCell ref="A4:A5"/>
    <mergeCell ref="C6:D6"/>
    <mergeCell ref="B4:B5"/>
    <mergeCell ref="C4:D5"/>
    <mergeCell ref="K4:L5"/>
    <mergeCell ref="K7:L7"/>
    <mergeCell ref="S6:T6"/>
    <mergeCell ref="U6:V6"/>
    <mergeCell ref="M4:V4"/>
    <mergeCell ref="O6:P6"/>
    <mergeCell ref="S7:T7"/>
    <mergeCell ref="O7:P7"/>
    <mergeCell ref="Q5:R5"/>
    <mergeCell ref="M6:N6"/>
    <mergeCell ref="M5:N5"/>
    <mergeCell ref="Q6:R6"/>
    <mergeCell ref="M7:N7"/>
    <mergeCell ref="Q7:R7"/>
    <mergeCell ref="A25:B25"/>
    <mergeCell ref="A9:J9"/>
    <mergeCell ref="K9:L9"/>
    <mergeCell ref="Q9:R9"/>
    <mergeCell ref="N18:Q18"/>
    <mergeCell ref="R17:V17"/>
    <mergeCell ref="U9:V9"/>
    <mergeCell ref="S18:V18"/>
    <mergeCell ref="S9:T9"/>
    <mergeCell ref="A16:V16"/>
    <mergeCell ref="A12:V12"/>
    <mergeCell ref="A26:B26"/>
    <mergeCell ref="A3:V3"/>
    <mergeCell ref="E8:J8"/>
    <mergeCell ref="E7:J7"/>
    <mergeCell ref="E6:J6"/>
    <mergeCell ref="O5:P5"/>
    <mergeCell ref="E4:J5"/>
    <mergeCell ref="S5:T5"/>
    <mergeCell ref="K6:L6"/>
    <mergeCell ref="U7:V7"/>
    <mergeCell ref="C7:D7"/>
    <mergeCell ref="K8:L8"/>
    <mergeCell ref="C8:D8"/>
    <mergeCell ref="M8:N8"/>
    <mergeCell ref="O8:P8"/>
    <mergeCell ref="Q8:R8"/>
  </mergeCells>
  <phoneticPr fontId="2" type="noConversion"/>
  <pageMargins left="0.98425196850393704" right="0.19685039370078741" top="0.78740157480314965" bottom="0.55118110236220474" header="0.31496062992125984" footer="0.31496062992125984"/>
  <pageSetup paperSize="9" scale="57" fitToWidth="0" fitToHeight="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topLeftCell="A13" zoomScale="75" zoomScaleNormal="100" workbookViewId="0">
      <selection activeCell="J1" sqref="J1:AL65536"/>
    </sheetView>
  </sheetViews>
  <sheetFormatPr defaultColWidth="9.140625" defaultRowHeight="18.75"/>
  <cols>
    <col min="1" max="1" width="36.85546875" style="1" customWidth="1"/>
    <col min="2" max="2" width="14.7109375" style="2" customWidth="1"/>
    <col min="3" max="3" width="14.140625" style="2" customWidth="1"/>
    <col min="4" max="4" width="13.7109375" style="2" customWidth="1"/>
    <col min="5" max="5" width="13.85546875" style="1" customWidth="1"/>
    <col min="6" max="6" width="13.7109375" style="1" customWidth="1"/>
    <col min="7" max="7" width="14.5703125" style="1" customWidth="1"/>
    <col min="8" max="8" width="14.140625" style="1" customWidth="1"/>
    <col min="9" max="9" width="29.42578125" style="1" customWidth="1"/>
    <col min="10" max="16384" width="9.140625" style="1"/>
  </cols>
  <sheetData>
    <row r="1" spans="1:9" ht="13.5" customHeight="1">
      <c r="A1" s="10"/>
      <c r="B1" s="10"/>
      <c r="C1" s="10"/>
      <c r="D1" s="10"/>
      <c r="E1" s="10"/>
      <c r="F1" s="10"/>
      <c r="G1" s="432"/>
      <c r="H1" s="432"/>
      <c r="I1" s="432"/>
    </row>
    <row r="2" spans="1:9" ht="24" customHeight="1">
      <c r="B2" s="1"/>
      <c r="C2" s="1"/>
      <c r="D2" s="1"/>
      <c r="I2" s="110" t="s">
        <v>318</v>
      </c>
    </row>
    <row r="3" spans="1:9" ht="16.5" customHeight="1">
      <c r="B3" s="1"/>
      <c r="C3" s="1"/>
      <c r="D3" s="1"/>
      <c r="I3" s="10"/>
    </row>
    <row r="4" spans="1:9" ht="18.75" customHeight="1">
      <c r="A4" s="327" t="s">
        <v>100</v>
      </c>
      <c r="B4" s="327"/>
      <c r="C4" s="327"/>
      <c r="D4" s="327"/>
      <c r="E4" s="327"/>
      <c r="F4" s="327"/>
      <c r="G4" s="327"/>
      <c r="H4" s="327"/>
      <c r="I4" s="327"/>
    </row>
    <row r="5" spans="1:9" ht="24.75" customHeight="1"/>
    <row r="6" spans="1:9" ht="81.75" customHeight="1">
      <c r="A6" s="56"/>
      <c r="B6" s="28" t="s">
        <v>157</v>
      </c>
      <c r="C6" s="28" t="s">
        <v>307</v>
      </c>
      <c r="D6" s="28" t="s">
        <v>308</v>
      </c>
      <c r="E6" s="28" t="s">
        <v>309</v>
      </c>
      <c r="F6" s="28" t="s">
        <v>310</v>
      </c>
      <c r="G6" s="28" t="s">
        <v>311</v>
      </c>
      <c r="H6" s="28" t="s">
        <v>312</v>
      </c>
      <c r="I6" s="28" t="s">
        <v>101</v>
      </c>
    </row>
    <row r="7" spans="1:9" ht="18.75" customHeight="1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</row>
    <row r="8" spans="1:9" ht="89.25" customHeight="1">
      <c r="A8" s="30" t="s">
        <v>161</v>
      </c>
      <c r="B8" s="55"/>
      <c r="C8" s="55"/>
      <c r="D8" s="55"/>
      <c r="E8" s="55"/>
      <c r="F8" s="55"/>
      <c r="G8" s="55"/>
      <c r="H8" s="55"/>
      <c r="I8" s="58"/>
    </row>
    <row r="9" spans="1:9" s="17" customFormat="1" ht="120" customHeight="1">
      <c r="A9" s="30" t="s">
        <v>361</v>
      </c>
      <c r="B9" s="55"/>
      <c r="C9" s="55"/>
      <c r="D9" s="55"/>
      <c r="E9" s="55"/>
      <c r="F9" s="55"/>
      <c r="G9" s="55"/>
      <c r="H9" s="55"/>
      <c r="I9" s="58"/>
    </row>
    <row r="10" spans="1:9" s="17" customFormat="1" ht="107.25" customHeight="1">
      <c r="A10" s="30" t="s">
        <v>293</v>
      </c>
      <c r="B10" s="55"/>
      <c r="C10" s="57"/>
      <c r="D10" s="111"/>
      <c r="E10" s="111"/>
      <c r="F10" s="111"/>
      <c r="G10" s="55"/>
      <c r="H10" s="55"/>
      <c r="I10" s="58"/>
    </row>
    <row r="11" spans="1:9" s="17" customFormat="1" ht="95.25" customHeight="1">
      <c r="A11" s="30" t="s">
        <v>326</v>
      </c>
      <c r="B11" s="55"/>
      <c r="C11" s="55"/>
      <c r="D11" s="55"/>
      <c r="E11" s="55"/>
      <c r="F11" s="55"/>
      <c r="G11" s="57"/>
      <c r="H11" s="55"/>
      <c r="I11" s="58"/>
    </row>
    <row r="12" spans="1:9" s="17" customFormat="1" ht="113.25" customHeight="1">
      <c r="A12" s="30" t="s">
        <v>359</v>
      </c>
      <c r="B12" s="55"/>
      <c r="C12" s="55"/>
      <c r="D12" s="55"/>
      <c r="E12" s="55"/>
      <c r="F12" s="55"/>
      <c r="G12" s="55"/>
      <c r="H12" s="55"/>
      <c r="I12" s="58"/>
    </row>
    <row r="13" spans="1:9" s="17" customFormat="1" ht="119.25" customHeight="1">
      <c r="A13" s="30" t="s">
        <v>306</v>
      </c>
      <c r="B13" s="55"/>
      <c r="C13" s="55"/>
      <c r="D13" s="55"/>
      <c r="E13" s="55"/>
      <c r="F13" s="55"/>
      <c r="G13" s="55"/>
      <c r="H13" s="55"/>
      <c r="I13" s="58"/>
    </row>
    <row r="14" spans="1:9" ht="106.5" customHeight="1">
      <c r="A14" s="30" t="s">
        <v>360</v>
      </c>
      <c r="B14" s="55"/>
      <c r="C14" s="55"/>
      <c r="D14" s="55"/>
      <c r="E14" s="55"/>
      <c r="F14" s="55"/>
      <c r="G14" s="55"/>
      <c r="H14" s="55"/>
      <c r="I14" s="58"/>
    </row>
    <row r="15" spans="1:9" ht="119.25" customHeight="1">
      <c r="A15" s="30" t="s">
        <v>313</v>
      </c>
      <c r="B15" s="55"/>
      <c r="C15" s="55"/>
      <c r="D15" s="55"/>
      <c r="E15" s="55"/>
      <c r="F15" s="55"/>
      <c r="G15" s="55"/>
      <c r="H15" s="55"/>
      <c r="I15" s="58"/>
    </row>
    <row r="16" spans="1:9" ht="82.5" customHeight="1">
      <c r="A16" s="30" t="s">
        <v>162</v>
      </c>
      <c r="B16" s="55"/>
      <c r="C16" s="55"/>
      <c r="D16" s="57"/>
      <c r="E16" s="57"/>
      <c r="F16" s="57"/>
      <c r="G16" s="57"/>
      <c r="H16" s="57"/>
      <c r="I16" s="58"/>
    </row>
    <row r="17" spans="1:9">
      <c r="A17" s="2" t="s">
        <v>413</v>
      </c>
    </row>
    <row r="18" spans="1:9">
      <c r="A18" s="217"/>
      <c r="G18" s="14"/>
    </row>
    <row r="19" spans="1:9" s="6" customFormat="1">
      <c r="A19" s="20" t="s">
        <v>374</v>
      </c>
      <c r="B19" s="14"/>
      <c r="C19" s="15"/>
      <c r="D19" s="15"/>
      <c r="E19" s="17"/>
      <c r="F19" s="17"/>
      <c r="G19" s="1"/>
      <c r="H19" s="17"/>
      <c r="I19" s="17"/>
    </row>
    <row r="20" spans="1:9" s="44" customFormat="1" ht="4.5" customHeight="1">
      <c r="A20" s="21"/>
      <c r="B20" s="21"/>
      <c r="D20" s="22"/>
      <c r="E20" s="23"/>
      <c r="F20" s="22"/>
      <c r="G20" s="17"/>
      <c r="H20" s="22"/>
      <c r="I20" s="24"/>
    </row>
    <row r="21" spans="1:9" s="6" customFormat="1" ht="13.5" customHeight="1">
      <c r="A21" s="19"/>
      <c r="D21" s="18"/>
      <c r="E21" s="16"/>
      <c r="F21" s="14"/>
      <c r="G21" s="22"/>
      <c r="H21" s="18"/>
      <c r="I21" s="14"/>
    </row>
    <row r="22" spans="1:9">
      <c r="A22" s="45"/>
      <c r="G22" s="14"/>
    </row>
    <row r="23" spans="1:9" s="6" customFormat="1">
      <c r="A23" s="20"/>
      <c r="B23" s="14"/>
      <c r="C23" s="15"/>
      <c r="D23" s="15"/>
      <c r="E23" s="17"/>
      <c r="F23" s="17"/>
      <c r="G23" s="1"/>
      <c r="H23" s="17"/>
      <c r="I23" s="17"/>
    </row>
    <row r="24" spans="1:9" s="44" customFormat="1" ht="4.5" customHeight="1">
      <c r="A24" s="21"/>
      <c r="B24" s="21"/>
      <c r="D24" s="22"/>
      <c r="E24" s="23"/>
      <c r="F24" s="22"/>
      <c r="G24" s="17"/>
      <c r="H24" s="22"/>
      <c r="I24" s="24"/>
    </row>
    <row r="25" spans="1:9" s="6" customFormat="1" ht="13.5" customHeight="1">
      <c r="A25" s="19"/>
      <c r="D25" s="18"/>
      <c r="E25" s="16"/>
      <c r="F25" s="14"/>
      <c r="G25" s="22"/>
      <c r="H25" s="18"/>
      <c r="I25" s="14"/>
    </row>
    <row r="26" spans="1:9">
      <c r="A26" s="45"/>
      <c r="G26" s="14"/>
    </row>
    <row r="27" spans="1:9">
      <c r="A27" s="45"/>
    </row>
    <row r="28" spans="1:9">
      <c r="A28" s="45"/>
    </row>
    <row r="29" spans="1:9">
      <c r="A29" s="45"/>
    </row>
    <row r="30" spans="1:9">
      <c r="A30" s="45"/>
    </row>
    <row r="31" spans="1:9">
      <c r="A31" s="45"/>
    </row>
    <row r="32" spans="1:9">
      <c r="A32" s="45"/>
    </row>
    <row r="33" spans="1:1">
      <c r="A33" s="45"/>
    </row>
    <row r="34" spans="1:1">
      <c r="A34" s="45"/>
    </row>
  </sheetData>
  <mergeCells count="2">
    <mergeCell ref="A4:I4"/>
    <mergeCell ref="G1:I1"/>
  </mergeCells>
  <phoneticPr fontId="2" type="noConversion"/>
  <pageMargins left="0.79" right="0" top="0.57999999999999996" bottom="0.25" header="0.31496062992125984" footer="0.11811023622047245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B26" sqref="B26"/>
    </sheetView>
  </sheetViews>
  <sheetFormatPr defaultRowHeight="12.75"/>
  <cols>
    <col min="16" max="16" width="9.140625" style="237"/>
  </cols>
  <sheetData>
    <row r="1" spans="1:16">
      <c r="A1" t="s">
        <v>419</v>
      </c>
    </row>
    <row r="2" spans="1:16">
      <c r="K2" t="s">
        <v>435</v>
      </c>
    </row>
    <row r="3" spans="1:16">
      <c r="B3" t="s">
        <v>420</v>
      </c>
      <c r="C3">
        <v>5675401.0999999996</v>
      </c>
      <c r="F3">
        <f>C3+C7+C9+C10+C12+C16+D11+C6</f>
        <v>7071580.0899999989</v>
      </c>
      <c r="G3" s="237">
        <f>F3*100/F10</f>
        <v>72.151683177316528</v>
      </c>
      <c r="K3" t="s">
        <v>420</v>
      </c>
      <c r="L3">
        <v>4795123.54</v>
      </c>
      <c r="O3">
        <f>L3+L6+L7+L9+L10+L12+L16+L11</f>
        <v>6221481.8700000001</v>
      </c>
      <c r="P3" s="237">
        <f>O3*100/O19</f>
        <v>70.868528832989682</v>
      </c>
    </row>
    <row r="4" spans="1:16">
      <c r="B4" t="s">
        <v>421</v>
      </c>
      <c r="C4">
        <v>127799.1</v>
      </c>
      <c r="G4" s="237"/>
      <c r="K4" t="s">
        <v>421</v>
      </c>
      <c r="L4">
        <v>194973.64</v>
      </c>
    </row>
    <row r="5" spans="1:16">
      <c r="B5" t="s">
        <v>422</v>
      </c>
      <c r="C5">
        <v>1292694.94</v>
      </c>
      <c r="F5">
        <f>C4+C5+372000</f>
        <v>1792494.04</v>
      </c>
      <c r="G5" s="237">
        <f>F5*100/F10</f>
        <v>18.288905792666792</v>
      </c>
      <c r="K5" t="s">
        <v>422</v>
      </c>
      <c r="L5">
        <v>1187696.8999999999</v>
      </c>
      <c r="O5">
        <f>L4+L5</f>
        <v>1382670.54</v>
      </c>
      <c r="P5" s="237">
        <f>O5*100/O19</f>
        <v>15.749917636666748</v>
      </c>
    </row>
    <row r="6" spans="1:16">
      <c r="B6" t="s">
        <v>423</v>
      </c>
      <c r="C6">
        <v>261169.27</v>
      </c>
      <c r="G6" s="237"/>
      <c r="K6" t="s">
        <v>423</v>
      </c>
      <c r="L6">
        <v>241034.75</v>
      </c>
    </row>
    <row r="7" spans="1:16">
      <c r="B7" t="s">
        <v>424</v>
      </c>
      <c r="C7">
        <v>205978.2</v>
      </c>
      <c r="F7">
        <f>C8+C13+C14+C15+C17</f>
        <v>936917.03</v>
      </c>
      <c r="G7" s="237">
        <f>F7*100/F10</f>
        <v>9.559411030016685</v>
      </c>
      <c r="K7" t="s">
        <v>424</v>
      </c>
      <c r="L7">
        <v>186573.86</v>
      </c>
    </row>
    <row r="8" spans="1:16">
      <c r="B8" t="s">
        <v>425</v>
      </c>
      <c r="C8">
        <v>521554.68</v>
      </c>
      <c r="K8" t="s">
        <v>425</v>
      </c>
      <c r="L8">
        <v>489804.64</v>
      </c>
      <c r="O8">
        <f>L8+L13+L14+L15+L17</f>
        <v>1174754.07</v>
      </c>
      <c r="P8" s="237">
        <f>O8*100/O19</f>
        <v>13.381553530343565</v>
      </c>
    </row>
    <row r="9" spans="1:16">
      <c r="B9" t="s">
        <v>426</v>
      </c>
      <c r="C9">
        <v>249685.28</v>
      </c>
      <c r="K9" t="s">
        <v>426</v>
      </c>
      <c r="L9">
        <v>283111.38</v>
      </c>
    </row>
    <row r="10" spans="1:16">
      <c r="B10" t="s">
        <v>427</v>
      </c>
      <c r="C10">
        <v>45682.17</v>
      </c>
      <c r="F10">
        <f>SUM(F3:F9)</f>
        <v>9800991.1599999983</v>
      </c>
      <c r="G10">
        <f>SUM(G3:G9)</f>
        <v>100.00000000000001</v>
      </c>
      <c r="K10" t="s">
        <v>427</v>
      </c>
      <c r="L10">
        <v>74569.679999999993</v>
      </c>
    </row>
    <row r="11" spans="1:16">
      <c r="B11" t="s">
        <v>428</v>
      </c>
      <c r="C11">
        <v>842149.51</v>
      </c>
      <c r="D11">
        <f>C11-372000</f>
        <v>470149.51</v>
      </c>
      <c r="K11" t="s">
        <v>428</v>
      </c>
      <c r="L11">
        <v>563727</v>
      </c>
    </row>
    <row r="12" spans="1:16">
      <c r="B12" t="s">
        <v>429</v>
      </c>
      <c r="C12">
        <f>44008.13+61629.52+12072.7+43524.21</f>
        <v>161234.56</v>
      </c>
      <c r="K12" t="s">
        <v>429</v>
      </c>
      <c r="L12">
        <f>31548.94+35846.08+7779.14</f>
        <v>75174.16</v>
      </c>
    </row>
    <row r="13" spans="1:16">
      <c r="B13" t="s">
        <v>430</v>
      </c>
      <c r="C13">
        <f>40315+75493+66918+4663.11+9738+3845+6823</f>
        <v>207795.11</v>
      </c>
      <c r="K13" t="s">
        <v>430</v>
      </c>
      <c r="L13">
        <f>98235+76195.74+11089.53+245720.98+6984.36+10213+2588</f>
        <v>451026.61</v>
      </c>
    </row>
    <row r="14" spans="1:16">
      <c r="B14" t="s">
        <v>431</v>
      </c>
      <c r="C14">
        <v>67673.460000000006</v>
      </c>
      <c r="K14" t="s">
        <v>431</v>
      </c>
      <c r="L14">
        <v>93999.83</v>
      </c>
    </row>
    <row r="15" spans="1:16">
      <c r="B15" t="s">
        <v>432</v>
      </c>
      <c r="C15">
        <v>2930.62</v>
      </c>
      <c r="K15" t="s">
        <v>432</v>
      </c>
      <c r="L15">
        <v>4605.26</v>
      </c>
    </row>
    <row r="16" spans="1:16">
      <c r="B16" t="s">
        <v>433</v>
      </c>
      <c r="C16">
        <v>2280</v>
      </c>
      <c r="K16" t="s">
        <v>433</v>
      </c>
      <c r="L16">
        <v>2167.5</v>
      </c>
    </row>
    <row r="17" spans="2:15">
      <c r="B17" t="s">
        <v>434</v>
      </c>
      <c r="C17">
        <v>136963.16</v>
      </c>
      <c r="K17" t="s">
        <v>434</v>
      </c>
      <c r="L17">
        <f>133606.79+1710.94</f>
        <v>135317.73000000001</v>
      </c>
    </row>
    <row r="18" spans="2:15">
      <c r="C18" s="236">
        <f>SUM(C3:C17)</f>
        <v>9800991.1599999983</v>
      </c>
    </row>
    <row r="19" spans="2:15">
      <c r="L19">
        <f>SUM(L3:L18)</f>
        <v>8778906.4800000004</v>
      </c>
      <c r="O19">
        <f>SUM(O3:O18)</f>
        <v>8778906.4800000004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фінплан</vt:lpstr>
      <vt:lpstr>таблиці 1 2</vt:lpstr>
      <vt:lpstr>Таблиця 4</vt:lpstr>
      <vt:lpstr>Таблиця 5</vt:lpstr>
      <vt:lpstr>Таблиця 5.1</vt:lpstr>
      <vt:lpstr>таблиця 3</vt:lpstr>
      <vt:lpstr>Лист1</vt:lpstr>
      <vt:lpstr>'таблиця 3'!Заголовки_для_печати</vt:lpstr>
      <vt:lpstr>'Таблиця 5'!Заголовки_для_печати</vt:lpstr>
      <vt:lpstr>фінплан!Заголовки_для_печати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2022-12-26T09:10:49Z</cp:lastPrinted>
  <dcterms:created xsi:type="dcterms:W3CDTF">2003-03-13T16:00:22Z</dcterms:created>
  <dcterms:modified xsi:type="dcterms:W3CDTF">2022-12-26T09:11:29Z</dcterms:modified>
</cp:coreProperties>
</file>