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Робочий стіл\Непийвода\сесії\сесія 2021р\14 (позачергова) сесія проекти\"/>
    </mc:Choice>
  </mc:AlternateContent>
  <bookViews>
    <workbookView xWindow="0" yWindow="0" windowWidth="20490" windowHeight="7755" tabRatio="592"/>
  </bookViews>
  <sheets>
    <sheet name="отг" sheetId="42" r:id="rId1"/>
  </sheets>
  <definedNames>
    <definedName name="_xlnm.Print_Titles" localSheetId="0">отг!$5:$6</definedName>
    <definedName name="_xlnm.Print_Area" localSheetId="0">отг!$A$1:$K$295</definedName>
  </definedNames>
  <calcPr calcId="152511"/>
</workbook>
</file>

<file path=xl/calcChain.xml><?xml version="1.0" encoding="utf-8"?>
<calcChain xmlns="http://schemas.openxmlformats.org/spreadsheetml/2006/main">
  <c r="C206" i="42" l="1"/>
  <c r="D206" i="42"/>
  <c r="H207" i="42"/>
  <c r="E251" i="42"/>
  <c r="E281" i="42" s="1"/>
  <c r="D251" i="42"/>
  <c r="C251" i="42"/>
  <c r="H254" i="42"/>
  <c r="G254" i="42"/>
  <c r="F254" i="42"/>
  <c r="D179" i="42"/>
  <c r="F199" i="42"/>
  <c r="E199" i="42"/>
  <c r="D199" i="42"/>
  <c r="C199" i="42"/>
  <c r="C194" i="42"/>
  <c r="C171" i="42"/>
  <c r="F99" i="42"/>
  <c r="G99" i="42"/>
  <c r="H99" i="42"/>
  <c r="G34" i="42"/>
  <c r="G33" i="42"/>
  <c r="H31" i="42"/>
  <c r="E21" i="42"/>
  <c r="D21" i="42"/>
  <c r="F19" i="42"/>
  <c r="E18" i="42"/>
  <c r="D18" i="42"/>
  <c r="C18" i="42"/>
  <c r="E11" i="42"/>
  <c r="D11" i="42"/>
  <c r="C11" i="42"/>
  <c r="F12" i="42"/>
  <c r="H280" i="42"/>
  <c r="G280" i="42"/>
  <c r="F280" i="42"/>
  <c r="C152" i="42"/>
  <c r="F152" i="42" s="1"/>
  <c r="C147" i="42"/>
  <c r="C184" i="42"/>
  <c r="E75" i="42"/>
  <c r="D75" i="42"/>
  <c r="G75" i="42" s="1"/>
  <c r="C75" i="42"/>
  <c r="D79" i="42"/>
  <c r="H79" i="42" s="1"/>
  <c r="C79" i="42"/>
  <c r="F79" i="42" s="1"/>
  <c r="E81" i="42"/>
  <c r="D81" i="42"/>
  <c r="C81" i="42"/>
  <c r="C74" i="42" s="1"/>
  <c r="C73" i="42" s="1"/>
  <c r="H217" i="42"/>
  <c r="G217" i="42"/>
  <c r="F217" i="42"/>
  <c r="D216" i="42"/>
  <c r="E216" i="42"/>
  <c r="H219" i="42"/>
  <c r="G219" i="42"/>
  <c r="F219" i="42"/>
  <c r="E218" i="42"/>
  <c r="J218" i="42" s="1"/>
  <c r="D218" i="42"/>
  <c r="C218" i="42"/>
  <c r="F218" i="42" s="1"/>
  <c r="C214" i="42"/>
  <c r="C212" i="42" s="1"/>
  <c r="E171" i="42"/>
  <c r="D171" i="42"/>
  <c r="F167" i="42"/>
  <c r="H9" i="42"/>
  <c r="H173" i="42"/>
  <c r="F157" i="42"/>
  <c r="G157" i="42"/>
  <c r="H157" i="42"/>
  <c r="J157" i="42"/>
  <c r="K157" i="42"/>
  <c r="E87" i="42"/>
  <c r="D87" i="42"/>
  <c r="C87" i="42"/>
  <c r="E142" i="42"/>
  <c r="E287" i="42" s="1"/>
  <c r="D142" i="42"/>
  <c r="D287" i="42" s="1"/>
  <c r="C142" i="42"/>
  <c r="C287" i="42" s="1"/>
  <c r="F287" i="42" s="1"/>
  <c r="H143" i="42"/>
  <c r="H142" i="42" s="1"/>
  <c r="G143" i="42"/>
  <c r="G142" i="42" s="1"/>
  <c r="F143" i="42"/>
  <c r="F142" i="42" s="1"/>
  <c r="E140" i="42"/>
  <c r="D140" i="42"/>
  <c r="C140" i="42"/>
  <c r="H141" i="42"/>
  <c r="H140" i="42" s="1"/>
  <c r="G141" i="42"/>
  <c r="G140" i="42" s="1"/>
  <c r="F141" i="42"/>
  <c r="F140" i="42" s="1"/>
  <c r="H139" i="42"/>
  <c r="H138" i="42"/>
  <c r="G139" i="42"/>
  <c r="G138" i="42"/>
  <c r="F139" i="42"/>
  <c r="F138" i="42"/>
  <c r="E121" i="42"/>
  <c r="D121" i="42"/>
  <c r="C121" i="42"/>
  <c r="F121" i="42" s="1"/>
  <c r="E115" i="42"/>
  <c r="E277" i="42" s="1"/>
  <c r="D115" i="42"/>
  <c r="C115" i="42"/>
  <c r="C277" i="42"/>
  <c r="H117" i="42"/>
  <c r="G117" i="42"/>
  <c r="F117" i="42"/>
  <c r="E112" i="42"/>
  <c r="D112" i="42"/>
  <c r="C112" i="42"/>
  <c r="E108" i="42"/>
  <c r="E275" i="42" s="1"/>
  <c r="D108" i="42"/>
  <c r="G108" i="42" s="1"/>
  <c r="C108" i="42"/>
  <c r="F108" i="42" s="1"/>
  <c r="C102" i="42"/>
  <c r="C274" i="42" s="1"/>
  <c r="F274" i="42" s="1"/>
  <c r="E102" i="42"/>
  <c r="D102" i="42"/>
  <c r="D274" i="42" s="1"/>
  <c r="C94" i="42"/>
  <c r="H83" i="42"/>
  <c r="G83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G18" i="42"/>
  <c r="H103" i="42"/>
  <c r="G103" i="42"/>
  <c r="F103" i="42"/>
  <c r="E206" i="42"/>
  <c r="H215" i="42"/>
  <c r="G215" i="42"/>
  <c r="F215" i="42"/>
  <c r="H158" i="42"/>
  <c r="G158" i="42"/>
  <c r="F158" i="42"/>
  <c r="F98" i="42"/>
  <c r="G98" i="42"/>
  <c r="H98" i="42"/>
  <c r="H97" i="42"/>
  <c r="G97" i="42"/>
  <c r="F97" i="42"/>
  <c r="H95" i="42"/>
  <c r="G95" i="42"/>
  <c r="F95" i="42"/>
  <c r="D214" i="42"/>
  <c r="D212" i="42" s="1"/>
  <c r="E214" i="42"/>
  <c r="E212" i="42" s="1"/>
  <c r="D96" i="42"/>
  <c r="E96" i="42"/>
  <c r="C96" i="42"/>
  <c r="D94" i="42"/>
  <c r="E94" i="42"/>
  <c r="G31" i="42"/>
  <c r="H53" i="42"/>
  <c r="G234" i="42"/>
  <c r="F234" i="42"/>
  <c r="G231" i="42"/>
  <c r="H231" i="42"/>
  <c r="D228" i="42"/>
  <c r="G228" i="42" s="1"/>
  <c r="E228" i="42"/>
  <c r="C228" i="42"/>
  <c r="F228" i="42" s="1"/>
  <c r="J231" i="42"/>
  <c r="K231" i="42"/>
  <c r="F231" i="42"/>
  <c r="I233" i="42"/>
  <c r="F292" i="42"/>
  <c r="F227" i="42"/>
  <c r="G227" i="42"/>
  <c r="H227" i="42"/>
  <c r="K90" i="42"/>
  <c r="J90" i="42"/>
  <c r="G90" i="42"/>
  <c r="F90" i="42"/>
  <c r="I221" i="42"/>
  <c r="I212" i="42"/>
  <c r="J220" i="42"/>
  <c r="K220" i="42"/>
  <c r="I87" i="42"/>
  <c r="I102" i="42"/>
  <c r="E194" i="42"/>
  <c r="D194" i="42"/>
  <c r="C189" i="42"/>
  <c r="C188" i="42" s="1"/>
  <c r="D189" i="42"/>
  <c r="D188" i="42" s="1"/>
  <c r="E189" i="42"/>
  <c r="J232" i="42"/>
  <c r="K232" i="42"/>
  <c r="F232" i="42"/>
  <c r="G232" i="42"/>
  <c r="H232" i="42"/>
  <c r="I249" i="42"/>
  <c r="I171" i="42"/>
  <c r="H48" i="42"/>
  <c r="H50" i="42"/>
  <c r="H51" i="42"/>
  <c r="H54" i="42"/>
  <c r="H55" i="42"/>
  <c r="H56" i="42"/>
  <c r="F220" i="42"/>
  <c r="D221" i="42"/>
  <c r="G221" i="42" s="1"/>
  <c r="E221" i="42"/>
  <c r="C221" i="42"/>
  <c r="F221" i="42" s="1"/>
  <c r="G220" i="42"/>
  <c r="H220" i="42"/>
  <c r="G101" i="42"/>
  <c r="F101" i="42"/>
  <c r="D100" i="42"/>
  <c r="E100" i="42"/>
  <c r="C100" i="42"/>
  <c r="C273" i="42" s="1"/>
  <c r="J91" i="42"/>
  <c r="K91" i="42"/>
  <c r="F91" i="42"/>
  <c r="G91" i="42"/>
  <c r="H91" i="42"/>
  <c r="I242" i="42"/>
  <c r="I224" i="42"/>
  <c r="D224" i="42"/>
  <c r="G224" i="42" s="1"/>
  <c r="E224" i="42"/>
  <c r="J224" i="42" s="1"/>
  <c r="C224" i="42"/>
  <c r="F224" i="42" s="1"/>
  <c r="J227" i="42"/>
  <c r="K227" i="42"/>
  <c r="I75" i="42"/>
  <c r="K237" i="42"/>
  <c r="J237" i="42"/>
  <c r="H237" i="42"/>
  <c r="G237" i="42"/>
  <c r="F237" i="42"/>
  <c r="K226" i="42"/>
  <c r="J226" i="42"/>
  <c r="H226" i="42"/>
  <c r="G226" i="42"/>
  <c r="F226" i="42"/>
  <c r="D236" i="42"/>
  <c r="E236" i="42"/>
  <c r="J236" i="42" s="1"/>
  <c r="C236" i="42"/>
  <c r="F236" i="42" s="1"/>
  <c r="I206" i="42"/>
  <c r="I81" i="42"/>
  <c r="J211" i="42"/>
  <c r="K211" i="42"/>
  <c r="G211" i="42"/>
  <c r="F211" i="42"/>
  <c r="G210" i="42"/>
  <c r="F210" i="42"/>
  <c r="F207" i="42"/>
  <c r="H210" i="42"/>
  <c r="G105" i="42"/>
  <c r="F105" i="42"/>
  <c r="H105" i="42"/>
  <c r="J105" i="42"/>
  <c r="K105" i="42"/>
  <c r="I236" i="42"/>
  <c r="J210" i="42"/>
  <c r="K210" i="42"/>
  <c r="F251" i="42"/>
  <c r="F248" i="42"/>
  <c r="F247" i="42"/>
  <c r="H27" i="42"/>
  <c r="D242" i="42"/>
  <c r="E242" i="42"/>
  <c r="C242" i="42"/>
  <c r="C279" i="42" s="1"/>
  <c r="F279" i="42" s="1"/>
  <c r="I251" i="42"/>
  <c r="K253" i="42"/>
  <c r="J253" i="42"/>
  <c r="H253" i="42"/>
  <c r="G253" i="42"/>
  <c r="F253" i="42"/>
  <c r="I282" i="42"/>
  <c r="H130" i="42"/>
  <c r="G130" i="42"/>
  <c r="F130" i="42"/>
  <c r="K130" i="42"/>
  <c r="J130" i="42"/>
  <c r="D129" i="42"/>
  <c r="E129" i="42"/>
  <c r="K129" i="42" s="1"/>
  <c r="C129" i="42"/>
  <c r="F129" i="42" s="1"/>
  <c r="I288" i="42"/>
  <c r="D288" i="42"/>
  <c r="G288" i="42" s="1"/>
  <c r="E288" i="42"/>
  <c r="C288" i="42"/>
  <c r="F288" i="42" s="1"/>
  <c r="I287" i="42"/>
  <c r="I286" i="42"/>
  <c r="D286" i="42"/>
  <c r="G286" i="42" s="1"/>
  <c r="E286" i="42"/>
  <c r="C286" i="42"/>
  <c r="F286" i="42" s="1"/>
  <c r="I284" i="42"/>
  <c r="D284" i="42"/>
  <c r="G284" i="42" s="1"/>
  <c r="E284" i="42"/>
  <c r="J284" i="42" s="1"/>
  <c r="C284" i="42"/>
  <c r="F284" i="42" s="1"/>
  <c r="I152" i="42"/>
  <c r="F149" i="42"/>
  <c r="G149" i="42"/>
  <c r="F150" i="42"/>
  <c r="G150" i="42"/>
  <c r="F151" i="42"/>
  <c r="G151" i="42"/>
  <c r="F153" i="42"/>
  <c r="G153" i="42"/>
  <c r="F154" i="42"/>
  <c r="G154" i="42"/>
  <c r="F155" i="42"/>
  <c r="G155" i="42"/>
  <c r="F156" i="42"/>
  <c r="G156" i="42"/>
  <c r="F159" i="42"/>
  <c r="G159" i="42"/>
  <c r="G148" i="42"/>
  <c r="F148" i="42"/>
  <c r="D152" i="42"/>
  <c r="E152" i="42"/>
  <c r="I147" i="42"/>
  <c r="D147" i="42"/>
  <c r="E147" i="42"/>
  <c r="F147" i="42" s="1"/>
  <c r="J148" i="42"/>
  <c r="K148" i="42"/>
  <c r="J149" i="42"/>
  <c r="K149" i="42"/>
  <c r="J150" i="42"/>
  <c r="K150" i="42"/>
  <c r="J151" i="42"/>
  <c r="K151" i="42"/>
  <c r="J153" i="42"/>
  <c r="K153" i="42"/>
  <c r="J154" i="42"/>
  <c r="K154" i="42"/>
  <c r="J155" i="42"/>
  <c r="K155" i="42"/>
  <c r="J156" i="42"/>
  <c r="K156" i="42"/>
  <c r="J158" i="42"/>
  <c r="K158" i="42"/>
  <c r="J159" i="42"/>
  <c r="K159" i="42"/>
  <c r="H148" i="42"/>
  <c r="H149" i="42"/>
  <c r="H150" i="42"/>
  <c r="H151" i="42"/>
  <c r="H153" i="42"/>
  <c r="H154" i="42"/>
  <c r="H155" i="42"/>
  <c r="H156" i="42"/>
  <c r="H159" i="42"/>
  <c r="D264" i="42"/>
  <c r="D289" i="42" s="1"/>
  <c r="G289" i="42" s="1"/>
  <c r="E264" i="42"/>
  <c r="E289" i="42" s="1"/>
  <c r="I264" i="42"/>
  <c r="I289" i="42" s="1"/>
  <c r="C264" i="42"/>
  <c r="C289" i="42" s="1"/>
  <c r="J230" i="42"/>
  <c r="K230" i="42"/>
  <c r="I228" i="42"/>
  <c r="F230" i="42"/>
  <c r="G230" i="42"/>
  <c r="H230" i="42"/>
  <c r="F257" i="42"/>
  <c r="G257" i="42"/>
  <c r="J252" i="42"/>
  <c r="K252" i="42"/>
  <c r="J256" i="42"/>
  <c r="K256" i="42"/>
  <c r="J257" i="42"/>
  <c r="K257" i="42"/>
  <c r="H257" i="42"/>
  <c r="I255" i="42"/>
  <c r="I283" i="42" s="1"/>
  <c r="J244" i="42"/>
  <c r="K244" i="42"/>
  <c r="F244" i="42"/>
  <c r="G244" i="42"/>
  <c r="H244" i="42"/>
  <c r="I240" i="42"/>
  <c r="F235" i="42"/>
  <c r="G235" i="42"/>
  <c r="K239" i="42"/>
  <c r="K229" i="42"/>
  <c r="K235" i="42"/>
  <c r="F223" i="42"/>
  <c r="G223" i="42"/>
  <c r="J223" i="42"/>
  <c r="K223" i="42"/>
  <c r="H223" i="42"/>
  <c r="F208" i="42"/>
  <c r="G208" i="42"/>
  <c r="H208" i="42"/>
  <c r="J208" i="42"/>
  <c r="K208" i="42"/>
  <c r="F209" i="42"/>
  <c r="G209" i="42"/>
  <c r="H209" i="42"/>
  <c r="J209" i="42"/>
  <c r="K209" i="42"/>
  <c r="D255" i="42"/>
  <c r="E255" i="42"/>
  <c r="J255" i="42" s="1"/>
  <c r="C255" i="42"/>
  <c r="C282" i="42" s="1"/>
  <c r="F283" i="42"/>
  <c r="D249" i="42"/>
  <c r="G249" i="42" s="1"/>
  <c r="E249" i="42"/>
  <c r="C249" i="42"/>
  <c r="D240" i="42"/>
  <c r="E240" i="42"/>
  <c r="C240" i="42"/>
  <c r="F240" i="42" s="1"/>
  <c r="D233" i="42"/>
  <c r="E233" i="42"/>
  <c r="J233" i="42" s="1"/>
  <c r="C233" i="42"/>
  <c r="F233" i="42" s="1"/>
  <c r="K193" i="42"/>
  <c r="J193" i="42"/>
  <c r="H193" i="42"/>
  <c r="G193" i="42"/>
  <c r="F193" i="42"/>
  <c r="I192" i="42"/>
  <c r="E192" i="42"/>
  <c r="K192" i="42" s="1"/>
  <c r="D192" i="42"/>
  <c r="G192" i="42" s="1"/>
  <c r="C192" i="42"/>
  <c r="C191" i="42" s="1"/>
  <c r="C187" i="42" s="1"/>
  <c r="K186" i="42"/>
  <c r="J186" i="42"/>
  <c r="H186" i="42"/>
  <c r="G186" i="42"/>
  <c r="F186" i="42"/>
  <c r="H185" i="42"/>
  <c r="G185" i="42"/>
  <c r="F185" i="42"/>
  <c r="I184" i="42"/>
  <c r="E184" i="42"/>
  <c r="K184" i="42" s="1"/>
  <c r="D184" i="42"/>
  <c r="K183" i="42"/>
  <c r="J183" i="42"/>
  <c r="H183" i="42"/>
  <c r="G183" i="42"/>
  <c r="F183" i="42"/>
  <c r="K182" i="42"/>
  <c r="J182" i="42"/>
  <c r="H182" i="42"/>
  <c r="G182" i="42"/>
  <c r="F182" i="42"/>
  <c r="K181" i="42"/>
  <c r="J181" i="42"/>
  <c r="H181" i="42"/>
  <c r="G181" i="42"/>
  <c r="F181" i="42"/>
  <c r="K180" i="42"/>
  <c r="J180" i="42"/>
  <c r="H180" i="42"/>
  <c r="G180" i="42"/>
  <c r="F180" i="42"/>
  <c r="I179" i="42"/>
  <c r="I178" i="42" s="1"/>
  <c r="E179" i="42"/>
  <c r="C179" i="42"/>
  <c r="K177" i="42"/>
  <c r="J177" i="42"/>
  <c r="H177" i="42"/>
  <c r="G177" i="42"/>
  <c r="F177" i="42"/>
  <c r="I176" i="42"/>
  <c r="E176" i="42"/>
  <c r="E170" i="42" s="1"/>
  <c r="D176" i="42"/>
  <c r="G176" i="42" s="1"/>
  <c r="C176" i="42"/>
  <c r="K175" i="42"/>
  <c r="J175" i="42"/>
  <c r="H175" i="42"/>
  <c r="G175" i="42"/>
  <c r="F175" i="42"/>
  <c r="I174" i="42"/>
  <c r="K174" i="42" s="1"/>
  <c r="E174" i="42"/>
  <c r="D174" i="42"/>
  <c r="C174" i="42"/>
  <c r="F174" i="42" s="1"/>
  <c r="K172" i="42"/>
  <c r="J172" i="42"/>
  <c r="H172" i="42"/>
  <c r="F172" i="42"/>
  <c r="G172" i="42" s="1"/>
  <c r="K168" i="42"/>
  <c r="J168" i="42"/>
  <c r="H168" i="42"/>
  <c r="G168" i="42"/>
  <c r="F168" i="42"/>
  <c r="K167" i="42"/>
  <c r="J167" i="42"/>
  <c r="H167" i="42"/>
  <c r="K166" i="42"/>
  <c r="J166" i="42"/>
  <c r="H166" i="42"/>
  <c r="G166" i="42"/>
  <c r="F166" i="42"/>
  <c r="I165" i="42"/>
  <c r="E165" i="42"/>
  <c r="E164" i="42" s="1"/>
  <c r="D165" i="42"/>
  <c r="D164" i="42" s="1"/>
  <c r="D163" i="42" s="1"/>
  <c r="C165" i="42"/>
  <c r="C164" i="42" s="1"/>
  <c r="C163" i="42" s="1"/>
  <c r="I47" i="42"/>
  <c r="J47" i="42" s="1"/>
  <c r="I69" i="42"/>
  <c r="J69" i="42" s="1"/>
  <c r="I100" i="42"/>
  <c r="I273" i="42" s="1"/>
  <c r="I132" i="42"/>
  <c r="I285" i="42" s="1"/>
  <c r="F134" i="42"/>
  <c r="G134" i="42"/>
  <c r="H134" i="42"/>
  <c r="J134" i="42"/>
  <c r="K134" i="42"/>
  <c r="I127" i="42"/>
  <c r="I123" i="42"/>
  <c r="I279" i="42" s="1"/>
  <c r="I121" i="42"/>
  <c r="I278" i="42" s="1"/>
  <c r="I115" i="42"/>
  <c r="I277" i="42" s="1"/>
  <c r="I112" i="42"/>
  <c r="I276" i="42" s="1"/>
  <c r="I92" i="42"/>
  <c r="I272" i="42" s="1"/>
  <c r="F136" i="42"/>
  <c r="G136" i="42"/>
  <c r="H136" i="42"/>
  <c r="J136" i="42"/>
  <c r="K136" i="42"/>
  <c r="D132" i="42"/>
  <c r="D285" i="42" s="1"/>
  <c r="G285" i="42" s="1"/>
  <c r="E132" i="42"/>
  <c r="E285" i="42" s="1"/>
  <c r="C132" i="42"/>
  <c r="D127" i="42"/>
  <c r="E127" i="42"/>
  <c r="K127" i="42" s="1"/>
  <c r="C127" i="42"/>
  <c r="D123" i="42"/>
  <c r="G123" i="42" s="1"/>
  <c r="E123" i="42"/>
  <c r="C123" i="42"/>
  <c r="F123" i="42" s="1"/>
  <c r="D276" i="42"/>
  <c r="I108" i="42"/>
  <c r="F88" i="42"/>
  <c r="G88" i="42"/>
  <c r="H88" i="42"/>
  <c r="J88" i="42"/>
  <c r="K88" i="42"/>
  <c r="F89" i="42"/>
  <c r="G89" i="42"/>
  <c r="H89" i="42"/>
  <c r="J89" i="42"/>
  <c r="K89" i="42"/>
  <c r="F93" i="42"/>
  <c r="G93" i="42"/>
  <c r="H93" i="42"/>
  <c r="J93" i="42"/>
  <c r="K93" i="42"/>
  <c r="H101" i="42"/>
  <c r="J101" i="42"/>
  <c r="K101" i="42"/>
  <c r="F104" i="42"/>
  <c r="G104" i="42"/>
  <c r="H104" i="42"/>
  <c r="J104" i="42"/>
  <c r="K104" i="42"/>
  <c r="F106" i="42"/>
  <c r="G106" i="42"/>
  <c r="H106" i="42"/>
  <c r="J106" i="42"/>
  <c r="K106" i="42"/>
  <c r="F107" i="42"/>
  <c r="G107" i="42"/>
  <c r="H107" i="42"/>
  <c r="J107" i="42"/>
  <c r="K107" i="42"/>
  <c r="F109" i="42"/>
  <c r="G109" i="42"/>
  <c r="H109" i="42"/>
  <c r="J109" i="42"/>
  <c r="K109" i="42"/>
  <c r="F110" i="42"/>
  <c r="G110" i="42"/>
  <c r="H110" i="42"/>
  <c r="J110" i="42"/>
  <c r="K110" i="42"/>
  <c r="F111" i="42"/>
  <c r="G111" i="42"/>
  <c r="H111" i="42"/>
  <c r="J111" i="42"/>
  <c r="K111" i="42"/>
  <c r="F113" i="42"/>
  <c r="G113" i="42"/>
  <c r="H113" i="42"/>
  <c r="J113" i="42"/>
  <c r="K113" i="42"/>
  <c r="F114" i="42"/>
  <c r="G114" i="42"/>
  <c r="H114" i="42"/>
  <c r="J114" i="42"/>
  <c r="K114" i="42"/>
  <c r="F116" i="42"/>
  <c r="G116" i="42"/>
  <c r="H116" i="42"/>
  <c r="J116" i="42"/>
  <c r="K116" i="42"/>
  <c r="F118" i="42"/>
  <c r="G118" i="42"/>
  <c r="H118" i="42"/>
  <c r="J118" i="42"/>
  <c r="K118" i="42"/>
  <c r="F119" i="42"/>
  <c r="G119" i="42"/>
  <c r="H119" i="42"/>
  <c r="J119" i="42"/>
  <c r="K119" i="42"/>
  <c r="F120" i="42"/>
  <c r="G120" i="42"/>
  <c r="H120" i="42"/>
  <c r="J120" i="42"/>
  <c r="K120" i="42"/>
  <c r="F122" i="42"/>
  <c r="G122" i="42"/>
  <c r="H122" i="42"/>
  <c r="J122" i="42"/>
  <c r="K122" i="42"/>
  <c r="F124" i="42"/>
  <c r="G124" i="42"/>
  <c r="H124" i="42"/>
  <c r="J124" i="42"/>
  <c r="K124" i="42"/>
  <c r="F125" i="42"/>
  <c r="G125" i="42"/>
  <c r="H125" i="42"/>
  <c r="J125" i="42"/>
  <c r="K125" i="42"/>
  <c r="F126" i="42"/>
  <c r="G126" i="42"/>
  <c r="H126" i="42"/>
  <c r="J126" i="42"/>
  <c r="K126" i="42"/>
  <c r="F128" i="42"/>
  <c r="G128" i="42"/>
  <c r="H128" i="42"/>
  <c r="J128" i="42"/>
  <c r="K128" i="42"/>
  <c r="F131" i="42"/>
  <c r="G131" i="42"/>
  <c r="H131" i="42"/>
  <c r="J131" i="42"/>
  <c r="K131" i="42"/>
  <c r="F133" i="42"/>
  <c r="G133" i="42"/>
  <c r="H133" i="42"/>
  <c r="J133" i="42"/>
  <c r="K133" i="42"/>
  <c r="F135" i="42"/>
  <c r="G135" i="42"/>
  <c r="H135" i="42"/>
  <c r="J135" i="42"/>
  <c r="K135" i="42"/>
  <c r="F137" i="42"/>
  <c r="G137" i="42"/>
  <c r="H137" i="42"/>
  <c r="J137" i="42"/>
  <c r="K137" i="42"/>
  <c r="C275" i="42"/>
  <c r="J82" i="42"/>
  <c r="K82" i="42"/>
  <c r="I61" i="42"/>
  <c r="J61" i="42" s="1"/>
  <c r="I59" i="42"/>
  <c r="K59" i="42" s="1"/>
  <c r="I53" i="42"/>
  <c r="K53" i="42" s="1"/>
  <c r="J50" i="42"/>
  <c r="K50" i="42"/>
  <c r="I49" i="42"/>
  <c r="I41" i="42"/>
  <c r="I30" i="42" s="1"/>
  <c r="K30" i="42" s="1"/>
  <c r="I31" i="42"/>
  <c r="K31" i="42" s="1"/>
  <c r="F82" i="42"/>
  <c r="G82" i="42"/>
  <c r="K81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F65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I26" i="42"/>
  <c r="J26" i="42" s="1"/>
  <c r="I24" i="42"/>
  <c r="K24" i="42" s="1"/>
  <c r="I21" i="42"/>
  <c r="J21" i="42" s="1"/>
  <c r="I18" i="42"/>
  <c r="K18" i="42" s="1"/>
  <c r="I15" i="42"/>
  <c r="J15" i="42" s="1"/>
  <c r="I11" i="42"/>
  <c r="H24" i="42"/>
  <c r="H18" i="42"/>
  <c r="G15" i="42"/>
  <c r="F15" i="42"/>
  <c r="F225" i="42"/>
  <c r="G245" i="42"/>
  <c r="G252" i="42"/>
  <c r="J229" i="42"/>
  <c r="F229" i="42"/>
  <c r="K76" i="42"/>
  <c r="K77" i="42"/>
  <c r="K80" i="42"/>
  <c r="J76" i="42"/>
  <c r="J77" i="42"/>
  <c r="J80" i="42"/>
  <c r="H76" i="42"/>
  <c r="H77" i="42"/>
  <c r="H80" i="42"/>
  <c r="G76" i="42"/>
  <c r="G77" i="42"/>
  <c r="G80" i="42"/>
  <c r="F76" i="42"/>
  <c r="F77" i="42"/>
  <c r="F80" i="42"/>
  <c r="K247" i="42"/>
  <c r="K248" i="42"/>
  <c r="K250" i="42"/>
  <c r="J247" i="42"/>
  <c r="J248" i="42"/>
  <c r="J250" i="42"/>
  <c r="K243" i="42"/>
  <c r="H229" i="42"/>
  <c r="G229" i="42"/>
  <c r="K225" i="42"/>
  <c r="J225" i="42"/>
  <c r="H225" i="42"/>
  <c r="G225" i="42"/>
  <c r="J51" i="42"/>
  <c r="J57" i="42"/>
  <c r="K57" i="42"/>
  <c r="J60" i="42"/>
  <c r="K60" i="42"/>
  <c r="J37" i="42"/>
  <c r="K37" i="42"/>
  <c r="F37" i="42"/>
  <c r="G37" i="42"/>
  <c r="J213" i="42"/>
  <c r="K213" i="42"/>
  <c r="K218" i="42"/>
  <c r="J219" i="42"/>
  <c r="K219" i="42"/>
  <c r="G259" i="42"/>
  <c r="F259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61" i="42"/>
  <c r="F261" i="42"/>
  <c r="H32" i="42"/>
  <c r="G32" i="42"/>
  <c r="G256" i="42"/>
  <c r="H256" i="42"/>
  <c r="F256" i="42"/>
  <c r="K246" i="42"/>
  <c r="J246" i="42"/>
  <c r="J243" i="42"/>
  <c r="K241" i="42"/>
  <c r="J241" i="42"/>
  <c r="J239" i="42"/>
  <c r="K238" i="42"/>
  <c r="J238" i="42"/>
  <c r="H250" i="42"/>
  <c r="G250" i="42"/>
  <c r="F250" i="42"/>
  <c r="H248" i="42"/>
  <c r="G248" i="42"/>
  <c r="H247" i="42"/>
  <c r="G247" i="42"/>
  <c r="H246" i="42"/>
  <c r="G246" i="42"/>
  <c r="F246" i="42"/>
  <c r="H243" i="42"/>
  <c r="G243" i="42"/>
  <c r="F243" i="42"/>
  <c r="H241" i="42"/>
  <c r="G241" i="42"/>
  <c r="F241" i="42"/>
  <c r="H239" i="42"/>
  <c r="G239" i="42"/>
  <c r="F239" i="42"/>
  <c r="H238" i="42"/>
  <c r="G238" i="42"/>
  <c r="F238" i="42"/>
  <c r="J54" i="42"/>
  <c r="K54" i="42"/>
  <c r="H60" i="42"/>
  <c r="K29" i="42"/>
  <c r="K22" i="42"/>
  <c r="J55" i="42"/>
  <c r="K55" i="42"/>
  <c r="J56" i="42"/>
  <c r="K56" i="42"/>
  <c r="K51" i="42"/>
  <c r="K16" i="42"/>
  <c r="G291" i="42"/>
  <c r="G265" i="42"/>
  <c r="H263" i="42"/>
  <c r="H264" i="42" s="1"/>
  <c r="G263" i="42"/>
  <c r="G264" i="42" s="1"/>
  <c r="G262" i="42"/>
  <c r="H261" i="42"/>
  <c r="H259" i="42"/>
  <c r="H235" i="42"/>
  <c r="H213" i="42"/>
  <c r="G213" i="42"/>
  <c r="G207" i="42"/>
  <c r="G205" i="42"/>
  <c r="K27" i="42"/>
  <c r="K259" i="42"/>
  <c r="K207" i="42"/>
  <c r="J207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G13" i="42"/>
  <c r="F13" i="42"/>
  <c r="K12" i="42"/>
  <c r="H12" i="42"/>
  <c r="G12" i="42"/>
  <c r="H82" i="42"/>
  <c r="H70" i="42"/>
  <c r="H71" i="42"/>
  <c r="J261" i="42"/>
  <c r="F263" i="42"/>
  <c r="F264" i="42" s="1"/>
  <c r="K261" i="42"/>
  <c r="J235" i="42"/>
  <c r="F213" i="42"/>
  <c r="K263" i="42"/>
  <c r="K264" i="42" s="1"/>
  <c r="J263" i="42"/>
  <c r="J264" i="42" s="1"/>
  <c r="J259" i="42"/>
  <c r="K71" i="42"/>
  <c r="J71" i="42"/>
  <c r="K70" i="42"/>
  <c r="J70" i="42"/>
  <c r="F205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45" i="42"/>
  <c r="K245" i="42"/>
  <c r="F252" i="42"/>
  <c r="J245" i="42"/>
  <c r="F245" i="42"/>
  <c r="H252" i="42"/>
  <c r="H15" i="42"/>
  <c r="K292" i="42"/>
  <c r="G292" i="42"/>
  <c r="J292" i="42"/>
  <c r="H292" i="42"/>
  <c r="G240" i="42"/>
  <c r="H28" i="42"/>
  <c r="F18" i="42"/>
  <c r="F31" i="42"/>
  <c r="F28" i="42"/>
  <c r="F165" i="42"/>
  <c r="G236" i="42"/>
  <c r="G132" i="42"/>
  <c r="E191" i="42"/>
  <c r="J129" i="42"/>
  <c r="K233" i="42"/>
  <c r="K214" i="42"/>
  <c r="F102" i="42"/>
  <c r="E283" i="42"/>
  <c r="J283" i="42" s="1"/>
  <c r="H224" i="42"/>
  <c r="J147" i="42"/>
  <c r="H132" i="42"/>
  <c r="D275" i="42"/>
  <c r="K102" i="42"/>
  <c r="E274" i="42"/>
  <c r="J102" i="42"/>
  <c r="F21" i="42"/>
  <c r="G28" i="42"/>
  <c r="F26" i="42"/>
  <c r="F11" i="42"/>
  <c r="F47" i="42"/>
  <c r="I280" i="42"/>
  <c r="J280" i="42" s="1"/>
  <c r="F94" i="42"/>
  <c r="D271" i="42"/>
  <c r="G251" i="42"/>
  <c r="G53" i="42"/>
  <c r="G41" i="42"/>
  <c r="H41" i="42"/>
  <c r="F41" i="42"/>
  <c r="G30" i="42"/>
  <c r="F30" i="42"/>
  <c r="H26" i="42"/>
  <c r="G26" i="42"/>
  <c r="G24" i="42"/>
  <c r="H23" i="42"/>
  <c r="F24" i="42"/>
  <c r="H21" i="42"/>
  <c r="F17" i="42"/>
  <c r="G21" i="42"/>
  <c r="G17" i="42"/>
  <c r="G10" i="42"/>
  <c r="H10" i="42"/>
  <c r="F10" i="42"/>
  <c r="H30" i="42"/>
  <c r="G23" i="42"/>
  <c r="H75" i="42"/>
  <c r="F75" i="42"/>
  <c r="K61" i="42"/>
  <c r="G61" i="42"/>
  <c r="F61" i="42"/>
  <c r="G59" i="42"/>
  <c r="J59" i="42"/>
  <c r="F59" i="42"/>
  <c r="F53" i="42"/>
  <c r="G9" i="42"/>
  <c r="F9" i="42"/>
  <c r="G47" i="42"/>
  <c r="H47" i="42"/>
  <c r="H49" i="42"/>
  <c r="G49" i="42"/>
  <c r="G52" i="42"/>
  <c r="H251" i="42"/>
  <c r="J214" i="42"/>
  <c r="H17" i="42"/>
  <c r="G174" i="42"/>
  <c r="F46" i="42"/>
  <c r="F52" i="42"/>
  <c r="H52" i="42"/>
  <c r="G46" i="42"/>
  <c r="G45" i="42"/>
  <c r="H46" i="42"/>
  <c r="D72" i="42"/>
  <c r="C72" i="42"/>
  <c r="F45" i="42"/>
  <c r="E72" i="42"/>
  <c r="H45" i="42"/>
  <c r="H228" i="42"/>
  <c r="F96" i="42"/>
  <c r="H87" i="42"/>
  <c r="I52" i="42"/>
  <c r="J115" i="42"/>
  <c r="K21" i="42"/>
  <c r="K47" i="42"/>
  <c r="J53" i="42"/>
  <c r="J108" i="42"/>
  <c r="K108" i="42"/>
  <c r="J112" i="42"/>
  <c r="J132" i="42"/>
  <c r="K69" i="42"/>
  <c r="I164" i="42"/>
  <c r="I163" i="42" s="1"/>
  <c r="K165" i="42"/>
  <c r="H184" i="42"/>
  <c r="D191" i="42"/>
  <c r="G191" i="42" s="1"/>
  <c r="I191" i="42"/>
  <c r="G233" i="42"/>
  <c r="K255" i="42"/>
  <c r="J286" i="42"/>
  <c r="G129" i="42"/>
  <c r="K242" i="42"/>
  <c r="E279" i="42"/>
  <c r="K251" i="42"/>
  <c r="K75" i="42"/>
  <c r="J100" i="42"/>
  <c r="H121" i="42"/>
  <c r="G283" i="42"/>
  <c r="K221" i="42"/>
  <c r="H102" i="42"/>
  <c r="J30" i="42"/>
  <c r="H147" i="42"/>
  <c r="F176" i="42"/>
  <c r="F255" i="42"/>
  <c r="H242" i="42"/>
  <c r="G206" i="42"/>
  <c r="H206" i="42"/>
  <c r="K115" i="42"/>
  <c r="J184" i="42"/>
  <c r="G218" i="42"/>
  <c r="H214" i="42"/>
  <c r="K94" i="42"/>
  <c r="F289" i="42"/>
  <c r="J49" i="42"/>
  <c r="H218" i="42"/>
  <c r="I10" i="42"/>
  <c r="J10" i="42"/>
  <c r="K41" i="42"/>
  <c r="J41" i="42"/>
  <c r="F87" i="42"/>
  <c r="K132" i="42"/>
  <c r="K147" i="42"/>
  <c r="J288" i="42"/>
  <c r="H288" i="42"/>
  <c r="H236" i="42"/>
  <c r="J87" i="42"/>
  <c r="I271" i="42"/>
  <c r="K87" i="42"/>
  <c r="H283" i="42"/>
  <c r="K49" i="42"/>
  <c r="D282" i="42"/>
  <c r="K152" i="42"/>
  <c r="G152" i="42"/>
  <c r="D279" i="42"/>
  <c r="H221" i="42"/>
  <c r="J221" i="42"/>
  <c r="J285" i="42"/>
  <c r="K10" i="42"/>
  <c r="K277" i="42"/>
  <c r="F275" i="42"/>
  <c r="G274" i="42"/>
  <c r="C269" i="42"/>
  <c r="D74" i="42"/>
  <c r="D73" i="42" s="1"/>
  <c r="J251" i="42"/>
  <c r="F191" i="42"/>
  <c r="F187" i="42"/>
  <c r="F179" i="42"/>
  <c r="H176" i="42"/>
  <c r="C84" i="42"/>
  <c r="D187" i="42"/>
  <c r="G187" i="42" s="1"/>
  <c r="G164" i="42"/>
  <c r="E163" i="42"/>
  <c r="J164" i="42"/>
  <c r="G163" i="42"/>
  <c r="F163" i="42"/>
  <c r="J52" i="42" l="1"/>
  <c r="K52" i="42"/>
  <c r="K191" i="42"/>
  <c r="C285" i="42"/>
  <c r="F285" i="42" s="1"/>
  <c r="F132" i="42"/>
  <c r="D273" i="42"/>
  <c r="G100" i="42"/>
  <c r="E188" i="42"/>
  <c r="E187" i="42"/>
  <c r="I144" i="42"/>
  <c r="I145" i="42" s="1"/>
  <c r="E92" i="42"/>
  <c r="H94" i="42"/>
  <c r="G94" i="42"/>
  <c r="J94" i="42"/>
  <c r="K206" i="42"/>
  <c r="E271" i="42"/>
  <c r="K271" i="42" s="1"/>
  <c r="J206" i="42"/>
  <c r="C276" i="42"/>
  <c r="F112" i="42"/>
  <c r="E276" i="42"/>
  <c r="H112" i="42"/>
  <c r="G115" i="42"/>
  <c r="D277" i="42"/>
  <c r="G277" i="42" s="1"/>
  <c r="K121" i="42"/>
  <c r="J121" i="42"/>
  <c r="D170" i="42"/>
  <c r="H171" i="42"/>
  <c r="E74" i="42"/>
  <c r="J81" i="42"/>
  <c r="H11" i="42"/>
  <c r="G11" i="42"/>
  <c r="G179" i="42"/>
  <c r="G74" i="42"/>
  <c r="H72" i="42"/>
  <c r="G72" i="42"/>
  <c r="F72" i="42"/>
  <c r="K11" i="42"/>
  <c r="J11" i="42"/>
  <c r="J28" i="42"/>
  <c r="K28" i="42"/>
  <c r="H123" i="42"/>
  <c r="K123" i="42"/>
  <c r="J123" i="42"/>
  <c r="C281" i="42"/>
  <c r="F281" i="42" s="1"/>
  <c r="F127" i="42"/>
  <c r="G127" i="42"/>
  <c r="D281" i="42"/>
  <c r="H281" i="42" s="1"/>
  <c r="E178" i="42"/>
  <c r="J178" i="42" s="1"/>
  <c r="G184" i="42"/>
  <c r="K240" i="42"/>
  <c r="J240" i="42"/>
  <c r="J228" i="42"/>
  <c r="K228" i="42"/>
  <c r="I170" i="42"/>
  <c r="K170" i="42" s="1"/>
  <c r="J279" i="42"/>
  <c r="K163" i="42"/>
  <c r="I275" i="42"/>
  <c r="I270" i="42"/>
  <c r="I290" i="42" s="1"/>
  <c r="J174" i="42"/>
  <c r="J176" i="42"/>
  <c r="C178" i="42"/>
  <c r="F178" i="42" s="1"/>
  <c r="J192" i="42"/>
  <c r="H240" i="42"/>
  <c r="E278" i="42"/>
  <c r="H129" i="42"/>
  <c r="K224" i="42"/>
  <c r="E273" i="42"/>
  <c r="K273" i="42" s="1"/>
  <c r="D92" i="42"/>
  <c r="C92" i="42"/>
  <c r="G287" i="42"/>
  <c r="D144" i="42"/>
  <c r="G92" i="42"/>
  <c r="K92" i="42"/>
  <c r="H92" i="42"/>
  <c r="E144" i="42"/>
  <c r="F92" i="42"/>
  <c r="K287" i="42"/>
  <c r="J287" i="42"/>
  <c r="K279" i="42"/>
  <c r="G279" i="42"/>
  <c r="J170" i="42"/>
  <c r="J271" i="42"/>
  <c r="J191" i="42"/>
  <c r="G281" i="42"/>
  <c r="G87" i="42"/>
  <c r="K178" i="42"/>
  <c r="F249" i="42"/>
  <c r="G147" i="42"/>
  <c r="H152" i="42"/>
  <c r="H286" i="42"/>
  <c r="K288" i="42"/>
  <c r="K236" i="42"/>
  <c r="I74" i="42"/>
  <c r="I73" i="42" s="1"/>
  <c r="F273" i="42"/>
  <c r="G96" i="42"/>
  <c r="H274" i="42"/>
  <c r="D278" i="42"/>
  <c r="G278" i="42" s="1"/>
  <c r="J171" i="42"/>
  <c r="G81" i="42"/>
  <c r="J127" i="42"/>
  <c r="I274" i="42"/>
  <c r="I258" i="42"/>
  <c r="I260" i="42" s="1"/>
  <c r="H170" i="42"/>
  <c r="F184" i="42"/>
  <c r="J18" i="42"/>
  <c r="F171" i="42"/>
  <c r="G171" i="42" s="1"/>
  <c r="D178" i="42"/>
  <c r="H178" i="42" s="1"/>
  <c r="H163" i="42"/>
  <c r="J163" i="42"/>
  <c r="H164" i="42"/>
  <c r="K164" i="42"/>
  <c r="K275" i="42"/>
  <c r="H275" i="42"/>
  <c r="G275" i="42"/>
  <c r="J275" i="42"/>
  <c r="H277" i="42"/>
  <c r="J277" i="42"/>
  <c r="D203" i="42"/>
  <c r="C144" i="42"/>
  <c r="D84" i="42"/>
  <c r="D269" i="42"/>
  <c r="H285" i="42"/>
  <c r="K285" i="42"/>
  <c r="H278" i="42"/>
  <c r="J278" i="42"/>
  <c r="K278" i="42"/>
  <c r="J289" i="42"/>
  <c r="H289" i="42"/>
  <c r="K274" i="42"/>
  <c r="J274" i="42"/>
  <c r="J212" i="42"/>
  <c r="K212" i="42"/>
  <c r="H276" i="42"/>
  <c r="J276" i="42"/>
  <c r="G276" i="42"/>
  <c r="K74" i="42"/>
  <c r="J74" i="42"/>
  <c r="H74" i="42"/>
  <c r="H273" i="42"/>
  <c r="F277" i="42"/>
  <c r="D169" i="42"/>
  <c r="I169" i="42"/>
  <c r="H271" i="42"/>
  <c r="I281" i="42"/>
  <c r="J281" i="42" s="1"/>
  <c r="E258" i="42"/>
  <c r="C271" i="42"/>
  <c r="H187" i="42"/>
  <c r="C203" i="42"/>
  <c r="F203" i="42" s="1"/>
  <c r="F164" i="42"/>
  <c r="G165" i="42"/>
  <c r="H191" i="42"/>
  <c r="H144" i="42"/>
  <c r="H279" i="42"/>
  <c r="C170" i="42"/>
  <c r="C169" i="42" s="1"/>
  <c r="K176" i="42"/>
  <c r="H179" i="42"/>
  <c r="E203" i="42"/>
  <c r="J92" i="42"/>
  <c r="E272" i="42"/>
  <c r="H287" i="42"/>
  <c r="G242" i="42"/>
  <c r="J152" i="42"/>
  <c r="G255" i="42"/>
  <c r="I46" i="42"/>
  <c r="K26" i="42"/>
  <c r="I23" i="42"/>
  <c r="K283" i="42"/>
  <c r="C278" i="42"/>
  <c r="F278" i="42" s="1"/>
  <c r="J31" i="42"/>
  <c r="J249" i="42"/>
  <c r="I17" i="42"/>
  <c r="K280" i="42"/>
  <c r="E282" i="42"/>
  <c r="H115" i="42"/>
  <c r="K179" i="42"/>
  <c r="F242" i="42"/>
  <c r="K249" i="42"/>
  <c r="H249" i="42"/>
  <c r="F214" i="42"/>
  <c r="H174" i="42"/>
  <c r="H96" i="42"/>
  <c r="I187" i="42"/>
  <c r="K187" i="42" s="1"/>
  <c r="J24" i="42"/>
  <c r="F115" i="42"/>
  <c r="G121" i="42"/>
  <c r="F100" i="42"/>
  <c r="J75" i="42"/>
  <c r="K171" i="42"/>
  <c r="J242" i="42"/>
  <c r="K286" i="42"/>
  <c r="H284" i="42"/>
  <c r="H255" i="42"/>
  <c r="H233" i="42"/>
  <c r="H192" i="42"/>
  <c r="J165" i="42"/>
  <c r="H165" i="42"/>
  <c r="I68" i="42"/>
  <c r="K112" i="42"/>
  <c r="J179" i="42"/>
  <c r="H108" i="42"/>
  <c r="H127" i="42"/>
  <c r="H81" i="42"/>
  <c r="F192" i="42"/>
  <c r="H100" i="42"/>
  <c r="K100" i="42"/>
  <c r="G102" i="42"/>
  <c r="G112" i="42"/>
  <c r="F81" i="42"/>
  <c r="E260" i="42"/>
  <c r="J258" i="42"/>
  <c r="K258" i="42"/>
  <c r="G212" i="42"/>
  <c r="H212" i="42"/>
  <c r="D272" i="42"/>
  <c r="G214" i="42"/>
  <c r="C272" i="42"/>
  <c r="F272" i="42" s="1"/>
  <c r="F212" i="42"/>
  <c r="D258" i="42"/>
  <c r="G258" i="42" s="1"/>
  <c r="C258" i="42"/>
  <c r="G271" i="42"/>
  <c r="C270" i="42"/>
  <c r="C290" i="42" s="1"/>
  <c r="F271" i="42"/>
  <c r="F206" i="42"/>
  <c r="D202" i="42"/>
  <c r="D204" i="42" s="1"/>
  <c r="D267" i="42" s="1"/>
  <c r="D201" i="42"/>
  <c r="D268" i="42" s="1"/>
  <c r="G178" i="42"/>
  <c r="I201" i="42"/>
  <c r="I202" i="42"/>
  <c r="I204" i="42" s="1"/>
  <c r="F170" i="42"/>
  <c r="G170" i="42" s="1"/>
  <c r="E169" i="42"/>
  <c r="E73" i="42" l="1"/>
  <c r="F74" i="42"/>
  <c r="F276" i="42"/>
  <c r="G273" i="42"/>
  <c r="J273" i="42"/>
  <c r="I269" i="42"/>
  <c r="J73" i="42"/>
  <c r="E145" i="42"/>
  <c r="K144" i="42"/>
  <c r="J144" i="42"/>
  <c r="G144" i="42"/>
  <c r="D145" i="42"/>
  <c r="G145" i="42" s="1"/>
  <c r="D260" i="42"/>
  <c r="G260" i="42" s="1"/>
  <c r="C201" i="42"/>
  <c r="C268" i="42" s="1"/>
  <c r="C202" i="42"/>
  <c r="J282" i="42"/>
  <c r="G282" i="42"/>
  <c r="K282" i="42"/>
  <c r="H282" i="42"/>
  <c r="I9" i="42"/>
  <c r="K17" i="42"/>
  <c r="J17" i="42"/>
  <c r="K272" i="42"/>
  <c r="J272" i="42"/>
  <c r="E270" i="42"/>
  <c r="H203" i="42"/>
  <c r="G203" i="42"/>
  <c r="H258" i="42"/>
  <c r="H260" i="42" s="1"/>
  <c r="K281" i="42"/>
  <c r="J187" i="42"/>
  <c r="F282" i="42"/>
  <c r="K23" i="42"/>
  <c r="J23" i="42"/>
  <c r="J46" i="42"/>
  <c r="I45" i="42"/>
  <c r="K46" i="42"/>
  <c r="F144" i="42"/>
  <c r="C145" i="42"/>
  <c r="F145" i="42" s="1"/>
  <c r="I203" i="42"/>
  <c r="J203" i="42" s="1"/>
  <c r="J260" i="42"/>
  <c r="K260" i="42"/>
  <c r="D270" i="42"/>
  <c r="H272" i="42"/>
  <c r="G272" i="42"/>
  <c r="C260" i="42"/>
  <c r="F260" i="42" s="1"/>
  <c r="F258" i="42"/>
  <c r="F270" i="42"/>
  <c r="E202" i="42"/>
  <c r="F202" i="42" s="1"/>
  <c r="H169" i="42"/>
  <c r="F169" i="42"/>
  <c r="G169" i="42" s="1"/>
  <c r="J169" i="42"/>
  <c r="K169" i="42"/>
  <c r="E201" i="42"/>
  <c r="C204" i="42"/>
  <c r="F73" i="42" l="1"/>
  <c r="G73" i="42"/>
  <c r="K73" i="42"/>
  <c r="H73" i="42"/>
  <c r="E269" i="42"/>
  <c r="E84" i="42"/>
  <c r="K145" i="42"/>
  <c r="J145" i="42"/>
  <c r="H145" i="42"/>
  <c r="K203" i="42"/>
  <c r="I84" i="42"/>
  <c r="K9" i="42"/>
  <c r="I72" i="42"/>
  <c r="J9" i="42"/>
  <c r="J45" i="42"/>
  <c r="K45" i="42"/>
  <c r="K270" i="42"/>
  <c r="E290" i="42"/>
  <c r="J270" i="42"/>
  <c r="D290" i="42"/>
  <c r="H270" i="42"/>
  <c r="G270" i="42"/>
  <c r="C267" i="42"/>
  <c r="E204" i="42"/>
  <c r="G202" i="42"/>
  <c r="J202" i="42"/>
  <c r="H202" i="42"/>
  <c r="K202" i="42"/>
  <c r="K201" i="42"/>
  <c r="G201" i="42"/>
  <c r="H201" i="42"/>
  <c r="E268" i="42"/>
  <c r="J201" i="42"/>
  <c r="F201" i="42"/>
  <c r="F84" i="42" l="1"/>
  <c r="G84" i="42"/>
  <c r="H84" i="42"/>
  <c r="F269" i="42"/>
  <c r="G269" i="42"/>
  <c r="H269" i="42"/>
  <c r="J269" i="42"/>
  <c r="K269" i="42"/>
  <c r="K72" i="42"/>
  <c r="J72" i="42"/>
  <c r="I268" i="42"/>
  <c r="K84" i="42"/>
  <c r="J84" i="42"/>
  <c r="I267" i="42"/>
  <c r="K290" i="42"/>
  <c r="J290" i="42"/>
  <c r="F290" i="42"/>
  <c r="G290" i="42"/>
  <c r="H290" i="42"/>
  <c r="J268" i="42"/>
  <c r="K268" i="42"/>
  <c r="H268" i="42"/>
  <c r="G268" i="42"/>
  <c r="F268" i="42"/>
  <c r="J204" i="42"/>
  <c r="K204" i="42"/>
  <c r="G204" i="42"/>
  <c r="H204" i="42"/>
  <c r="E267" i="42"/>
  <c r="F267" i="42" s="1"/>
  <c r="F204" i="42"/>
  <c r="G267" i="42" l="1"/>
  <c r="K267" i="42"/>
  <c r="H267" i="42"/>
  <c r="J267" i="42"/>
</calcChain>
</file>

<file path=xl/sharedStrings.xml><?xml version="1.0" encoding="utf-8"?>
<sst xmlns="http://schemas.openxmlformats.org/spreadsheetml/2006/main" count="402" uniqueCount="302">
  <si>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</si>
  <si>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</si>
  <si>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</si>
  <si>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</si>
  <si>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</si>
  <si>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</si>
  <si>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</si>
  <si>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</si>
  <si>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</si>
  <si>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</si>
  <si>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</si>
  <si>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</si>
  <si>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</si>
  <si>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</si>
  <si>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</si>
  <si>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</si>
  <si>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</si>
  <si>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</si>
  <si>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</si>
  <si>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</si>
  <si>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</si>
  <si>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</si>
  <si>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</si>
  <si>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</si>
  <si>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</si>
  <si>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</si>
  <si>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</si>
  <si>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</si>
  <si>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</si>
  <si>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</si>
  <si>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</si>
  <si>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</si>
  <si>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</si>
  <si>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</si>
  <si>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</si>
  <si>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</si>
  <si>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</si>
  <si>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</si>
  <si>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</si>
  <si>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</si>
  <si>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</si>
  <si>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</si>
  <si>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</si>
  <si>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</si>
  <si>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</si>
  <si>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</si>
  <si>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</si>
  <si>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7100</t>
  </si>
  <si>
    <t>Інші субвенції з місцевого бюджету</t>
  </si>
  <si>
    <t>7460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</si>
  <si>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</si>
  <si>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</si>
  <si>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</si>
  <si>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</si>
  <si>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</si>
  <si>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</si>
  <si>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</si>
  <si>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</si>
  <si>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</si>
  <si>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</si>
  <si>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</si>
  <si>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</si>
  <si>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</si>
  <si>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</si>
  <si>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</si>
  <si>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</si>
  <si>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</si>
  <si>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</si>
  <si>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</si>
  <si>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</si>
  <si>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</si>
  <si>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</si>
  <si>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</si>
  <si>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</si>
  <si>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</si>
  <si>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</si>
  <si>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</si>
  <si>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</si>
  <si>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</si>
  <si>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</si>
  <si>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</si>
  <si>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</si>
  <si>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</si>
  <si>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</si>
  <si>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</si>
  <si>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</si>
  <si>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</si>
  <si>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</si>
  <si>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</si>
  <si>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</si>
  <si>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</si>
  <si>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</si>
  <si>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</si>
  <si>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</si>
  <si>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</si>
  <si>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</si>
  <si>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</si>
  <si>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</si>
  <si>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</si>
  <si>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</si>
  <si>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</si>
  <si>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</si>
  <si>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</si>
  <si>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</si>
  <si>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</si>
  <si>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</si>
  <si>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</si>
  <si>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</si>
  <si>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</si>
  <si>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</si>
  <si>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</si>
  <si>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</si>
  <si>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</si>
  <si>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</si>
  <si>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</si>
  <si>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</si>
  <si>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</si>
  <si>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</si>
  <si>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</si>
  <si>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</si>
  <si>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</si>
  <si>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</si>
  <si>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</si>
  <si>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</si>
  <si>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</si>
  <si>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</si>
  <si>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</si>
  <si>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</si>
  <si>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</si>
  <si>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</si>
  <si>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</si>
  <si>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</si>
  <si>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</si>
  <si>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</si>
  <si>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</si>
  <si>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</si>
  <si>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</si>
  <si>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</si>
  <si>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</si>
  <si>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</si>
  <si>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</si>
  <si>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</si>
  <si>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</si>
  <si>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</si>
  <si>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</si>
  <si>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</si>
  <si>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</si>
  <si>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</si>
  <si>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</si>
  <si>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</si>
  <si>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</si>
  <si>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</si>
  <si>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</si>
  <si>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</si>
  <si>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</si>
  <si>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</si>
  <si>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</si>
  <si>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</si>
  <si>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</si>
  <si>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</si>
  <si>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</si>
  <si>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</si>
  <si>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</si>
  <si>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</si>
  <si>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</si>
  <si>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</si>
  <si>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</si>
  <si>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</si>
  <si>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</si>
  <si>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</si>
  <si>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</si>
  <si>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</si>
  <si>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</si>
  <si>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</si>
  <si>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</si>
  <si>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</si>
  <si>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</si>
  <si>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</si>
  <si>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</si>
  <si>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</si>
  <si>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</si>
  <si>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</si>
  <si>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</si>
  <si>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</si>
  <si>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</si>
  <si>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</si>
  <si>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</si>
  <si>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Утримання та розвиток автомобільних доріг та дорожньої інфраструктури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</si>
  <si>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</si>
  <si>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</si>
  <si>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</si>
  <si>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</si>
  <si>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</si>
  <si>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</si>
  <si>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</si>
  <si>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</si>
  <si>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</si>
  <si>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</si>
  <si>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</si>
  <si>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</si>
  <si>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</si>
  <si>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</si>
  <si>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</si>
  <si>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</si>
  <si>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</si>
  <si>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</si>
  <si>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</si>
  <si>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</si>
  <si>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</si>
  <si>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</si>
  <si>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</si>
  <si>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</si>
  <si>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</si>
  <si>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</si>
  <si>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</si>
  <si>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</si>
  <si>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</si>
  <si>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</si>
  <si>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</si>
  <si>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</si>
  <si>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</si>
  <si>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</si>
  <si>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</si>
  <si>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</si>
  <si>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</si>
  <si>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</si>
  <si>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</si>
  <si>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</si>
  <si>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</si>
  <si>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</si>
  <si>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</si>
  <si>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</si>
  <si>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</si>
  <si>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</si>
  <si>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</si>
  <si>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</si>
  <si>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</si>
  <si>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</si>
  <si>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</si>
  <si>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</si>
  <si>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</si>
  <si>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</si>
  <si>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</si>
  <si>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</si>
  <si>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</si>
  <si>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</si>
  <si>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</si>
  <si>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</si>
  <si>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</si>
  <si>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</si>
  <si>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</si>
  <si>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</si>
  <si>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</si>
  <si>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Підвищення кваліфікації депутатів місцевих рад та посадових осіб місцевого самоврядування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</si>
  <si>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</si>
  <si>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</si>
  <si>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</si>
  <si>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</si>
  <si>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</si>
  <si>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</si>
  <si>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</si>
  <si>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</si>
  <si>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</si>
  <si>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</si>
  <si>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</si>
  <si>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</si>
  <si>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</si>
  <si>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</si>
  <si>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</si>
  <si>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</si>
  <si>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</si>
  <si>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</si>
  <si>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</si>
  <si>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</si>
  <si>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</si>
  <si>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</si>
  <si>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</si>
  <si>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</si>
  <si>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</si>
  <si>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</si>
  <si>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</si>
  <si>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</si>
  <si>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</si>
  <si>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</si>
  <si>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</si>
  <si>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</si>
  <si>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</si>
  <si>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</si>
  <si>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</si>
  <si>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</si>
  <si>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t>про виконання  місцевого  бюджету Брацлавської селищної територіальної громади за 6 місяці  2021 року</t>
  </si>
  <si>
    <t>Уточнений план на січень-червень місяць 2021 року, грн</t>
  </si>
  <si>
    <t>Фактичне виконання за січень-червень , грн.</t>
  </si>
  <si>
    <t xml:space="preserve"> до уточненого плану за 6  міс. %</t>
  </si>
  <si>
    <t>Відхилення (+,-)  від плану за 6 міс.,грн.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</si>
  <si>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</si>
  <si>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</si>
  <si>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</si>
  <si>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</si>
  <si>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Цільові фонди,   </t>
  </si>
  <si>
    <t xml:space="preserve">Виконання заходів за рахунок цільових фондів </t>
  </si>
  <si>
    <t xml:space="preserve">Додаток 1                                                                    до рішення 14 сесії                                                   Брацлвської селищної ради 8 скликання                                                        від  12.07.2021 року  № 399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</si>
</sst>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3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5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9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5" fontId="33" fillId="6" borderId="13" xfId="0" applyNumberFormat="1" applyFont="1" applyFill="1" applyBorder="1" applyAlignment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5" fontId="33" fillId="0" borderId="7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5" fontId="34" fillId="0" borderId="7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7" xfId="0" applyNumberFormat="1" applyFont="1" applyFill="1" applyBorder="1" applyAlignment="1" applyProtection="1">
      <alignment horizontal="right" wrapText="1"/>
      <protection locked="0"/>
    </xf>
    <xf numFmtId="165" fontId="35" fillId="0" borderId="7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165" fontId="30" fillId="0" borderId="4" xfId="0" applyNumberFormat="1" applyFont="1" applyFill="1" applyBorder="1" applyAlignment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0" fontId="33" fillId="0" borderId="13" xfId="0" applyFont="1" applyBorder="1" applyAlignment="1" applyProtection="1">
      <alignment horizontal="left" vertical="top" wrapText="1"/>
    </xf>
    <xf numFmtId="165" fontId="12" fillId="0" borderId="1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4" xfId="0" applyNumberFormat="1" applyFont="1" applyFill="1" applyBorder="1" applyAlignment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center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16" fillId="0" borderId="6" xfId="0" applyNumberFormat="1" applyFont="1" applyFill="1" applyBorder="1" applyAlignment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29" fillId="0" borderId="1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right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29" fillId="0" borderId="4" xfId="0" applyNumberFormat="1" applyFont="1" applyFill="1" applyBorder="1" applyAlignment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>
      <alignment horizontal="right" wrapText="1"/>
    </xf>
    <xf numFmtId="3" fontId="17" fillId="0" borderId="14" xfId="0" applyNumberFormat="1" applyFont="1" applyFill="1" applyBorder="1" applyAlignment="1">
      <alignment horizontal="right" wrapText="1"/>
    </xf>
    <xf numFmtId="3" fontId="17" fillId="0" borderId="14" xfId="0" applyNumberFormat="1" applyFont="1" applyFill="1" applyBorder="1" applyAlignment="1">
      <alignment horizontal="center" wrapText="1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33" fillId="5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13" fillId="5" borderId="4" xfId="0" applyNumberFormat="1" applyFont="1" applyFill="1" applyBorder="1" applyAlignment="1">
      <alignment horizontal="left"/>
    </xf>
    <xf numFmtId="3" fontId="26" fillId="5" borderId="4" xfId="0" applyNumberFormat="1" applyFont="1" applyFill="1" applyBorder="1" applyAlignment="1" applyProtection="1">
      <alignment horizontal="left" vertical="center" wrapText="1"/>
    </xf>
    <xf numFmtId="3" fontId="20" fillId="5" borderId="4" xfId="0" applyNumberFormat="1" applyFont="1" applyFill="1" applyBorder="1" applyAlignment="1" applyProtection="1">
      <alignment horizontal="right" wrapText="1"/>
      <protection locked="0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8" fillId="4" borderId="9" xfId="0" applyNumberFormat="1" applyFont="1" applyFill="1" applyBorder="1" applyAlignment="1" applyProtection="1">
      <alignment horizontal="center" vertical="center"/>
    </xf>
    <xf numFmtId="3" fontId="12" fillId="4" borderId="9" xfId="0" applyNumberFormat="1" applyFont="1" applyFill="1" applyBorder="1" applyAlignment="1" applyProtection="1">
      <alignment horizontal="right" wrapText="1"/>
      <protection locked="0"/>
    </xf>
    <xf numFmtId="165" fontId="12" fillId="4" borderId="9" xfId="0" applyNumberFormat="1" applyFont="1" applyFill="1" applyBorder="1" applyAlignment="1" applyProtection="1">
      <alignment horizontal="right" wrapText="1"/>
      <protection locked="0"/>
    </xf>
    <xf numFmtId="165" fontId="12" fillId="4" borderId="9" xfId="0" applyNumberFormat="1" applyFont="1" applyFill="1" applyBorder="1" applyAlignment="1" applyProtection="1">
      <alignment horizontal="center" wrapText="1"/>
      <protection locked="0"/>
    </xf>
    <xf numFmtId="3" fontId="16" fillId="4" borderId="11" xfId="0" applyNumberFormat="1" applyFont="1" applyFill="1" applyBorder="1" applyAlignment="1" applyProtection="1">
      <alignment horizontal="center" wrapText="1"/>
      <protection locked="0"/>
    </xf>
    <xf numFmtId="3" fontId="13" fillId="4" borderId="14" xfId="0" applyNumberFormat="1" applyFont="1" applyFill="1" applyBorder="1" applyAlignment="1" applyProtection="1">
      <alignment horizontal="center"/>
      <protection locked="0"/>
    </xf>
    <xf numFmtId="3" fontId="16" fillId="4" borderId="6" xfId="0" applyNumberFormat="1" applyFont="1" applyFill="1" applyBorder="1" applyAlignment="1">
      <alignment horizontal="right" wrapText="1"/>
    </xf>
    <xf numFmtId="3" fontId="16" fillId="4" borderId="6" xfId="0" applyNumberFormat="1" applyFont="1" applyFill="1" applyBorder="1" applyAlignment="1">
      <alignment horizontal="center" wrapText="1"/>
    </xf>
    <xf numFmtId="165" fontId="16" fillId="4" borderId="6" xfId="0" applyNumberFormat="1" applyFont="1" applyFill="1" applyBorder="1" applyAlignment="1">
      <alignment horizontal="center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4" fontId="29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  <xf numFmtId="165" fontId="18" fillId="5" borderId="13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>
      <alignment horizontal="right" wrapText="1"/>
    </xf>
    <xf numFmtId="3" fontId="18" fillId="5" borderId="4" xfId="0" applyNumberFormat="1" applyFont="1" applyFill="1" applyBorder="1" applyAlignment="1" applyProtection="1">
      <alignment horizontal="right" wrapText="1"/>
    </xf>
    <xf numFmtId="167" fontId="18" fillId="5" borderId="13" xfId="0" applyNumberFormat="1" applyFont="1" applyFill="1" applyBorder="1"/>
    <xf numFmtId="164" fontId="18" fillId="5" borderId="13" xfId="0" applyNumberFormat="1" applyFont="1" applyFill="1" applyBorder="1"/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32"/>
  <sheetViews>
    <sheetView tabSelected="1" view="pageBreakPreview" topLeftCell="A72" zoomScale="90" zoomScaleSheetLayoutView="90" workbookViewId="0">
      <selection activeCell="A147" sqref="A147:XFD147"/>
    </sheetView>
  </sheetViews>
  <sheetFormatPr defaultRowHeight="15.75"/>
  <cols>
    <col min="1" max="1" width="12.140625" style="110" customWidth="1"/>
    <col min="2" max="2" width="49.140625" style="111" customWidth="1"/>
    <col min="3" max="3" width="17.42578125" style="259" customWidth="1"/>
    <col min="4" max="4" width="16.85546875" style="259" customWidth="1"/>
    <col min="5" max="5" width="14.5703125" style="259" customWidth="1"/>
    <col min="6" max="6" width="15" style="263" customWidth="1"/>
    <col min="7" max="7" width="14.28515625" style="263" customWidth="1"/>
    <col min="8" max="8" width="18.28515625" style="264" customWidth="1"/>
    <col min="9" max="9" width="17.28515625" style="199" hidden="1" customWidth="1"/>
    <col min="10" max="10" width="15.28515625" style="199" hidden="1" customWidth="1"/>
    <col min="11" max="11" width="14.7109375" style="199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553" t="s">
        <v>301</v>
      </c>
      <c r="G1" s="554"/>
      <c r="H1" s="554"/>
      <c r="I1" s="563"/>
      <c r="J1" s="564"/>
      <c r="K1" s="564"/>
    </row>
    <row r="2" spans="1:25" ht="18.75" customHeight="1">
      <c r="B2" s="112" t="s">
        <v>237</v>
      </c>
      <c r="C2" s="197" t="s">
        <v>280</v>
      </c>
      <c r="D2" s="197"/>
      <c r="E2" s="197"/>
      <c r="F2" s="197"/>
      <c r="G2" s="197"/>
      <c r="H2" s="197"/>
      <c r="I2" s="198"/>
    </row>
    <row r="3" spans="1:25" ht="21.75" customHeight="1">
      <c r="B3" s="569" t="s">
        <v>290</v>
      </c>
      <c r="C3" s="569"/>
      <c r="D3" s="569"/>
      <c r="E3" s="569"/>
      <c r="F3" s="569"/>
      <c r="G3" s="569"/>
      <c r="H3" s="569"/>
      <c r="I3" s="487"/>
    </row>
    <row r="4" spans="1:25" ht="13.5" customHeight="1">
      <c r="B4" s="113"/>
      <c r="C4" s="42"/>
      <c r="D4" s="568"/>
      <c r="E4" s="568"/>
      <c r="F4" s="23"/>
      <c r="G4" s="23"/>
      <c r="H4" s="24" t="s">
        <v>284</v>
      </c>
      <c r="I4" s="234"/>
      <c r="J4" s="24" t="s">
        <v>3</v>
      </c>
    </row>
    <row r="5" spans="1:25" ht="26.25" customHeight="1">
      <c r="A5" s="549" t="s">
        <v>9</v>
      </c>
      <c r="B5" s="551" t="s">
        <v>8</v>
      </c>
      <c r="C5" s="560" t="s">
        <v>295</v>
      </c>
      <c r="D5" s="562" t="s">
        <v>291</v>
      </c>
      <c r="E5" s="558" t="s">
        <v>292</v>
      </c>
      <c r="F5" s="556" t="s">
        <v>54</v>
      </c>
      <c r="G5" s="557"/>
      <c r="H5" s="567" t="s">
        <v>294</v>
      </c>
      <c r="I5" s="558" t="s">
        <v>255</v>
      </c>
      <c r="J5" s="565" t="s">
        <v>254</v>
      </c>
      <c r="K5" s="566"/>
    </row>
    <row r="6" spans="1:25" ht="54.75" customHeight="1">
      <c r="A6" s="550"/>
      <c r="B6" s="552"/>
      <c r="C6" s="561"/>
      <c r="D6" s="559"/>
      <c r="E6" s="559"/>
      <c r="F6" s="25" t="s">
        <v>285</v>
      </c>
      <c r="G6" s="26" t="s">
        <v>293</v>
      </c>
      <c r="H6" s="559"/>
      <c r="I6" s="559"/>
      <c r="J6" s="25" t="s">
        <v>15</v>
      </c>
      <c r="K6" s="25" t="s">
        <v>18</v>
      </c>
    </row>
    <row r="7" spans="1:25" ht="20.25" customHeight="1">
      <c r="A7" s="277"/>
      <c r="B7" s="208" t="s">
        <v>233</v>
      </c>
      <c r="C7" s="526"/>
      <c r="D7" s="235"/>
      <c r="E7" s="235"/>
      <c r="F7" s="25"/>
      <c r="G7" s="26"/>
      <c r="H7" s="235"/>
      <c r="I7" s="235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36"/>
      <c r="J8" s="236"/>
      <c r="K8" s="236"/>
    </row>
    <row r="9" spans="1:25" s="12" customFormat="1" ht="21" customHeight="1">
      <c r="A9" s="278">
        <v>10000000</v>
      </c>
      <c r="B9" s="334" t="s">
        <v>62</v>
      </c>
      <c r="C9" s="335">
        <v>26291475</v>
      </c>
      <c r="D9" s="335">
        <v>10669991</v>
      </c>
      <c r="E9" s="335">
        <v>11796289.390000001</v>
      </c>
      <c r="F9" s="152">
        <f t="shared" ref="F9:F30" si="0">IF(C9=0,"",E9/C9*100)</f>
        <v>44.867354874536332</v>
      </c>
      <c r="G9" s="153">
        <f t="shared" ref="G9:G39" si="1">IF(D9=0,"",E9/D9*100)</f>
        <v>110.55575763840851</v>
      </c>
      <c r="H9" s="336">
        <f>E9-D9</f>
        <v>1126298.3900000006</v>
      </c>
      <c r="I9" s="151">
        <f>I10+I17+I23+I30</f>
        <v>112579.102</v>
      </c>
      <c r="J9" s="154">
        <f>E9-I9</f>
        <v>11683710.288000001</v>
      </c>
      <c r="K9" s="155">
        <f t="shared" ref="K9:K14" si="2">E9/I9*100-100</f>
        <v>10378.223027573982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8">
        <v>11000000</v>
      </c>
      <c r="B10" s="334" t="s">
        <v>63</v>
      </c>
      <c r="C10" s="335">
        <v>16169638</v>
      </c>
      <c r="D10" s="335">
        <v>6426753</v>
      </c>
      <c r="E10" s="335">
        <v>7439767.9800000004</v>
      </c>
      <c r="F10" s="152">
        <f t="shared" si="0"/>
        <v>46.010726894442541</v>
      </c>
      <c r="G10" s="153">
        <f t="shared" si="1"/>
        <v>115.76246947719946</v>
      </c>
      <c r="H10" s="336">
        <f t="shared" ref="H10:H40" si="3">E10-D10</f>
        <v>1013014.9800000004</v>
      </c>
      <c r="I10" s="151">
        <f>I11+I15</f>
        <v>71592.739000000001</v>
      </c>
      <c r="J10" s="154">
        <f t="shared" ref="J10:J51" si="4">E10-I10</f>
        <v>7368175.2410000004</v>
      </c>
      <c r="K10" s="155">
        <f t="shared" si="2"/>
        <v>10291.79124017032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8">
        <v>11010000</v>
      </c>
      <c r="B11" s="334" t="s">
        <v>64</v>
      </c>
      <c r="C11" s="337">
        <f>SUM(C12+C13+C14)</f>
        <v>16154139</v>
      </c>
      <c r="D11" s="337">
        <f>SUM(D12+D13+D14)</f>
        <v>6411254</v>
      </c>
      <c r="E11" s="337">
        <f>SUM(E12+E13+E14)</f>
        <v>7439665.9800000004</v>
      </c>
      <c r="F11" s="157">
        <f t="shared" si="0"/>
        <v>46.054240216702361</v>
      </c>
      <c r="G11" s="158">
        <f t="shared" si="1"/>
        <v>116.04073056534649</v>
      </c>
      <c r="H11" s="338">
        <f>E11-D11</f>
        <v>1028411.9800000004</v>
      </c>
      <c r="I11" s="156">
        <f>SUM(I12:I14)</f>
        <v>71592.739000000001</v>
      </c>
      <c r="J11" s="154">
        <f t="shared" si="4"/>
        <v>7368073.2410000004</v>
      </c>
      <c r="K11" s="159">
        <f t="shared" si="2"/>
        <v>10291.648767621533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9">
        <v>11010100</v>
      </c>
      <c r="B12" s="339" t="s">
        <v>65</v>
      </c>
      <c r="C12" s="340">
        <v>11697722</v>
      </c>
      <c r="D12" s="340">
        <v>6041662</v>
      </c>
      <c r="E12" s="341">
        <v>6738119.5300000003</v>
      </c>
      <c r="F12" s="160">
        <f t="shared" si="0"/>
        <v>57.601980368485414</v>
      </c>
      <c r="G12" s="160">
        <f t="shared" si="1"/>
        <v>111.52758181440802</v>
      </c>
      <c r="H12" s="343">
        <f t="shared" si="3"/>
        <v>696457.53000000026</v>
      </c>
      <c r="I12" s="161">
        <v>61819.154000000002</v>
      </c>
      <c r="J12" s="162">
        <f t="shared" si="4"/>
        <v>6676300.3760000002</v>
      </c>
      <c r="K12" s="163">
        <f t="shared" si="2"/>
        <v>10799.727825456815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9">
        <v>11010400</v>
      </c>
      <c r="B13" s="339" t="s">
        <v>66</v>
      </c>
      <c r="C13" s="340">
        <v>4377232</v>
      </c>
      <c r="D13" s="340">
        <v>311340</v>
      </c>
      <c r="E13" s="342">
        <v>657442.42000000004</v>
      </c>
      <c r="F13" s="160">
        <f t="shared" si="0"/>
        <v>15.019592747197317</v>
      </c>
      <c r="G13" s="160">
        <f t="shared" si="1"/>
        <v>211.1654204406758</v>
      </c>
      <c r="H13" s="343">
        <f t="shared" si="3"/>
        <v>346102.42000000004</v>
      </c>
      <c r="I13" s="161">
        <v>8985.9359999999997</v>
      </c>
      <c r="J13" s="162">
        <f t="shared" si="4"/>
        <v>648456.48400000005</v>
      </c>
      <c r="K13" s="163">
        <f t="shared" si="2"/>
        <v>7216.3487921569895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9">
        <v>11010500</v>
      </c>
      <c r="B14" s="339" t="s">
        <v>67</v>
      </c>
      <c r="C14" s="340">
        <v>79185</v>
      </c>
      <c r="D14" s="340">
        <v>58252</v>
      </c>
      <c r="E14" s="342">
        <v>44104.03</v>
      </c>
      <c r="F14" s="160">
        <f t="shared" si="0"/>
        <v>55.697455326135007</v>
      </c>
      <c r="G14" s="160">
        <f t="shared" si="1"/>
        <v>75.712473391471534</v>
      </c>
      <c r="H14" s="343">
        <f t="shared" si="3"/>
        <v>-14147.970000000001</v>
      </c>
      <c r="I14" s="161">
        <v>787.649</v>
      </c>
      <c r="J14" s="162">
        <f t="shared" si="4"/>
        <v>43316.381000000001</v>
      </c>
      <c r="K14" s="163">
        <f t="shared" si="2"/>
        <v>5499.452294105623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18.75" customHeight="1">
      <c r="A15" s="278">
        <v>11020000</v>
      </c>
      <c r="B15" s="334" t="s">
        <v>68</v>
      </c>
      <c r="C15" s="344">
        <v>15499</v>
      </c>
      <c r="D15" s="344">
        <v>15499</v>
      </c>
      <c r="E15" s="344">
        <v>102</v>
      </c>
      <c r="F15" s="152">
        <f t="shared" si="0"/>
        <v>0.65810697464352541</v>
      </c>
      <c r="G15" s="152">
        <f t="shared" si="1"/>
        <v>0.65810697464352541</v>
      </c>
      <c r="H15" s="336">
        <f t="shared" si="3"/>
        <v>-15397</v>
      </c>
      <c r="I15" s="164">
        <f>I16</f>
        <v>0</v>
      </c>
      <c r="J15" s="154">
        <f t="shared" si="4"/>
        <v>102</v>
      </c>
      <c r="K15" s="16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3" customHeight="1">
      <c r="A16" s="279">
        <v>11020200</v>
      </c>
      <c r="B16" s="339" t="s">
        <v>69</v>
      </c>
      <c r="C16" s="340">
        <v>15499</v>
      </c>
      <c r="D16" s="340">
        <v>15499</v>
      </c>
      <c r="E16" s="340">
        <v>102</v>
      </c>
      <c r="F16" s="166">
        <f t="shared" si="0"/>
        <v>0.65810697464352541</v>
      </c>
      <c r="G16" s="166">
        <f t="shared" si="1"/>
        <v>0.65810697464352541</v>
      </c>
      <c r="H16" s="343">
        <f t="shared" si="3"/>
        <v>-15397</v>
      </c>
      <c r="I16" s="167"/>
      <c r="J16" s="162">
        <f t="shared" si="4"/>
        <v>102</v>
      </c>
      <c r="K16" s="163" t="e">
        <f t="shared" ref="K16:K30" si="5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8">
        <v>13000000</v>
      </c>
      <c r="B17" s="334" t="s">
        <v>55</v>
      </c>
      <c r="C17" s="335">
        <v>137133</v>
      </c>
      <c r="D17" s="335">
        <v>77656</v>
      </c>
      <c r="E17" s="335">
        <v>214348.01</v>
      </c>
      <c r="F17" s="168">
        <f t="shared" si="0"/>
        <v>156.30665849941298</v>
      </c>
      <c r="G17" s="169">
        <f t="shared" si="1"/>
        <v>276.02247089729065</v>
      </c>
      <c r="H17" s="336">
        <f t="shared" si="3"/>
        <v>136692.01</v>
      </c>
      <c r="I17" s="151">
        <f>I18+I21</f>
        <v>18.91</v>
      </c>
      <c r="J17" s="154">
        <f t="shared" si="4"/>
        <v>214329.1</v>
      </c>
      <c r="K17" s="165">
        <f t="shared" si="5"/>
        <v>1133416.7107350607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8">
        <v>13010000</v>
      </c>
      <c r="B18" s="334" t="s">
        <v>264</v>
      </c>
      <c r="C18" s="335">
        <f>SUM(C19+C20)</f>
        <v>65467</v>
      </c>
      <c r="D18" s="335">
        <f>SUM(D19+D20)</f>
        <v>45467</v>
      </c>
      <c r="E18" s="335">
        <f>SUM(E19+E20)</f>
        <v>122964.27</v>
      </c>
      <c r="F18" s="168">
        <f t="shared" si="0"/>
        <v>187.82633998808561</v>
      </c>
      <c r="G18" s="169">
        <f t="shared" si="1"/>
        <v>270.44729144214489</v>
      </c>
      <c r="H18" s="336">
        <f t="shared" si="3"/>
        <v>77497.27</v>
      </c>
      <c r="I18" s="151">
        <f>I20</f>
        <v>1.1259999999999999</v>
      </c>
      <c r="J18" s="154">
        <f t="shared" si="4"/>
        <v>122963.144</v>
      </c>
      <c r="K18" s="165">
        <f t="shared" si="5"/>
        <v>10920350.266429842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9">
        <v>13010100</v>
      </c>
      <c r="B19" s="339" t="s">
        <v>263</v>
      </c>
      <c r="C19" s="345">
        <v>55262</v>
      </c>
      <c r="D19" s="345">
        <v>35262</v>
      </c>
      <c r="E19" s="345">
        <v>120421.77</v>
      </c>
      <c r="F19" s="166">
        <f t="shared" si="0"/>
        <v>217.91062574644423</v>
      </c>
      <c r="G19" s="169">
        <f t="shared" si="1"/>
        <v>341.50578526459083</v>
      </c>
      <c r="H19" s="336">
        <f t="shared" si="3"/>
        <v>85159.77</v>
      </c>
      <c r="I19" s="151"/>
      <c r="J19" s="154"/>
      <c r="K19" s="165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9">
        <v>13010200</v>
      </c>
      <c r="B20" s="339" t="s">
        <v>70</v>
      </c>
      <c r="C20" s="345">
        <v>10205</v>
      </c>
      <c r="D20" s="345">
        <v>10205</v>
      </c>
      <c r="E20" s="345">
        <v>2542.5</v>
      </c>
      <c r="F20" s="166">
        <f t="shared" si="0"/>
        <v>24.914257716805487</v>
      </c>
      <c r="G20" s="170">
        <f t="shared" si="1"/>
        <v>24.914257716805487</v>
      </c>
      <c r="H20" s="343">
        <f t="shared" si="3"/>
        <v>-7662.5</v>
      </c>
      <c r="I20" s="171">
        <v>1.1259999999999999</v>
      </c>
      <c r="J20" s="162">
        <f t="shared" si="4"/>
        <v>2541.3739999999998</v>
      </c>
      <c r="K20" s="172">
        <f t="shared" si="5"/>
        <v>225699.28952042633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8">
        <v>13030000</v>
      </c>
      <c r="B21" s="334" t="s">
        <v>71</v>
      </c>
      <c r="C21" s="335">
        <v>71666</v>
      </c>
      <c r="D21" s="335">
        <f>SUM(D22)</f>
        <v>32189</v>
      </c>
      <c r="E21" s="335">
        <f>SUM(E22)</f>
        <v>91383.74</v>
      </c>
      <c r="F21" s="168">
        <f t="shared" si="0"/>
        <v>127.5133815198281</v>
      </c>
      <c r="G21" s="169">
        <f t="shared" si="1"/>
        <v>283.89741837273601</v>
      </c>
      <c r="H21" s="336">
        <f t="shared" si="3"/>
        <v>59194.740000000005</v>
      </c>
      <c r="I21" s="151">
        <f>I22</f>
        <v>17.783999999999999</v>
      </c>
      <c r="J21" s="154">
        <f t="shared" si="4"/>
        <v>91365.956000000006</v>
      </c>
      <c r="K21" s="165">
        <f t="shared" si="5"/>
        <v>513753.68870895193</v>
      </c>
      <c r="L21" s="13"/>
      <c r="M21" s="13"/>
      <c r="N21" s="13"/>
      <c r="O21" s="13"/>
      <c r="P21" s="13"/>
      <c r="Q21" s="13"/>
    </row>
    <row r="22" spans="1:26" ht="51.75" customHeight="1">
      <c r="A22" s="279">
        <v>13030100</v>
      </c>
      <c r="B22" s="339" t="s">
        <v>72</v>
      </c>
      <c r="C22" s="340">
        <v>71666</v>
      </c>
      <c r="D22" s="340">
        <v>32189</v>
      </c>
      <c r="E22" s="342">
        <v>91383.74</v>
      </c>
      <c r="F22" s="166">
        <f t="shared" si="0"/>
        <v>127.5133815198281</v>
      </c>
      <c r="G22" s="170">
        <f t="shared" si="1"/>
        <v>283.89741837273601</v>
      </c>
      <c r="H22" s="343">
        <f t="shared" si="3"/>
        <v>59194.740000000005</v>
      </c>
      <c r="I22" s="161">
        <v>17.783999999999999</v>
      </c>
      <c r="J22" s="162">
        <f t="shared" si="4"/>
        <v>91365.956000000006</v>
      </c>
      <c r="K22" s="172">
        <f t="shared" si="5"/>
        <v>513753.68870895193</v>
      </c>
      <c r="L22" s="11"/>
      <c r="M22" s="11"/>
      <c r="N22" s="11"/>
      <c r="O22" s="11"/>
      <c r="P22" s="11"/>
      <c r="Q22" s="11"/>
    </row>
    <row r="23" spans="1:26" s="45" customFormat="1" ht="24" customHeight="1" thickBot="1">
      <c r="A23" s="278">
        <v>14000000</v>
      </c>
      <c r="B23" s="334" t="s">
        <v>73</v>
      </c>
      <c r="C23" s="344">
        <v>462627</v>
      </c>
      <c r="D23" s="344">
        <v>220883</v>
      </c>
      <c r="E23" s="344">
        <v>277071.81</v>
      </c>
      <c r="F23" s="168">
        <v>25227</v>
      </c>
      <c r="G23" s="169">
        <f t="shared" si="1"/>
        <v>125.43826822344862</v>
      </c>
      <c r="H23" s="336">
        <f t="shared" si="3"/>
        <v>56188.81</v>
      </c>
      <c r="I23" s="164">
        <f>I24+I26+I28</f>
        <v>11418.473</v>
      </c>
      <c r="J23" s="154">
        <f t="shared" si="4"/>
        <v>265653.337</v>
      </c>
      <c r="K23" s="165">
        <f t="shared" si="5"/>
        <v>2326.5224430622206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8">
        <v>14020000</v>
      </c>
      <c r="B24" s="334" t="s">
        <v>74</v>
      </c>
      <c r="C24" s="344">
        <v>64061</v>
      </c>
      <c r="D24" s="344">
        <v>29518</v>
      </c>
      <c r="E24" s="344">
        <v>37195.230000000003</v>
      </c>
      <c r="F24" s="168">
        <f t="shared" si="0"/>
        <v>58.062206334587351</v>
      </c>
      <c r="G24" s="169">
        <f t="shared" si="1"/>
        <v>126.00863879666646</v>
      </c>
      <c r="H24" s="336">
        <f t="shared" si="3"/>
        <v>7677.2300000000032</v>
      </c>
      <c r="I24" s="164">
        <f>I25</f>
        <v>1594.6759999999999</v>
      </c>
      <c r="J24" s="154">
        <f t="shared" si="4"/>
        <v>35600.554000000004</v>
      </c>
      <c r="K24" s="165">
        <f t="shared" si="5"/>
        <v>2232.4631461187105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18" customHeight="1">
      <c r="A25" s="279">
        <v>14021900</v>
      </c>
      <c r="B25" s="339" t="s">
        <v>75</v>
      </c>
      <c r="C25" s="340">
        <v>64061</v>
      </c>
      <c r="D25" s="340">
        <v>29518</v>
      </c>
      <c r="E25" s="340">
        <v>37195.230000000003</v>
      </c>
      <c r="F25" s="166">
        <f>IF(C25=0,"",E25/C25*100)</f>
        <v>58.062206334587351</v>
      </c>
      <c r="G25" s="170">
        <f>IF(D25=0,"",E25/D25*100)</f>
        <v>126.00863879666646</v>
      </c>
      <c r="H25" s="343">
        <f>E25-D25</f>
        <v>7677.2300000000032</v>
      </c>
      <c r="I25" s="173">
        <v>1594.6759999999999</v>
      </c>
      <c r="J25" s="162">
        <f t="shared" si="4"/>
        <v>35600.554000000004</v>
      </c>
      <c r="K25" s="163">
        <f t="shared" si="5"/>
        <v>2232.4631461187105</v>
      </c>
      <c r="L25" s="11"/>
      <c r="M25" s="11"/>
      <c r="N25" s="11"/>
      <c r="O25" s="11"/>
      <c r="P25" s="11"/>
      <c r="Q25" s="11"/>
    </row>
    <row r="26" spans="1:26" ht="18.75" customHeight="1">
      <c r="A26" s="278">
        <v>14030000</v>
      </c>
      <c r="B26" s="334" t="s">
        <v>76</v>
      </c>
      <c r="C26" s="344">
        <v>224342</v>
      </c>
      <c r="D26" s="344">
        <v>102007</v>
      </c>
      <c r="E26" s="344">
        <v>126322</v>
      </c>
      <c r="F26" s="174">
        <f t="shared" si="0"/>
        <v>56.30778008576192</v>
      </c>
      <c r="G26" s="174">
        <f t="shared" si="1"/>
        <v>123.83659944905743</v>
      </c>
      <c r="H26" s="336">
        <f t="shared" si="3"/>
        <v>24315</v>
      </c>
      <c r="I26" s="164">
        <f>I27</f>
        <v>6561.1270000000004</v>
      </c>
      <c r="J26" s="154">
        <f t="shared" si="4"/>
        <v>119760.87299999999</v>
      </c>
      <c r="K26" s="165">
        <f t="shared" si="5"/>
        <v>1825.3094780820429</v>
      </c>
      <c r="L26" s="11"/>
      <c r="M26" s="11"/>
      <c r="N26" s="11"/>
      <c r="O26" s="11"/>
      <c r="P26" s="11"/>
      <c r="Q26" s="11"/>
    </row>
    <row r="27" spans="1:26" ht="21" customHeight="1">
      <c r="A27" s="279">
        <v>14031900</v>
      </c>
      <c r="B27" s="339" t="s">
        <v>75</v>
      </c>
      <c r="C27" s="340">
        <v>224342</v>
      </c>
      <c r="D27" s="340">
        <v>102007</v>
      </c>
      <c r="E27" s="340">
        <v>126322</v>
      </c>
      <c r="F27" s="166">
        <f t="shared" si="0"/>
        <v>56.30778008576192</v>
      </c>
      <c r="G27" s="166">
        <f t="shared" si="1"/>
        <v>123.83659944905743</v>
      </c>
      <c r="H27" s="343">
        <f t="shared" si="3"/>
        <v>24315</v>
      </c>
      <c r="I27" s="167">
        <v>6561.1270000000004</v>
      </c>
      <c r="J27" s="162">
        <f t="shared" si="4"/>
        <v>119760.87299999999</v>
      </c>
      <c r="K27" s="163">
        <f t="shared" si="5"/>
        <v>1825.3094780820429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8">
        <v>14040000</v>
      </c>
      <c r="B28" s="334" t="s">
        <v>77</v>
      </c>
      <c r="C28" s="344">
        <v>174224</v>
      </c>
      <c r="D28" s="344">
        <v>89358</v>
      </c>
      <c r="E28" s="344">
        <v>113554.47</v>
      </c>
      <c r="F28" s="174">
        <f t="shared" si="0"/>
        <v>65.17728326751768</v>
      </c>
      <c r="G28" s="174">
        <f t="shared" si="1"/>
        <v>127.07812395084939</v>
      </c>
      <c r="H28" s="336">
        <f t="shared" si="3"/>
        <v>24196.47</v>
      </c>
      <c r="I28" s="164">
        <f>I29</f>
        <v>3262.67</v>
      </c>
      <c r="J28" s="154">
        <f t="shared" si="4"/>
        <v>110291.8</v>
      </c>
      <c r="K28" s="165">
        <f t="shared" si="5"/>
        <v>3380.4154266291107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9">
        <v>14040000</v>
      </c>
      <c r="B29" s="339" t="s">
        <v>77</v>
      </c>
      <c r="C29" s="340">
        <v>174224</v>
      </c>
      <c r="D29" s="340">
        <v>89358</v>
      </c>
      <c r="E29" s="340">
        <v>113554.47</v>
      </c>
      <c r="F29" s="166">
        <f t="shared" si="0"/>
        <v>65.17728326751768</v>
      </c>
      <c r="G29" s="166">
        <f t="shared" si="1"/>
        <v>127.07812395084939</v>
      </c>
      <c r="H29" s="343">
        <f t="shared" si="3"/>
        <v>24196.47</v>
      </c>
      <c r="I29" s="175">
        <v>3262.67</v>
      </c>
      <c r="J29" s="162">
        <f t="shared" si="4"/>
        <v>110291.8</v>
      </c>
      <c r="K29" s="172">
        <f t="shared" si="5"/>
        <v>3380.4154266291107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8">
        <v>18000000</v>
      </c>
      <c r="B30" s="334" t="s">
        <v>78</v>
      </c>
      <c r="C30" s="335">
        <v>9522077</v>
      </c>
      <c r="D30" s="335">
        <v>3944699</v>
      </c>
      <c r="E30" s="335">
        <v>3865101.59</v>
      </c>
      <c r="F30" s="168">
        <f t="shared" si="0"/>
        <v>40.590950797814386</v>
      </c>
      <c r="G30" s="527">
        <f t="shared" si="1"/>
        <v>97.982167714190609</v>
      </c>
      <c r="H30" s="336">
        <f t="shared" si="3"/>
        <v>-79597.410000000149</v>
      </c>
      <c r="I30" s="151">
        <f>I31+I41</f>
        <v>29548.98</v>
      </c>
      <c r="J30" s="154">
        <f t="shared" si="4"/>
        <v>3835552.61</v>
      </c>
      <c r="K30" s="165">
        <f t="shared" si="5"/>
        <v>12980.321520404428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8">
        <v>18010000</v>
      </c>
      <c r="B31" s="334" t="s">
        <v>79</v>
      </c>
      <c r="C31" s="335">
        <v>3906283</v>
      </c>
      <c r="D31" s="335">
        <v>1747490</v>
      </c>
      <c r="E31" s="335">
        <v>1632028.93</v>
      </c>
      <c r="F31" s="168">
        <f>IF(C31=0,"",E31/C31*100)</f>
        <v>41.779587654043496</v>
      </c>
      <c r="G31" s="168">
        <f>IF(D31=0,"",E31/D31*100)</f>
        <v>93.392747884108061</v>
      </c>
      <c r="H31" s="336">
        <f t="shared" si="3"/>
        <v>-115461.07000000007</v>
      </c>
      <c r="I31" s="151">
        <f>SUM(I32:I40)</f>
        <v>16174.295</v>
      </c>
      <c r="J31" s="154">
        <f>E31-I31</f>
        <v>1615854.635</v>
      </c>
      <c r="K31" s="165">
        <f>E31/I31*100-100</f>
        <v>9990.2631613928152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9">
        <v>18010100</v>
      </c>
      <c r="B32" s="339" t="s">
        <v>80</v>
      </c>
      <c r="C32" s="340">
        <v>89262</v>
      </c>
      <c r="D32" s="340">
        <v>55454</v>
      </c>
      <c r="E32" s="342">
        <v>44984.76</v>
      </c>
      <c r="F32" s="168">
        <f>IF(C32=0,"",E32/C32*100)</f>
        <v>50.396316461652212</v>
      </c>
      <c r="G32" s="166">
        <f t="shared" si="1"/>
        <v>81.12085692646157</v>
      </c>
      <c r="H32" s="343">
        <f t="shared" si="3"/>
        <v>-10469.239999999998</v>
      </c>
      <c r="I32" s="161">
        <v>11.871</v>
      </c>
      <c r="J32" s="162">
        <f t="shared" si="4"/>
        <v>44972.889000000003</v>
      </c>
      <c r="K32" s="163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9">
        <v>18010200</v>
      </c>
      <c r="B33" s="339" t="s">
        <v>81</v>
      </c>
      <c r="C33" s="345">
        <v>250541</v>
      </c>
      <c r="D33" s="345">
        <v>76916</v>
      </c>
      <c r="E33" s="345">
        <v>55497.56</v>
      </c>
      <c r="F33" s="166">
        <f t="shared" ref="F33:F49" si="6">IF(C33=0,"",E33/C33*100)</f>
        <v>22.151089043310275</v>
      </c>
      <c r="G33" s="166">
        <f t="shared" si="1"/>
        <v>72.153466118882932</v>
      </c>
      <c r="H33" s="343">
        <f t="shared" si="3"/>
        <v>-21418.440000000002</v>
      </c>
      <c r="I33" s="175">
        <v>284.78699999999998</v>
      </c>
      <c r="J33" s="162">
        <f t="shared" si="4"/>
        <v>55212.773000000001</v>
      </c>
      <c r="K33" s="163">
        <f t="shared" ref="K33:K44" si="7">E33/I33*100-100</f>
        <v>19387.392331812898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9">
        <v>18010300</v>
      </c>
      <c r="B34" s="339" t="s">
        <v>82</v>
      </c>
      <c r="C34" s="345">
        <v>120088</v>
      </c>
      <c r="D34" s="345">
        <v>11864</v>
      </c>
      <c r="E34" s="345">
        <v>53338.71</v>
      </c>
      <c r="F34" s="166">
        <f t="shared" si="6"/>
        <v>44.416353007794285</v>
      </c>
      <c r="G34" s="166">
        <f t="shared" si="1"/>
        <v>449.58454146999321</v>
      </c>
      <c r="H34" s="343">
        <f t="shared" si="3"/>
        <v>41474.71</v>
      </c>
      <c r="I34" s="175">
        <v>201.63</v>
      </c>
      <c r="J34" s="162">
        <f t="shared" si="4"/>
        <v>53137.08</v>
      </c>
      <c r="K34" s="163">
        <f t="shared" si="7"/>
        <v>26353.756881416455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9">
        <v>18010400</v>
      </c>
      <c r="B35" s="339" t="s">
        <v>83</v>
      </c>
      <c r="C35" s="340">
        <v>189363</v>
      </c>
      <c r="D35" s="340">
        <v>110194</v>
      </c>
      <c r="E35" s="340">
        <v>88708.19</v>
      </c>
      <c r="F35" s="166">
        <f t="shared" si="6"/>
        <v>46.845577013460918</v>
      </c>
      <c r="G35" s="166">
        <f t="shared" si="1"/>
        <v>80.501833130660472</v>
      </c>
      <c r="H35" s="343">
        <f t="shared" si="3"/>
        <v>-21485.809999999998</v>
      </c>
      <c r="I35" s="167">
        <v>919.50300000000004</v>
      </c>
      <c r="J35" s="162">
        <f t="shared" si="4"/>
        <v>87788.687000000005</v>
      </c>
      <c r="K35" s="163">
        <f t="shared" si="7"/>
        <v>9547.4062618610278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25.5" customHeight="1">
      <c r="A36" s="279">
        <v>18010500</v>
      </c>
      <c r="B36" s="339" t="s">
        <v>84</v>
      </c>
      <c r="C36" s="340">
        <v>283039</v>
      </c>
      <c r="D36" s="340">
        <v>151679</v>
      </c>
      <c r="E36" s="340">
        <v>163366.24</v>
      </c>
      <c r="F36" s="176">
        <f t="shared" si="6"/>
        <v>57.718632414614234</v>
      </c>
      <c r="G36" s="176">
        <f t="shared" si="1"/>
        <v>107.70524594703288</v>
      </c>
      <c r="H36" s="347">
        <f t="shared" si="3"/>
        <v>11687.239999999991</v>
      </c>
      <c r="I36" s="167">
        <v>5713.0889999999999</v>
      </c>
      <c r="J36" s="173">
        <f t="shared" si="4"/>
        <v>157653.15099999998</v>
      </c>
      <c r="K36" s="163">
        <f t="shared" si="7"/>
        <v>2759.5080524738892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9">
        <v>18010600</v>
      </c>
      <c r="B37" s="339" t="s">
        <v>85</v>
      </c>
      <c r="C37" s="340">
        <v>2154755</v>
      </c>
      <c r="D37" s="340">
        <v>917609</v>
      </c>
      <c r="E37" s="340">
        <v>1061380.53</v>
      </c>
      <c r="F37" s="176">
        <f>IF(C37=0,"",E37/C37*100)</f>
        <v>49.257596803348875</v>
      </c>
      <c r="G37" s="176">
        <f>IF(D37=0,"",E37/D37*100)</f>
        <v>115.66806014326363</v>
      </c>
      <c r="H37" s="347">
        <f t="shared" si="3"/>
        <v>143771.53000000003</v>
      </c>
      <c r="I37" s="167">
        <v>8148.5140000000001</v>
      </c>
      <c r="J37" s="173">
        <f>E37-I37</f>
        <v>1053232.0160000001</v>
      </c>
      <c r="K37" s="163">
        <f>E37/I37*100-100</f>
        <v>12925.448934615562</v>
      </c>
    </row>
    <row r="38" spans="1:25" s="16" customFormat="1" ht="22.5" customHeight="1" thickBot="1">
      <c r="A38" s="279">
        <v>18010700</v>
      </c>
      <c r="B38" s="339" t="s">
        <v>86</v>
      </c>
      <c r="C38" s="340">
        <v>495010</v>
      </c>
      <c r="D38" s="340">
        <v>117664</v>
      </c>
      <c r="E38" s="340">
        <v>25149.62</v>
      </c>
      <c r="F38" s="176">
        <f>IF(C38=0,"",E38/C38*100)</f>
        <v>5.0806286741681985</v>
      </c>
      <c r="G38" s="176">
        <f>IF(D38=0,"",E38/D38*100)</f>
        <v>21.37409912972532</v>
      </c>
      <c r="H38" s="347">
        <f t="shared" si="3"/>
        <v>-92514.38</v>
      </c>
      <c r="I38" s="177">
        <v>400.267</v>
      </c>
      <c r="J38" s="173">
        <f>E38-I38</f>
        <v>24749.352999999999</v>
      </c>
      <c r="K38" s="163">
        <f>E38/I38*100-100</f>
        <v>6183.2109566864119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9">
        <v>18010900</v>
      </c>
      <c r="B39" s="339" t="s">
        <v>87</v>
      </c>
      <c r="C39" s="340">
        <v>324225</v>
      </c>
      <c r="D39" s="340">
        <v>306110</v>
      </c>
      <c r="E39" s="340">
        <v>135436.65</v>
      </c>
      <c r="F39" s="176">
        <f t="shared" si="6"/>
        <v>41.772426555632656</v>
      </c>
      <c r="G39" s="176">
        <f t="shared" si="1"/>
        <v>44.244438273823135</v>
      </c>
      <c r="H39" s="347">
        <f t="shared" si="3"/>
        <v>-170673.35</v>
      </c>
      <c r="I39" s="167">
        <v>423.74200000000002</v>
      </c>
      <c r="J39" s="173">
        <f t="shared" si="4"/>
        <v>135012.908</v>
      </c>
      <c r="K39" s="163">
        <f t="shared" si="7"/>
        <v>31862.054740856463</v>
      </c>
      <c r="L39" s="19"/>
    </row>
    <row r="40" spans="1:25" s="12" customFormat="1" ht="21" customHeight="1">
      <c r="A40" s="279">
        <v>18011100</v>
      </c>
      <c r="B40" s="339" t="s">
        <v>88</v>
      </c>
      <c r="C40" s="340">
        <v>0</v>
      </c>
      <c r="D40" s="340">
        <v>0</v>
      </c>
      <c r="E40" s="340">
        <v>4167</v>
      </c>
      <c r="F40" s="176">
        <v>0</v>
      </c>
      <c r="G40" s="176">
        <v>0</v>
      </c>
      <c r="H40" s="347">
        <f t="shared" si="3"/>
        <v>4167</v>
      </c>
      <c r="I40" s="167">
        <v>70.891999999999996</v>
      </c>
      <c r="J40" s="173"/>
      <c r="K40" s="163"/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1" customHeight="1">
      <c r="A41" s="278">
        <v>18050000</v>
      </c>
      <c r="B41" s="334" t="s">
        <v>89</v>
      </c>
      <c r="C41" s="335">
        <v>5615794</v>
      </c>
      <c r="D41" s="335">
        <v>2197209</v>
      </c>
      <c r="E41" s="335">
        <v>2233072.66</v>
      </c>
      <c r="F41" s="168">
        <f t="shared" si="6"/>
        <v>39.764148400030344</v>
      </c>
      <c r="G41" s="168">
        <f t="shared" ref="G41:G49" si="8">IF(D41=0,"",E41/D41*100)</f>
        <v>101.63223707894879</v>
      </c>
      <c r="H41" s="336">
        <f t="shared" ref="H41:H58" si="9">E41-D41</f>
        <v>35863.660000000149</v>
      </c>
      <c r="I41" s="151">
        <f>SUM(I42:I44)</f>
        <v>13374.684999999999</v>
      </c>
      <c r="J41" s="154">
        <f t="shared" si="4"/>
        <v>2219697.9750000001</v>
      </c>
      <c r="K41" s="165">
        <f t="shared" si="7"/>
        <v>16596.26357555337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9">
        <v>18050300</v>
      </c>
      <c r="B42" s="339" t="s">
        <v>90</v>
      </c>
      <c r="C42" s="348">
        <v>99232</v>
      </c>
      <c r="D42" s="345">
        <v>64704</v>
      </c>
      <c r="E42" s="348">
        <v>37901.050000000003</v>
      </c>
      <c r="F42" s="166">
        <f t="shared" si="6"/>
        <v>38.194382860367625</v>
      </c>
      <c r="G42" s="166">
        <f t="shared" si="8"/>
        <v>58.576054030662718</v>
      </c>
      <c r="H42" s="343">
        <f t="shared" si="9"/>
        <v>-26802.949999999997</v>
      </c>
      <c r="I42" s="175">
        <v>2056.0129999999999</v>
      </c>
      <c r="J42" s="154">
        <f t="shared" si="4"/>
        <v>35845.037000000004</v>
      </c>
      <c r="K42" s="163">
        <f t="shared" si="7"/>
        <v>1743.4246281516703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1" customHeight="1">
      <c r="A43" s="279">
        <v>18050400</v>
      </c>
      <c r="B43" s="339" t="s">
        <v>91</v>
      </c>
      <c r="C43" s="345">
        <v>2840229</v>
      </c>
      <c r="D43" s="345">
        <v>1483555</v>
      </c>
      <c r="E43" s="345">
        <v>1623310.03</v>
      </c>
      <c r="F43" s="166">
        <f t="shared" si="6"/>
        <v>57.154195313124404</v>
      </c>
      <c r="G43" s="166">
        <f t="shared" si="8"/>
        <v>109.42027966607237</v>
      </c>
      <c r="H43" s="343">
        <f t="shared" si="9"/>
        <v>139755.03000000003</v>
      </c>
      <c r="I43" s="175">
        <v>9354.0759999999991</v>
      </c>
      <c r="J43" s="154">
        <f t="shared" si="4"/>
        <v>1613955.9540000001</v>
      </c>
      <c r="K43" s="163">
        <f t="shared" si="7"/>
        <v>17254.039351401465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78.75" customHeight="1">
      <c r="A44" s="279">
        <v>18050500</v>
      </c>
      <c r="B44" s="339" t="s">
        <v>92</v>
      </c>
      <c r="C44" s="345">
        <v>2676333</v>
      </c>
      <c r="D44" s="345">
        <v>648950</v>
      </c>
      <c r="E44" s="345">
        <v>571861.57999999996</v>
      </c>
      <c r="F44" s="166">
        <f t="shared" si="6"/>
        <v>21.367355258108763</v>
      </c>
      <c r="G44" s="166">
        <f t="shared" si="8"/>
        <v>88.121054010324357</v>
      </c>
      <c r="H44" s="343">
        <f t="shared" si="9"/>
        <v>-77088.420000000042</v>
      </c>
      <c r="I44" s="175">
        <v>1964.596</v>
      </c>
      <c r="J44" s="154">
        <f t="shared" si="4"/>
        <v>569896.98399999994</v>
      </c>
      <c r="K44" s="163">
        <f t="shared" si="7"/>
        <v>29008.355102015885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4" customHeight="1">
      <c r="A45" s="278">
        <v>20000000</v>
      </c>
      <c r="B45" s="334" t="s">
        <v>97</v>
      </c>
      <c r="C45" s="335">
        <v>319350</v>
      </c>
      <c r="D45" s="335">
        <v>102949</v>
      </c>
      <c r="E45" s="335">
        <v>402786.86</v>
      </c>
      <c r="F45" s="168">
        <f t="shared" si="6"/>
        <v>126.12708940034445</v>
      </c>
      <c r="G45" s="168">
        <f t="shared" si="8"/>
        <v>391.2489290813898</v>
      </c>
      <c r="H45" s="336">
        <f t="shared" si="9"/>
        <v>299837.86</v>
      </c>
      <c r="I45" s="151">
        <f>I46+I52+I68</f>
        <v>1680.7539999999999</v>
      </c>
      <c r="J45" s="154">
        <f t="shared" si="4"/>
        <v>401106.10599999997</v>
      </c>
      <c r="K45" s="165">
        <f t="shared" ref="K45:K50" si="10">E45/I45*100-100</f>
        <v>23864.652768935848</v>
      </c>
    </row>
    <row r="46" spans="1:25" s="4" customFormat="1" ht="33" customHeight="1">
      <c r="A46" s="278">
        <v>21000000</v>
      </c>
      <c r="B46" s="334" t="s">
        <v>98</v>
      </c>
      <c r="C46" s="335">
        <v>108032</v>
      </c>
      <c r="D46" s="335">
        <v>54180</v>
      </c>
      <c r="E46" s="335">
        <v>11221</v>
      </c>
      <c r="F46" s="168">
        <f t="shared" si="6"/>
        <v>10.386737263033176</v>
      </c>
      <c r="G46" s="168">
        <f t="shared" si="8"/>
        <v>20.71059431524548</v>
      </c>
      <c r="H46" s="336">
        <f t="shared" si="9"/>
        <v>-42959</v>
      </c>
      <c r="I46" s="151">
        <f>I47+I49</f>
        <v>68.772999999999996</v>
      </c>
      <c r="J46" s="154">
        <f t="shared" si="4"/>
        <v>11152.227000000001</v>
      </c>
      <c r="K46" s="165">
        <f t="shared" si="10"/>
        <v>16215.996103121865</v>
      </c>
    </row>
    <row r="47" spans="1:25" s="4" customFormat="1" ht="50.25" customHeight="1">
      <c r="A47" s="278">
        <v>21010000</v>
      </c>
      <c r="B47" s="334" t="s">
        <v>99</v>
      </c>
      <c r="C47" s="335">
        <v>680</v>
      </c>
      <c r="D47" s="335">
        <v>680</v>
      </c>
      <c r="E47" s="335">
        <v>0</v>
      </c>
      <c r="F47" s="168">
        <f>IF(C47=0,"",E47/C47*100)</f>
        <v>0</v>
      </c>
      <c r="G47" s="168">
        <f>IF(D47=0,"",E47/D47*100)</f>
        <v>0</v>
      </c>
      <c r="H47" s="336">
        <f t="shared" si="9"/>
        <v>-680</v>
      </c>
      <c r="I47" s="151">
        <f>I48</f>
        <v>8.5739999999999998</v>
      </c>
      <c r="J47" s="154">
        <f t="shared" si="4"/>
        <v>-8.5739999999999998</v>
      </c>
      <c r="K47" s="165">
        <f t="shared" si="10"/>
        <v>-100</v>
      </c>
    </row>
    <row r="48" spans="1:25" s="4" customFormat="1" ht="48.75" customHeight="1">
      <c r="A48" s="279">
        <v>21010300</v>
      </c>
      <c r="B48" s="339" t="s">
        <v>100</v>
      </c>
      <c r="C48" s="345">
        <v>680</v>
      </c>
      <c r="D48" s="345">
        <v>680</v>
      </c>
      <c r="E48" s="345">
        <v>0</v>
      </c>
      <c r="F48" s="166">
        <f>IF(C48=0,"",E48/C48*100)</f>
        <v>0</v>
      </c>
      <c r="G48" s="166">
        <f>IF(D48=0,"",E48/D48*100)</f>
        <v>0</v>
      </c>
      <c r="H48" s="343">
        <f t="shared" si="9"/>
        <v>-680</v>
      </c>
      <c r="I48" s="178">
        <v>8.5739999999999998</v>
      </c>
      <c r="J48" s="162">
        <f t="shared" si="4"/>
        <v>-8.5739999999999998</v>
      </c>
      <c r="K48" s="163">
        <f t="shared" si="10"/>
        <v>-100</v>
      </c>
    </row>
    <row r="49" spans="1:11" s="4" customFormat="1" ht="26.25" customHeight="1">
      <c r="A49" s="278">
        <v>21080000</v>
      </c>
      <c r="B49" s="334" t="s">
        <v>101</v>
      </c>
      <c r="C49" s="335">
        <v>107352</v>
      </c>
      <c r="D49" s="335">
        <v>53500</v>
      </c>
      <c r="E49" s="335">
        <v>11221</v>
      </c>
      <c r="F49" s="168">
        <f t="shared" si="6"/>
        <v>10.452529994783516</v>
      </c>
      <c r="G49" s="168">
        <f t="shared" si="8"/>
        <v>20.973831775700937</v>
      </c>
      <c r="H49" s="336">
        <f t="shared" si="9"/>
        <v>-42279</v>
      </c>
      <c r="I49" s="151">
        <f>I50+I51</f>
        <v>60.198999999999998</v>
      </c>
      <c r="J49" s="154">
        <f t="shared" si="4"/>
        <v>11160.800999999999</v>
      </c>
      <c r="K49" s="165">
        <f t="shared" si="10"/>
        <v>18539.844515689627</v>
      </c>
    </row>
    <row r="50" spans="1:11" s="4" customFormat="1" ht="23.25" customHeight="1">
      <c r="A50" s="279">
        <v>21081100</v>
      </c>
      <c r="B50" s="339" t="s">
        <v>102</v>
      </c>
      <c r="C50" s="345">
        <v>89352</v>
      </c>
      <c r="D50" s="345">
        <v>44500</v>
      </c>
      <c r="E50" s="345">
        <v>221</v>
      </c>
      <c r="F50" s="166">
        <f>IF(C50=0,"",E50/C50*100)</f>
        <v>0.24733637747336376</v>
      </c>
      <c r="G50" s="166">
        <f>IF(D50=0,"",E50/D50*100)</f>
        <v>0.49662921348314609</v>
      </c>
      <c r="H50" s="343">
        <f t="shared" si="9"/>
        <v>-44279</v>
      </c>
      <c r="I50" s="179">
        <v>6.9189999999999996</v>
      </c>
      <c r="J50" s="162">
        <f>E50-I50</f>
        <v>214.08099999999999</v>
      </c>
      <c r="K50" s="163">
        <f t="shared" si="10"/>
        <v>3094.1031941031943</v>
      </c>
    </row>
    <row r="51" spans="1:11" s="11" customFormat="1" ht="49.5" customHeight="1">
      <c r="A51" s="279">
        <v>21081500</v>
      </c>
      <c r="B51" s="339" t="s">
        <v>103</v>
      </c>
      <c r="C51" s="346">
        <v>18000</v>
      </c>
      <c r="D51" s="346">
        <v>9000</v>
      </c>
      <c r="E51" s="346">
        <v>11000</v>
      </c>
      <c r="F51" s="166">
        <f>IF(C51=0,"",E51/C51*100)</f>
        <v>61.111111111111114</v>
      </c>
      <c r="G51" s="166">
        <f>IF(D51=0,"",E51/D51*100)</f>
        <v>122.22222222222223</v>
      </c>
      <c r="H51" s="343">
        <f t="shared" si="9"/>
        <v>2000</v>
      </c>
      <c r="I51" s="179">
        <v>53.28</v>
      </c>
      <c r="J51" s="162">
        <f t="shared" si="4"/>
        <v>10946.72</v>
      </c>
      <c r="K51" s="163">
        <f>E57/I51*100-100</f>
        <v>-100</v>
      </c>
    </row>
    <row r="52" spans="1:11" s="11" customFormat="1" ht="35.25" customHeight="1">
      <c r="A52" s="278">
        <v>22000000</v>
      </c>
      <c r="B52" s="334" t="s">
        <v>104</v>
      </c>
      <c r="C52" s="335">
        <v>132861</v>
      </c>
      <c r="D52" s="335">
        <v>48769</v>
      </c>
      <c r="E52" s="335">
        <v>369181.64</v>
      </c>
      <c r="F52" s="168">
        <f t="shared" ref="F52:F71" si="11">IF(C52=0,"",E52/C52*100)</f>
        <v>277.87058655286353</v>
      </c>
      <c r="G52" s="168">
        <f t="shared" ref="G52:G65" si="12">IF(D52=0,"",E52/D52*100)</f>
        <v>757.0006356496956</v>
      </c>
      <c r="H52" s="336">
        <f t="shared" si="9"/>
        <v>320412.64</v>
      </c>
      <c r="I52" s="151">
        <f>I53+I59+I61</f>
        <v>1594.36</v>
      </c>
      <c r="J52" s="154">
        <f>E52-I52</f>
        <v>367587.28</v>
      </c>
      <c r="K52" s="165">
        <f>E59/I52*100-100</f>
        <v>-100</v>
      </c>
    </row>
    <row r="53" spans="1:11" s="11" customFormat="1" ht="20.25" customHeight="1">
      <c r="A53" s="278">
        <v>22010000</v>
      </c>
      <c r="B53" s="334" t="s">
        <v>20</v>
      </c>
      <c r="C53" s="344">
        <v>129208</v>
      </c>
      <c r="D53" s="344">
        <v>47128</v>
      </c>
      <c r="E53" s="344">
        <v>369054.53</v>
      </c>
      <c r="F53" s="168">
        <f t="shared" si="11"/>
        <v>285.62823509380229</v>
      </c>
      <c r="G53" s="168">
        <f t="shared" si="12"/>
        <v>783.0897343405195</v>
      </c>
      <c r="H53" s="336">
        <f t="shared" si="9"/>
        <v>321926.53000000003</v>
      </c>
      <c r="I53" s="164">
        <f>I54+I55+I56+I57</f>
        <v>1332.6990000000001</v>
      </c>
      <c r="J53" s="154">
        <f t="shared" ref="J53:J65" si="13">E53-I53</f>
        <v>367721.83100000001</v>
      </c>
      <c r="K53" s="165">
        <f>E60/I53*100-100</f>
        <v>-100</v>
      </c>
    </row>
    <row r="54" spans="1:11" s="11" customFormat="1" ht="48" customHeight="1">
      <c r="A54" s="279">
        <v>22010300</v>
      </c>
      <c r="B54" s="339" t="s">
        <v>105</v>
      </c>
      <c r="C54" s="340">
        <v>15700</v>
      </c>
      <c r="D54" s="345">
        <v>6000</v>
      </c>
      <c r="E54" s="345">
        <v>38570</v>
      </c>
      <c r="F54" s="166">
        <f t="shared" si="11"/>
        <v>245.66878980891721</v>
      </c>
      <c r="G54" s="166">
        <f t="shared" si="12"/>
        <v>642.83333333333337</v>
      </c>
      <c r="H54" s="343">
        <f t="shared" si="9"/>
        <v>32570</v>
      </c>
      <c r="I54" s="179">
        <v>37.9</v>
      </c>
      <c r="J54" s="162">
        <f t="shared" si="13"/>
        <v>38532.1</v>
      </c>
      <c r="K54" s="163">
        <f t="shared" ref="K54:K65" si="14">E54/I54*100-100</f>
        <v>101667.81002638522</v>
      </c>
    </row>
    <row r="55" spans="1:11" s="11" customFormat="1" ht="22.5" customHeight="1">
      <c r="A55" s="279">
        <v>22012500</v>
      </c>
      <c r="B55" s="339" t="s">
        <v>106</v>
      </c>
      <c r="C55" s="349">
        <v>30688</v>
      </c>
      <c r="D55" s="350">
        <v>9048</v>
      </c>
      <c r="E55" s="350">
        <v>8264.5300000000007</v>
      </c>
      <c r="F55" s="166">
        <f t="shared" si="11"/>
        <v>26.930819864442128</v>
      </c>
      <c r="G55" s="166">
        <f t="shared" si="12"/>
        <v>91.340959328028305</v>
      </c>
      <c r="H55" s="343">
        <f t="shared" si="9"/>
        <v>-783.46999999999935</v>
      </c>
      <c r="I55" s="180">
        <v>1082.1110000000001</v>
      </c>
      <c r="J55" s="162">
        <f t="shared" si="13"/>
        <v>7182.4190000000008</v>
      </c>
      <c r="K55" s="163">
        <f t="shared" si="14"/>
        <v>663.74142763542739</v>
      </c>
    </row>
    <row r="56" spans="1:11" s="11" customFormat="1" ht="31.5" customHeight="1">
      <c r="A56" s="279">
        <v>22012600</v>
      </c>
      <c r="B56" s="339" t="s">
        <v>107</v>
      </c>
      <c r="C56" s="340">
        <v>82820</v>
      </c>
      <c r="D56" s="340">
        <v>32080</v>
      </c>
      <c r="E56" s="340">
        <v>318020</v>
      </c>
      <c r="F56" s="166">
        <f t="shared" si="11"/>
        <v>383.98937454721079</v>
      </c>
      <c r="G56" s="166">
        <f t="shared" si="12"/>
        <v>991.33416458852878</v>
      </c>
      <c r="H56" s="343">
        <f t="shared" si="9"/>
        <v>285940</v>
      </c>
      <c r="I56" s="177">
        <v>212.68799999999999</v>
      </c>
      <c r="J56" s="162">
        <f t="shared" si="13"/>
        <v>317807.31199999998</v>
      </c>
      <c r="K56" s="163">
        <f t="shared" si="14"/>
        <v>149424.18566162643</v>
      </c>
    </row>
    <row r="57" spans="1:11" s="11" customFormat="1" ht="116.25" hidden="1" customHeight="1">
      <c r="A57" s="279">
        <v>22012900</v>
      </c>
      <c r="B57" s="339" t="s">
        <v>108</v>
      </c>
      <c r="C57" s="345"/>
      <c r="D57" s="345"/>
      <c r="E57" s="345"/>
      <c r="F57" s="166" t="str">
        <f t="shared" si="11"/>
        <v/>
      </c>
      <c r="G57" s="166" t="str">
        <f t="shared" si="12"/>
        <v/>
      </c>
      <c r="H57" s="343">
        <f t="shared" ref="H57:H66" si="15">E57-D57</f>
        <v>0</v>
      </c>
      <c r="I57" s="179"/>
      <c r="J57" s="162">
        <f t="shared" si="13"/>
        <v>0</v>
      </c>
      <c r="K57" s="163" t="e">
        <f t="shared" si="14"/>
        <v>#DIV/0!</v>
      </c>
    </row>
    <row r="58" spans="1:11" s="11" customFormat="1" ht="95.25" customHeight="1">
      <c r="A58" s="279">
        <v>22012900</v>
      </c>
      <c r="B58" s="339" t="s">
        <v>248</v>
      </c>
      <c r="C58" s="345">
        <v>0</v>
      </c>
      <c r="D58" s="345">
        <v>0</v>
      </c>
      <c r="E58" s="345">
        <v>4200</v>
      </c>
      <c r="F58" s="166">
        <v>0</v>
      </c>
      <c r="G58" s="166">
        <v>0</v>
      </c>
      <c r="H58" s="343">
        <f t="shared" si="9"/>
        <v>4200</v>
      </c>
      <c r="I58" s="179"/>
      <c r="J58" s="162"/>
      <c r="K58" s="163"/>
    </row>
    <row r="59" spans="1:11" s="11" customFormat="1" ht="49.5" customHeight="1">
      <c r="A59" s="278">
        <v>22080000</v>
      </c>
      <c r="B59" s="334" t="s">
        <v>109</v>
      </c>
      <c r="C59" s="344">
        <v>507</v>
      </c>
      <c r="D59" s="344">
        <v>247</v>
      </c>
      <c r="E59" s="344">
        <v>0</v>
      </c>
      <c r="F59" s="168">
        <f t="shared" si="11"/>
        <v>0</v>
      </c>
      <c r="G59" s="168">
        <f t="shared" si="12"/>
        <v>0</v>
      </c>
      <c r="H59" s="336">
        <f t="shared" si="15"/>
        <v>-247</v>
      </c>
      <c r="I59" s="164">
        <f>I60</f>
        <v>187.15799999999999</v>
      </c>
      <c r="J59" s="154">
        <f t="shared" si="13"/>
        <v>-187.15799999999999</v>
      </c>
      <c r="K59" s="165">
        <f t="shared" si="14"/>
        <v>-100</v>
      </c>
    </row>
    <row r="60" spans="1:11" s="11" customFormat="1" ht="47.25" customHeight="1">
      <c r="A60" s="279">
        <v>22080400</v>
      </c>
      <c r="B60" s="339" t="s">
        <v>110</v>
      </c>
      <c r="C60" s="340">
        <v>507</v>
      </c>
      <c r="D60" s="340">
        <v>247</v>
      </c>
      <c r="E60" s="340">
        <v>0</v>
      </c>
      <c r="F60" s="166">
        <f t="shared" si="11"/>
        <v>0</v>
      </c>
      <c r="G60" s="166">
        <f t="shared" si="12"/>
        <v>0</v>
      </c>
      <c r="H60" s="343">
        <f t="shared" si="15"/>
        <v>-247</v>
      </c>
      <c r="I60" s="179">
        <v>187.15799999999999</v>
      </c>
      <c r="J60" s="162">
        <f t="shared" si="13"/>
        <v>-187.15799999999999</v>
      </c>
      <c r="K60" s="163">
        <f t="shared" si="14"/>
        <v>-100</v>
      </c>
    </row>
    <row r="61" spans="1:11" s="11" customFormat="1" ht="19.5" customHeight="1">
      <c r="A61" s="278">
        <v>22090000</v>
      </c>
      <c r="B61" s="334" t="s">
        <v>111</v>
      </c>
      <c r="C61" s="344">
        <v>2360</v>
      </c>
      <c r="D61" s="344">
        <v>1001</v>
      </c>
      <c r="E61" s="344">
        <v>127.11</v>
      </c>
      <c r="F61" s="168">
        <f t="shared" si="11"/>
        <v>5.386016949152542</v>
      </c>
      <c r="G61" s="168">
        <f t="shared" si="12"/>
        <v>12.698301698301698</v>
      </c>
      <c r="H61" s="336">
        <f t="shared" si="15"/>
        <v>-873.89</v>
      </c>
      <c r="I61" s="164">
        <f>I62+I63+I65</f>
        <v>74.503</v>
      </c>
      <c r="J61" s="154">
        <f t="shared" si="13"/>
        <v>52.606999999999999</v>
      </c>
      <c r="K61" s="165">
        <f t="shared" si="14"/>
        <v>70.610579439754105</v>
      </c>
    </row>
    <row r="62" spans="1:11" s="11" customFormat="1" ht="62.25" customHeight="1">
      <c r="A62" s="279">
        <v>22090100</v>
      </c>
      <c r="B62" s="339" t="s">
        <v>112</v>
      </c>
      <c r="C62" s="350">
        <v>339</v>
      </c>
      <c r="D62" s="350">
        <v>201</v>
      </c>
      <c r="E62" s="350">
        <v>31.91</v>
      </c>
      <c r="F62" s="166">
        <f t="shared" si="11"/>
        <v>9.4129793510324475</v>
      </c>
      <c r="G62" s="166">
        <f t="shared" si="12"/>
        <v>15.875621890547265</v>
      </c>
      <c r="H62" s="347">
        <f t="shared" si="15"/>
        <v>-169.09</v>
      </c>
      <c r="I62" s="181">
        <v>47.179000000000002</v>
      </c>
      <c r="J62" s="182">
        <f t="shared" si="13"/>
        <v>-15.269000000000002</v>
      </c>
      <c r="K62" s="183">
        <f t="shared" si="14"/>
        <v>-32.363975497573065</v>
      </c>
    </row>
    <row r="63" spans="1:11" s="4" customFormat="1" ht="40.5" hidden="1" customHeight="1" thickBot="1">
      <c r="A63" s="279">
        <v>22090200</v>
      </c>
      <c r="B63" s="339" t="s">
        <v>113</v>
      </c>
      <c r="C63" s="351"/>
      <c r="D63" s="351"/>
      <c r="E63" s="351"/>
      <c r="F63" s="184" t="str">
        <f t="shared" si="11"/>
        <v/>
      </c>
      <c r="G63" s="184" t="str">
        <f t="shared" si="12"/>
        <v/>
      </c>
      <c r="H63" s="352">
        <f t="shared" si="15"/>
        <v>0</v>
      </c>
      <c r="I63" s="180"/>
      <c r="J63" s="185">
        <f t="shared" si="13"/>
        <v>0</v>
      </c>
      <c r="K63" s="183" t="e">
        <f t="shared" si="14"/>
        <v>#DIV/0!</v>
      </c>
    </row>
    <row r="64" spans="1:11" s="4" customFormat="1" ht="19.5" customHeight="1">
      <c r="A64" s="279">
        <v>22090200</v>
      </c>
      <c r="B64" s="339" t="s">
        <v>113</v>
      </c>
      <c r="C64" s="350">
        <v>48</v>
      </c>
      <c r="D64" s="350">
        <v>24</v>
      </c>
      <c r="E64" s="350">
        <v>0</v>
      </c>
      <c r="F64" s="184">
        <v>0</v>
      </c>
      <c r="G64" s="184">
        <v>0</v>
      </c>
      <c r="H64" s="347">
        <f t="shared" si="15"/>
        <v>-24</v>
      </c>
      <c r="I64" s="300">
        <v>1.6999999999999999E-3</v>
      </c>
      <c r="J64" s="185"/>
      <c r="K64" s="183"/>
    </row>
    <row r="65" spans="1:25" s="17" customFormat="1" ht="31.5" customHeight="1" thickBot="1">
      <c r="A65" s="279">
        <v>22090400</v>
      </c>
      <c r="B65" s="339" t="s">
        <v>114</v>
      </c>
      <c r="C65" s="353">
        <v>1973</v>
      </c>
      <c r="D65" s="353">
        <v>776</v>
      </c>
      <c r="E65" s="353">
        <v>95.2</v>
      </c>
      <c r="F65" s="187">
        <f t="shared" si="11"/>
        <v>4.8251393816523063</v>
      </c>
      <c r="G65" s="187">
        <f t="shared" si="12"/>
        <v>12.268041237113403</v>
      </c>
      <c r="H65" s="354">
        <f t="shared" si="15"/>
        <v>-680.8</v>
      </c>
      <c r="I65" s="177">
        <v>27.324000000000002</v>
      </c>
      <c r="J65" s="173">
        <f t="shared" si="13"/>
        <v>67.876000000000005</v>
      </c>
      <c r="K65" s="163">
        <f t="shared" si="14"/>
        <v>248.41165275947884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8">
        <v>22130000</v>
      </c>
      <c r="B66" s="334" t="s">
        <v>265</v>
      </c>
      <c r="C66" s="466">
        <v>786</v>
      </c>
      <c r="D66" s="466">
        <v>393</v>
      </c>
      <c r="E66" s="466">
        <v>0</v>
      </c>
      <c r="F66" s="467">
        <v>0</v>
      </c>
      <c r="G66" s="467">
        <v>0</v>
      </c>
      <c r="H66" s="354">
        <f t="shared" si="15"/>
        <v>-393</v>
      </c>
      <c r="I66" s="179"/>
      <c r="J66" s="315"/>
      <c r="K66" s="316"/>
    </row>
    <row r="67" spans="1:25" s="5" customFormat="1" ht="97.5" customHeight="1">
      <c r="A67" s="279">
        <v>22130000</v>
      </c>
      <c r="B67" s="339" t="s">
        <v>265</v>
      </c>
      <c r="C67" s="355">
        <v>786</v>
      </c>
      <c r="D67" s="355">
        <v>393</v>
      </c>
      <c r="E67" s="355">
        <v>0</v>
      </c>
      <c r="F67" s="314">
        <v>0</v>
      </c>
      <c r="G67" s="314">
        <v>0</v>
      </c>
      <c r="H67" s="354">
        <f>E67-D67</f>
        <v>-393</v>
      </c>
      <c r="I67" s="179"/>
      <c r="J67" s="315"/>
      <c r="K67" s="316"/>
    </row>
    <row r="68" spans="1:25" ht="21.75" customHeight="1">
      <c r="A68" s="278">
        <v>24000000</v>
      </c>
      <c r="B68" s="334" t="s">
        <v>115</v>
      </c>
      <c r="C68" s="335">
        <v>78457</v>
      </c>
      <c r="D68" s="335">
        <v>0</v>
      </c>
      <c r="E68" s="335">
        <v>22384</v>
      </c>
      <c r="F68" s="467">
        <v>0</v>
      </c>
      <c r="G68" s="467">
        <v>0</v>
      </c>
      <c r="H68" s="388">
        <f>E68-D68</f>
        <v>22384</v>
      </c>
      <c r="I68" s="151">
        <f>I69</f>
        <v>17.621000000000002</v>
      </c>
      <c r="J68" s="265"/>
      <c r="K68" s="155"/>
    </row>
    <row r="69" spans="1:25" ht="16.5">
      <c r="A69" s="278">
        <v>24060000</v>
      </c>
      <c r="B69" s="334" t="s">
        <v>101</v>
      </c>
      <c r="C69" s="335">
        <v>78457</v>
      </c>
      <c r="D69" s="335">
        <v>0</v>
      </c>
      <c r="E69" s="335">
        <v>22384</v>
      </c>
      <c r="F69" s="467">
        <v>0</v>
      </c>
      <c r="G69" s="467">
        <v>0</v>
      </c>
      <c r="H69" s="388">
        <f>E69-D69</f>
        <v>22384</v>
      </c>
      <c r="I69" s="151">
        <f>I70+I71</f>
        <v>17.621000000000002</v>
      </c>
      <c r="J69" s="188">
        <f>E69-I69</f>
        <v>22366.379000000001</v>
      </c>
      <c r="K69" s="165">
        <f>E69/I69*100-100</f>
        <v>126930.24799954599</v>
      </c>
    </row>
    <row r="70" spans="1:25" ht="21" customHeight="1">
      <c r="A70" s="279">
        <v>24060300</v>
      </c>
      <c r="B70" s="339" t="s">
        <v>101</v>
      </c>
      <c r="C70" s="345">
        <v>76739</v>
      </c>
      <c r="D70" s="345">
        <v>0</v>
      </c>
      <c r="E70" s="345">
        <v>16599</v>
      </c>
      <c r="F70" s="166">
        <f t="shared" si="11"/>
        <v>21.630461694835741</v>
      </c>
      <c r="G70" s="467">
        <v>0</v>
      </c>
      <c r="H70" s="343">
        <f t="shared" ref="H70:H81" si="16">E70-D70</f>
        <v>16599</v>
      </c>
      <c r="I70" s="179">
        <v>7.9649999999999999</v>
      </c>
      <c r="J70" s="173">
        <f>E70-I70</f>
        <v>16591.035</v>
      </c>
      <c r="K70" s="163">
        <f>E70/I70*100-100</f>
        <v>208299.24670433148</v>
      </c>
    </row>
    <row r="71" spans="1:25" ht="144" customHeight="1">
      <c r="A71" s="279">
        <v>24062200</v>
      </c>
      <c r="B71" s="356" t="s">
        <v>117</v>
      </c>
      <c r="C71" s="482">
        <v>1718</v>
      </c>
      <c r="D71" s="482">
        <v>0</v>
      </c>
      <c r="E71" s="483">
        <v>5785</v>
      </c>
      <c r="F71" s="484">
        <f t="shared" si="11"/>
        <v>336.72875436554131</v>
      </c>
      <c r="G71" s="485">
        <v>0</v>
      </c>
      <c r="H71" s="486">
        <f t="shared" si="16"/>
        <v>5785</v>
      </c>
      <c r="I71" s="177">
        <v>9.6560000000000006</v>
      </c>
      <c r="J71" s="173">
        <f>E71-I71</f>
        <v>5775.3440000000001</v>
      </c>
      <c r="K71" s="163">
        <f>E71/I71*100-100</f>
        <v>59810.936205468104</v>
      </c>
    </row>
    <row r="72" spans="1:25" ht="32.25" customHeight="1">
      <c r="A72" s="282"/>
      <c r="B72" s="488" t="s">
        <v>235</v>
      </c>
      <c r="C72" s="489">
        <f>C9+C45</f>
        <v>26610825</v>
      </c>
      <c r="D72" s="489">
        <f>D9+D45</f>
        <v>10772940</v>
      </c>
      <c r="E72" s="489">
        <f>E9+E45</f>
        <v>12199076.25</v>
      </c>
      <c r="F72" s="490">
        <f>IF(C72=0,"",E72/C72*100)</f>
        <v>45.842533066900401</v>
      </c>
      <c r="G72" s="490">
        <f>IF(D72=0,"",E72/D72*100)</f>
        <v>113.23813415836345</v>
      </c>
      <c r="H72" s="491">
        <f>E72-D72</f>
        <v>1426136.25</v>
      </c>
      <c r="I72" s="156">
        <f>I9+I45</f>
        <v>114259.856</v>
      </c>
      <c r="J72" s="213">
        <f>E72-I72</f>
        <v>12084816.393999999</v>
      </c>
      <c r="K72" s="214">
        <f>E72/I72*100-100</f>
        <v>10576.607407942121</v>
      </c>
    </row>
    <row r="73" spans="1:25" ht="21.75" customHeight="1">
      <c r="A73" s="278">
        <v>40000000</v>
      </c>
      <c r="B73" s="334" t="s">
        <v>130</v>
      </c>
      <c r="C73" s="335">
        <f>SUM(C74)</f>
        <v>31896196</v>
      </c>
      <c r="D73" s="335">
        <f>SUM(D74)</f>
        <v>17613188</v>
      </c>
      <c r="E73" s="335">
        <f>SUM(E74)</f>
        <v>17613188</v>
      </c>
      <c r="F73" s="168">
        <f t="shared" ref="F73:F80" si="17">IF(C73=0,"",E73/C73*100)</f>
        <v>55.220340381655539</v>
      </c>
      <c r="G73" s="168">
        <f t="shared" ref="G73:G80" si="18">IF(D73=0,"",E73/D73*100)</f>
        <v>100</v>
      </c>
      <c r="H73" s="336">
        <f t="shared" si="16"/>
        <v>0</v>
      </c>
      <c r="I73" s="151" t="e">
        <f>I74</f>
        <v>#REF!</v>
      </c>
      <c r="J73" s="188" t="e">
        <f t="shared" ref="J73:J81" si="19">E73-I73</f>
        <v>#REF!</v>
      </c>
      <c r="K73" s="165" t="e">
        <f t="shared" ref="K73:K81" si="20">E73/I73*100-100</f>
        <v>#REF!</v>
      </c>
    </row>
    <row r="74" spans="1:25" s="12" customFormat="1" ht="29.25" customHeight="1">
      <c r="A74" s="278">
        <v>41000000</v>
      </c>
      <c r="B74" s="334" t="s">
        <v>131</v>
      </c>
      <c r="C74" s="335">
        <f>SUM(C81+C79+C75)</f>
        <v>31896196</v>
      </c>
      <c r="D74" s="335">
        <f>SUM(D81+D79+D75)</f>
        <v>17613188</v>
      </c>
      <c r="E74" s="335">
        <f>SUM(E81+E79+E75)</f>
        <v>17613188</v>
      </c>
      <c r="F74" s="189">
        <f t="shared" si="17"/>
        <v>55.220340381655539</v>
      </c>
      <c r="G74" s="174">
        <f t="shared" si="18"/>
        <v>100</v>
      </c>
      <c r="H74" s="336">
        <f t="shared" si="16"/>
        <v>0</v>
      </c>
      <c r="I74" s="151" t="e">
        <f>I75+#REF!+I81</f>
        <v>#REF!</v>
      </c>
      <c r="J74" s="188" t="e">
        <f t="shared" si="19"/>
        <v>#REF!</v>
      </c>
      <c r="K74" s="165" t="e">
        <f t="shared" si="20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8">
        <v>41020000</v>
      </c>
      <c r="B75" s="334" t="s">
        <v>266</v>
      </c>
      <c r="C75" s="335">
        <f>SUM(C78)</f>
        <v>10700200</v>
      </c>
      <c r="D75" s="335">
        <f>SUM(D78)</f>
        <v>5350200</v>
      </c>
      <c r="E75" s="335">
        <f>SUM(E78)</f>
        <v>5350200</v>
      </c>
      <c r="F75" s="189">
        <f t="shared" si="17"/>
        <v>50.000934561970801</v>
      </c>
      <c r="G75" s="174">
        <f t="shared" si="18"/>
        <v>100</v>
      </c>
      <c r="H75" s="336">
        <f t="shared" si="16"/>
        <v>0</v>
      </c>
      <c r="I75" s="151" t="e">
        <f>I76+I77+I78+#REF!+I80+#REF!+#REF!</f>
        <v>#REF!</v>
      </c>
      <c r="J75" s="188" t="e">
        <f t="shared" si="19"/>
        <v>#REF!</v>
      </c>
      <c r="K75" s="165" t="e">
        <f t="shared" si="20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9">
        <v>41030400</v>
      </c>
      <c r="B76" s="339" t="s">
        <v>133</v>
      </c>
      <c r="C76" s="345"/>
      <c r="D76" s="345"/>
      <c r="E76" s="345"/>
      <c r="F76" s="190" t="str">
        <f t="shared" si="17"/>
        <v/>
      </c>
      <c r="G76" s="160" t="str">
        <f t="shared" si="18"/>
        <v/>
      </c>
      <c r="H76" s="343">
        <f t="shared" si="16"/>
        <v>0</v>
      </c>
      <c r="I76" s="179"/>
      <c r="J76" s="173">
        <f t="shared" si="19"/>
        <v>0</v>
      </c>
      <c r="K76" s="163" t="e">
        <f t="shared" si="20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9">
        <v>41033200</v>
      </c>
      <c r="B77" s="339" t="s">
        <v>134</v>
      </c>
      <c r="C77" s="345"/>
      <c r="D77" s="345"/>
      <c r="E77" s="345"/>
      <c r="F77" s="190" t="str">
        <f t="shared" si="17"/>
        <v/>
      </c>
      <c r="G77" s="160" t="str">
        <f t="shared" si="18"/>
        <v/>
      </c>
      <c r="H77" s="343">
        <f t="shared" si="16"/>
        <v>0</v>
      </c>
      <c r="I77" s="191"/>
      <c r="J77" s="173">
        <f t="shared" si="19"/>
        <v>0</v>
      </c>
      <c r="K77" s="163" t="e">
        <f t="shared" si="20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9">
        <v>41020100</v>
      </c>
      <c r="B78" s="339" t="s">
        <v>267</v>
      </c>
      <c r="C78" s="345">
        <v>10700200</v>
      </c>
      <c r="D78" s="345">
        <v>5350200</v>
      </c>
      <c r="E78" s="345">
        <v>5350200</v>
      </c>
      <c r="F78" s="190">
        <f>IF(C78=0,"",E78/C78*100)</f>
        <v>50.000934561970801</v>
      </c>
      <c r="G78" s="160">
        <f>IF(D78=0,"",E78/D78*100)</f>
        <v>100</v>
      </c>
      <c r="H78" s="343">
        <f>E78-D78</f>
        <v>0</v>
      </c>
      <c r="I78" s="179">
        <v>700</v>
      </c>
      <c r="J78" s="173"/>
      <c r="K78" s="16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1.5" customHeight="1">
      <c r="A79" s="278">
        <v>41030000</v>
      </c>
      <c r="B79" s="334" t="s">
        <v>132</v>
      </c>
      <c r="C79" s="335">
        <f>SUM(C80)</f>
        <v>21128000</v>
      </c>
      <c r="D79" s="335">
        <f>SUM(D80)</f>
        <v>12223000</v>
      </c>
      <c r="E79" s="335">
        <v>12223000</v>
      </c>
      <c r="F79" s="189">
        <f>IF(C79=0,"",E79/C79*100)</f>
        <v>57.852139341158647</v>
      </c>
      <c r="G79" s="174">
        <f>IF(D79=0,"",E79/D79*100)</f>
        <v>100</v>
      </c>
      <c r="H79" s="336">
        <f>E79-D79</f>
        <v>0</v>
      </c>
      <c r="I79" s="179"/>
      <c r="J79" s="173"/>
      <c r="K79" s="16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30.75" customHeight="1">
      <c r="A80" s="279">
        <v>41033900</v>
      </c>
      <c r="B80" s="339" t="s">
        <v>135</v>
      </c>
      <c r="C80" s="345">
        <v>21128000</v>
      </c>
      <c r="D80" s="345">
        <v>12223000</v>
      </c>
      <c r="E80" s="345">
        <v>12223000</v>
      </c>
      <c r="F80" s="190">
        <f t="shared" si="17"/>
        <v>57.852139341158647</v>
      </c>
      <c r="G80" s="160">
        <f t="shared" si="18"/>
        <v>100</v>
      </c>
      <c r="H80" s="343">
        <f t="shared" si="16"/>
        <v>0</v>
      </c>
      <c r="I80" s="179">
        <v>26270.7</v>
      </c>
      <c r="J80" s="173">
        <f t="shared" si="19"/>
        <v>12196729.300000001</v>
      </c>
      <c r="K80" s="163">
        <f t="shared" si="20"/>
        <v>46427.119566665519</v>
      </c>
    </row>
    <row r="81" spans="1:25" s="12" customFormat="1" ht="18.75" customHeight="1">
      <c r="A81" s="278">
        <v>41050000</v>
      </c>
      <c r="B81" s="334" t="s">
        <v>136</v>
      </c>
      <c r="C81" s="335">
        <f>SUM(C83+C82)</f>
        <v>67996</v>
      </c>
      <c r="D81" s="335">
        <f>SUM(D83+D82)</f>
        <v>39988</v>
      </c>
      <c r="E81" s="335">
        <f>SUM(E83+E82)</f>
        <v>39988</v>
      </c>
      <c r="F81" s="189">
        <f>IF(C81=0,"",E81/C81*100)</f>
        <v>58.809341725983877</v>
      </c>
      <c r="G81" s="174">
        <f>IF(D81=0,"",E81/D81*100)</f>
        <v>100</v>
      </c>
      <c r="H81" s="358">
        <f t="shared" si="16"/>
        <v>0</v>
      </c>
      <c r="I81" s="151">
        <f>SUM(I82:I83)</f>
        <v>53.982999999999997</v>
      </c>
      <c r="J81" s="188">
        <f t="shared" si="19"/>
        <v>39934.017</v>
      </c>
      <c r="K81" s="165">
        <f t="shared" si="20"/>
        <v>73975.171813348657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s="12" customFormat="1" ht="63.75" customHeight="1">
      <c r="A82" s="279">
        <v>41051200</v>
      </c>
      <c r="B82" s="339" t="s">
        <v>137</v>
      </c>
      <c r="C82" s="340">
        <v>49207</v>
      </c>
      <c r="D82" s="340">
        <v>21199</v>
      </c>
      <c r="E82" s="340">
        <v>21199</v>
      </c>
      <c r="F82" s="190">
        <f>IF(C82=0,"",E82/C82*100)</f>
        <v>43.081268925152926</v>
      </c>
      <c r="G82" s="160">
        <f>IF(D82=0,"",E82/D82*100)</f>
        <v>100</v>
      </c>
      <c r="H82" s="343">
        <f>E82-D82</f>
        <v>0</v>
      </c>
      <c r="I82" s="177">
        <v>53.982999999999997</v>
      </c>
      <c r="J82" s="173">
        <f>E82-I82</f>
        <v>21145.017</v>
      </c>
      <c r="K82" s="163">
        <f>E82/I82*100-100</f>
        <v>39169.770112813298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s="6" customFormat="1" ht="66" customHeight="1">
      <c r="A83" s="280">
        <v>41051700</v>
      </c>
      <c r="B83" s="359" t="s">
        <v>242</v>
      </c>
      <c r="C83" s="340">
        <v>18789</v>
      </c>
      <c r="D83" s="340">
        <v>18789</v>
      </c>
      <c r="E83" s="340">
        <v>18789</v>
      </c>
      <c r="F83" s="190">
        <v>0</v>
      </c>
      <c r="G83" s="160">
        <f>IF(D83=0,"",E83/D83*100)</f>
        <v>100</v>
      </c>
      <c r="H83" s="343">
        <f>E83-D83</f>
        <v>0</v>
      </c>
      <c r="I83" s="181"/>
      <c r="J83" s="193"/>
      <c r="K83" s="19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2" customFormat="1" ht="19.5" customHeight="1">
      <c r="A84" s="281">
        <v>900101</v>
      </c>
      <c r="B84" s="360" t="s">
        <v>138</v>
      </c>
      <c r="C84" s="361">
        <f>C9+C45+C73</f>
        <v>58507021</v>
      </c>
      <c r="D84" s="361">
        <f>D9+D45+D73</f>
        <v>28386128</v>
      </c>
      <c r="E84" s="361">
        <f>E9+E45+E73</f>
        <v>29812264.25</v>
      </c>
      <c r="F84" s="147">
        <f>IF(C84=0,"",E84/C84*100)</f>
        <v>50.955019996659892</v>
      </c>
      <c r="G84" s="148">
        <f>IF(D84=0,"",E84/D84*100)</f>
        <v>105.02406051998356</v>
      </c>
      <c r="H84" s="362">
        <f>E84-D84</f>
        <v>1426136.25</v>
      </c>
      <c r="I84" s="146" t="e">
        <f>I9+I45+I73</f>
        <v>#REF!</v>
      </c>
      <c r="J84" s="149" t="e">
        <f>E84-I84</f>
        <v>#REF!</v>
      </c>
      <c r="K84" s="150" t="e">
        <f>E84/I84*100-100</f>
        <v>#REF!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s="12" customFormat="1" ht="6" customHeight="1">
      <c r="A85" s="282"/>
      <c r="B85" s="363"/>
      <c r="C85" s="364"/>
      <c r="D85" s="364"/>
      <c r="E85" s="364"/>
      <c r="F85" s="142"/>
      <c r="G85" s="143"/>
      <c r="H85" s="365"/>
      <c r="I85" s="141"/>
      <c r="J85" s="144"/>
      <c r="K85" s="145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37" customFormat="1" ht="15.75" customHeight="1">
      <c r="A86" s="528"/>
      <c r="B86" s="529" t="s">
        <v>197</v>
      </c>
      <c r="C86" s="530"/>
      <c r="D86" s="530"/>
      <c r="E86" s="530"/>
      <c r="F86" s="531"/>
      <c r="G86" s="531"/>
      <c r="H86" s="530"/>
      <c r="I86" s="135"/>
      <c r="J86" s="136"/>
      <c r="K86" s="8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</row>
    <row r="87" spans="1:25" s="227" customFormat="1" ht="19.5" customHeight="1">
      <c r="A87" s="238" t="s">
        <v>30</v>
      </c>
      <c r="B87" s="334" t="s">
        <v>142</v>
      </c>
      <c r="C87" s="366">
        <f>C88+C89</f>
        <v>8643467</v>
      </c>
      <c r="D87" s="366">
        <f>D88+D89</f>
        <v>5720689</v>
      </c>
      <c r="E87" s="366">
        <f>E88+E89</f>
        <v>4167800.33</v>
      </c>
      <c r="F87" s="366">
        <f>F88+F89</f>
        <v>84.609509179313903</v>
      </c>
      <c r="G87" s="366">
        <f>G88+G89</f>
        <v>140.74400810635939</v>
      </c>
      <c r="H87" s="368">
        <f>E87-D87</f>
        <v>-1552888.67</v>
      </c>
      <c r="I87" s="124">
        <f>SUM(I88:I91)</f>
        <v>0</v>
      </c>
      <c r="J87" s="122">
        <f>E87-I87</f>
        <v>4167800.33</v>
      </c>
      <c r="K87" s="119" t="e">
        <f>E87/I87*100-100</f>
        <v>#DIV/0!</v>
      </c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</row>
    <row r="88" spans="1:25" s="227" customFormat="1" ht="72" customHeight="1">
      <c r="A88" s="239" t="s">
        <v>143</v>
      </c>
      <c r="B88" s="339" t="s">
        <v>144</v>
      </c>
      <c r="C88" s="369">
        <v>7589569</v>
      </c>
      <c r="D88" s="369">
        <v>5180787</v>
      </c>
      <c r="E88" s="369">
        <v>3804384.47</v>
      </c>
      <c r="F88" s="129">
        <f t="shared" ref="F88:F120" si="21">IF(C88=0,"",E88/C88*100)</f>
        <v>50.126489000890558</v>
      </c>
      <c r="G88" s="130">
        <f t="shared" ref="G88:G143" si="22">IF(D88=0,"",E88/D88*100)</f>
        <v>73.432558991520011</v>
      </c>
      <c r="H88" s="370">
        <f t="shared" ref="H88:H143" si="23">E88-D88</f>
        <v>-1376402.5299999998</v>
      </c>
      <c r="I88" s="72"/>
      <c r="J88" s="122">
        <f t="shared" ref="J88:J137" si="24">E88-I88</f>
        <v>3804384.47</v>
      </c>
      <c r="K88" s="119" t="e">
        <f t="shared" ref="K88:K137" si="25">E88/I88*100-100</f>
        <v>#DIV/0!</v>
      </c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</row>
    <row r="89" spans="1:25" s="227" customFormat="1" ht="53.25" customHeight="1">
      <c r="A89" s="239" t="s">
        <v>145</v>
      </c>
      <c r="B89" s="339" t="s">
        <v>146</v>
      </c>
      <c r="C89" s="369">
        <v>1053898</v>
      </c>
      <c r="D89" s="369">
        <v>539902</v>
      </c>
      <c r="E89" s="369">
        <v>363415.86</v>
      </c>
      <c r="F89" s="129">
        <f t="shared" si="21"/>
        <v>34.483020178423338</v>
      </c>
      <c r="G89" s="130">
        <f t="shared" si="22"/>
        <v>67.311449114839363</v>
      </c>
      <c r="H89" s="370">
        <f t="shared" si="23"/>
        <v>-176486.14</v>
      </c>
      <c r="I89" s="72"/>
      <c r="J89" s="122">
        <f t="shared" si="24"/>
        <v>363415.86</v>
      </c>
      <c r="K89" s="119" t="e">
        <f t="shared" si="25"/>
        <v>#DIV/0!</v>
      </c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</row>
    <row r="90" spans="1:25" s="227" customFormat="1" ht="53.25" hidden="1" customHeight="1">
      <c r="A90" s="239">
        <v>170</v>
      </c>
      <c r="B90" s="339" t="s">
        <v>253</v>
      </c>
      <c r="C90" s="369">
        <v>0</v>
      </c>
      <c r="D90" s="369">
        <v>0</v>
      </c>
      <c r="E90" s="369">
        <v>0</v>
      </c>
      <c r="F90" s="129" t="str">
        <f>IF(C90=0,"",E90/C90*100)</f>
        <v/>
      </c>
      <c r="G90" s="130" t="str">
        <f>IF(D90=0,"",E90/D90*100)</f>
        <v/>
      </c>
      <c r="H90" s="370"/>
      <c r="I90" s="72"/>
      <c r="J90" s="122">
        <f>E90-I90</f>
        <v>0</v>
      </c>
      <c r="K90" s="119" t="e">
        <f>E90/I90*100-100</f>
        <v>#DIV/0!</v>
      </c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</row>
    <row r="91" spans="1:25" s="227" customFormat="1" ht="50.25" hidden="1" customHeight="1">
      <c r="A91" s="294">
        <v>190</v>
      </c>
      <c r="B91" s="339" t="s">
        <v>246</v>
      </c>
      <c r="C91" s="369"/>
      <c r="D91" s="369"/>
      <c r="E91" s="369"/>
      <c r="F91" s="129" t="str">
        <f t="shared" si="21"/>
        <v/>
      </c>
      <c r="G91" s="130" t="str">
        <f t="shared" si="22"/>
        <v/>
      </c>
      <c r="H91" s="370">
        <f t="shared" si="23"/>
        <v>0</v>
      </c>
      <c r="I91" s="72">
        <v>0</v>
      </c>
      <c r="J91" s="122">
        <f t="shared" si="24"/>
        <v>0</v>
      </c>
      <c r="K91" s="119" t="e">
        <f t="shared" si="25"/>
        <v>#DIV/0!</v>
      </c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</row>
    <row r="92" spans="1:25" s="227" customFormat="1" ht="24" customHeight="1">
      <c r="A92" s="238" t="s">
        <v>31</v>
      </c>
      <c r="B92" s="334" t="s">
        <v>149</v>
      </c>
      <c r="C92" s="366">
        <f>C93+C94+C96+C98+C99</f>
        <v>39131659</v>
      </c>
      <c r="D92" s="366">
        <f>D93+D94+D96+D98+D99</f>
        <v>22881090</v>
      </c>
      <c r="E92" s="366">
        <f>E93+E94+E96+E98+E99</f>
        <v>20319105.670000002</v>
      </c>
      <c r="F92" s="129">
        <f t="shared" si="21"/>
        <v>51.924978877077507</v>
      </c>
      <c r="G92" s="130">
        <f t="shared" si="22"/>
        <v>88.803049461367451</v>
      </c>
      <c r="H92" s="370">
        <f t="shared" si="23"/>
        <v>-2561984.3299999982</v>
      </c>
      <c r="I92" s="124">
        <f>SUM(I93:I97)</f>
        <v>0</v>
      </c>
      <c r="J92" s="122">
        <f t="shared" si="24"/>
        <v>20319105.670000002</v>
      </c>
      <c r="K92" s="119" t="e">
        <f t="shared" si="25"/>
        <v>#DIV/0!</v>
      </c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</row>
    <row r="93" spans="1:25" s="227" customFormat="1" ht="20.25" customHeight="1">
      <c r="A93" s="239" t="s">
        <v>150</v>
      </c>
      <c r="B93" s="339" t="s">
        <v>151</v>
      </c>
      <c r="C93" s="369">
        <v>7827646</v>
      </c>
      <c r="D93" s="369">
        <v>4035555</v>
      </c>
      <c r="E93" s="369">
        <v>3454546</v>
      </c>
      <c r="F93" s="129">
        <f t="shared" si="21"/>
        <v>44.132629400971894</v>
      </c>
      <c r="G93" s="130">
        <f t="shared" si="22"/>
        <v>85.602748568660331</v>
      </c>
      <c r="H93" s="370">
        <f t="shared" si="23"/>
        <v>-581009</v>
      </c>
      <c r="I93" s="72"/>
      <c r="J93" s="122">
        <f t="shared" si="24"/>
        <v>3454546</v>
      </c>
      <c r="K93" s="119" t="e">
        <f t="shared" si="25"/>
        <v>#DIV/0!</v>
      </c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</row>
    <row r="94" spans="1:25" s="307" customFormat="1" ht="32.25" customHeight="1">
      <c r="A94" s="238" t="s">
        <v>152</v>
      </c>
      <c r="B94" s="334" t="s">
        <v>257</v>
      </c>
      <c r="C94" s="371">
        <f>C95</f>
        <v>10124581</v>
      </c>
      <c r="D94" s="371">
        <f>D95</f>
        <v>6587424</v>
      </c>
      <c r="E94" s="371">
        <f>E95</f>
        <v>5074262.93</v>
      </c>
      <c r="F94" s="127">
        <f t="shared" si="21"/>
        <v>50.118251115774569</v>
      </c>
      <c r="G94" s="128">
        <f t="shared" si="22"/>
        <v>77.029547968978463</v>
      </c>
      <c r="H94" s="372">
        <f t="shared" ref="H94:H99" si="26">E94-D94</f>
        <v>-1513161.0700000003</v>
      </c>
      <c r="I94" s="139"/>
      <c r="J94" s="92">
        <f t="shared" si="24"/>
        <v>5074262.93</v>
      </c>
      <c r="K94" s="248" t="e">
        <f t="shared" si="25"/>
        <v>#DIV/0!</v>
      </c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</row>
    <row r="95" spans="1:25" s="227" customFormat="1" ht="30" customHeight="1">
      <c r="A95" s="239">
        <v>1021</v>
      </c>
      <c r="B95" s="339" t="s">
        <v>258</v>
      </c>
      <c r="C95" s="369">
        <v>10124581</v>
      </c>
      <c r="D95" s="369">
        <v>6587424</v>
      </c>
      <c r="E95" s="369">
        <v>5074262.93</v>
      </c>
      <c r="F95" s="129">
        <f>IF(C95=0,"",E95/C95*100)</f>
        <v>50.118251115774569</v>
      </c>
      <c r="G95" s="130">
        <f>IF(D95=0,"",E95/D95*100)</f>
        <v>77.029547968978463</v>
      </c>
      <c r="H95" s="370">
        <f t="shared" si="26"/>
        <v>-1513161.0700000003</v>
      </c>
      <c r="I95" s="72"/>
      <c r="J95" s="122"/>
      <c r="K95" s="119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</row>
    <row r="96" spans="1:25" s="307" customFormat="1" ht="34.5" customHeight="1">
      <c r="A96" s="238">
        <v>1030</v>
      </c>
      <c r="B96" s="373" t="s">
        <v>259</v>
      </c>
      <c r="C96" s="371">
        <f>C97</f>
        <v>21128000</v>
      </c>
      <c r="D96" s="371">
        <f>D97</f>
        <v>12223000</v>
      </c>
      <c r="E96" s="371">
        <f>E97</f>
        <v>11790296.74</v>
      </c>
      <c r="F96" s="127">
        <f>IF(C96=0,"",E96/C96*100)</f>
        <v>55.80413072699735</v>
      </c>
      <c r="G96" s="128">
        <f>IF(D96=0,"",E96/D96*100)</f>
        <v>96.459925877444164</v>
      </c>
      <c r="H96" s="372">
        <f t="shared" si="26"/>
        <v>-432703.25999999978</v>
      </c>
      <c r="I96" s="139"/>
      <c r="J96" s="92"/>
      <c r="K96" s="248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</row>
    <row r="97" spans="1:25" s="227" customFormat="1" ht="34.5" customHeight="1">
      <c r="A97" s="239">
        <v>1031</v>
      </c>
      <c r="B97" s="374" t="s">
        <v>258</v>
      </c>
      <c r="C97" s="369">
        <v>21128000</v>
      </c>
      <c r="D97" s="369">
        <v>12223000</v>
      </c>
      <c r="E97" s="369">
        <v>11790296.74</v>
      </c>
      <c r="F97" s="129">
        <f>IF(C97=0,"",E97/C97*100)</f>
        <v>55.80413072699735</v>
      </c>
      <c r="G97" s="130">
        <f>IF(D97=0,"",E97/D97*100)</f>
        <v>96.459925877444164</v>
      </c>
      <c r="H97" s="370">
        <f t="shared" si="26"/>
        <v>-432703.25999999978</v>
      </c>
      <c r="I97" s="72"/>
      <c r="J97" s="122"/>
      <c r="K97" s="119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</row>
    <row r="98" spans="1:25" s="307" customFormat="1" ht="67.5" customHeight="1">
      <c r="A98" s="238">
        <v>1200</v>
      </c>
      <c r="B98" s="373" t="s">
        <v>260</v>
      </c>
      <c r="C98" s="371">
        <v>32643</v>
      </c>
      <c r="D98" s="371">
        <v>16322</v>
      </c>
      <c r="E98" s="371">
        <v>0</v>
      </c>
      <c r="F98" s="127">
        <f>IF(C98=0,"",E98/C98*100)</f>
        <v>0</v>
      </c>
      <c r="G98" s="128">
        <f>IF(D98=0,"",E98/D98*100)</f>
        <v>0</v>
      </c>
      <c r="H98" s="372">
        <f t="shared" si="26"/>
        <v>-16322</v>
      </c>
      <c r="I98" s="139"/>
      <c r="J98" s="92"/>
      <c r="K98" s="248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</row>
    <row r="99" spans="1:25" s="307" customFormat="1" ht="67.5" customHeight="1">
      <c r="A99" s="238">
        <v>1210</v>
      </c>
      <c r="B99" s="532" t="s">
        <v>296</v>
      </c>
      <c r="C99" s="371">
        <v>18789</v>
      </c>
      <c r="D99" s="371">
        <v>18789</v>
      </c>
      <c r="E99" s="371">
        <v>0</v>
      </c>
      <c r="F99" s="127">
        <f>IF(C99=0,"",E99/C99*100)</f>
        <v>0</v>
      </c>
      <c r="G99" s="128">
        <f>IF(D99=0,"",E99/D99*100)</f>
        <v>0</v>
      </c>
      <c r="H99" s="372">
        <f t="shared" si="26"/>
        <v>-18789</v>
      </c>
      <c r="I99" s="139"/>
      <c r="J99" s="92"/>
      <c r="K99" s="248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</row>
    <row r="100" spans="1:25" s="227" customFormat="1" ht="20.25" customHeight="1">
      <c r="A100" s="238" t="s">
        <v>32</v>
      </c>
      <c r="B100" s="334" t="s">
        <v>153</v>
      </c>
      <c r="C100" s="371">
        <f>SUM(C101:C101)</f>
        <v>800000</v>
      </c>
      <c r="D100" s="371">
        <f>SUM(D101:D101)</f>
        <v>800000</v>
      </c>
      <c r="E100" s="371">
        <f>SUM(E101:E101)</f>
        <v>609379.82999999996</v>
      </c>
      <c r="F100" s="127">
        <f t="shared" si="21"/>
        <v>76.172478749999996</v>
      </c>
      <c r="G100" s="128">
        <f t="shared" si="22"/>
        <v>76.172478749999996</v>
      </c>
      <c r="H100" s="372">
        <f t="shared" si="23"/>
        <v>-190620.17000000004</v>
      </c>
      <c r="I100" s="138" t="e">
        <f>I101+#REF!</f>
        <v>#REF!</v>
      </c>
      <c r="J100" s="92" t="e">
        <f t="shared" si="24"/>
        <v>#REF!</v>
      </c>
      <c r="K100" s="248" t="e">
        <f t="shared" si="25"/>
        <v>#REF!</v>
      </c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</row>
    <row r="101" spans="1:25" s="227" customFormat="1" ht="21" customHeight="1">
      <c r="A101" s="239" t="s">
        <v>23</v>
      </c>
      <c r="B101" s="339" t="s">
        <v>44</v>
      </c>
      <c r="C101" s="369">
        <v>800000</v>
      </c>
      <c r="D101" s="369">
        <v>800000</v>
      </c>
      <c r="E101" s="369">
        <v>609379.82999999996</v>
      </c>
      <c r="F101" s="129">
        <f>IF(C101=0,"",E101/C101*100)</f>
        <v>76.172478749999996</v>
      </c>
      <c r="G101" s="130">
        <f>IF(D101=0,"",E101/D101*100)</f>
        <v>76.172478749999996</v>
      </c>
      <c r="H101" s="370">
        <f t="shared" si="23"/>
        <v>-190620.17000000004</v>
      </c>
      <c r="I101" s="72"/>
      <c r="J101" s="122">
        <f t="shared" si="24"/>
        <v>609379.82999999996</v>
      </c>
      <c r="K101" s="119" t="e">
        <f t="shared" si="25"/>
        <v>#DIV/0!</v>
      </c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</row>
    <row r="102" spans="1:25" s="227" customFormat="1" ht="23.25" customHeight="1">
      <c r="A102" s="238" t="s">
        <v>33</v>
      </c>
      <c r="B102" s="334" t="s">
        <v>42</v>
      </c>
      <c r="C102" s="366">
        <f>C103+C104+C106+C107</f>
        <v>1635770</v>
      </c>
      <c r="D102" s="366">
        <f>D103+D104+D106+D107</f>
        <v>881810</v>
      </c>
      <c r="E102" s="366">
        <f>E103+E104+E106+E107</f>
        <v>716167.3</v>
      </c>
      <c r="F102" s="127">
        <f t="shared" si="21"/>
        <v>43.781662458658616</v>
      </c>
      <c r="G102" s="128">
        <f t="shared" si="22"/>
        <v>81.215602000430948</v>
      </c>
      <c r="H102" s="372">
        <f t="shared" si="23"/>
        <v>-165642.69999999995</v>
      </c>
      <c r="I102" s="124" t="e">
        <f>#REF!+I104+I105+I106+I107</f>
        <v>#REF!</v>
      </c>
      <c r="J102" s="92" t="e">
        <f t="shared" si="24"/>
        <v>#REF!</v>
      </c>
      <c r="K102" s="248" t="e">
        <f t="shared" si="25"/>
        <v>#REF!</v>
      </c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</row>
    <row r="103" spans="1:25" s="227" customFormat="1" ht="63" customHeight="1">
      <c r="A103" s="309">
        <v>3104</v>
      </c>
      <c r="B103" s="374" t="s">
        <v>268</v>
      </c>
      <c r="C103" s="369">
        <v>1530450</v>
      </c>
      <c r="D103" s="369">
        <v>776490</v>
      </c>
      <c r="E103" s="369">
        <v>650685.30000000005</v>
      </c>
      <c r="F103" s="129">
        <f>IF(C103=0,"",E103/C103*100)</f>
        <v>42.515946290306779</v>
      </c>
      <c r="G103" s="130">
        <f>IF(D103=0,"",E103/D103*100)</f>
        <v>83.79828458833984</v>
      </c>
      <c r="H103" s="370">
        <f>E103-D103</f>
        <v>-125804.69999999995</v>
      </c>
      <c r="I103" s="124"/>
      <c r="J103" s="92"/>
      <c r="K103" s="248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</row>
    <row r="104" spans="1:25" s="227" customFormat="1" ht="81" customHeight="1">
      <c r="A104" s="239">
        <v>3160</v>
      </c>
      <c r="B104" s="374" t="s">
        <v>261</v>
      </c>
      <c r="C104" s="369">
        <v>18000</v>
      </c>
      <c r="D104" s="369">
        <v>18000</v>
      </c>
      <c r="E104" s="369">
        <v>0</v>
      </c>
      <c r="F104" s="129">
        <f t="shared" si="21"/>
        <v>0</v>
      </c>
      <c r="G104" s="130">
        <f t="shared" si="22"/>
        <v>0</v>
      </c>
      <c r="H104" s="370">
        <f t="shared" si="23"/>
        <v>-18000</v>
      </c>
      <c r="I104" s="72"/>
      <c r="J104" s="122">
        <f t="shared" si="24"/>
        <v>0</v>
      </c>
      <c r="K104" s="119" t="e">
        <f t="shared" si="25"/>
        <v>#DIV/0!</v>
      </c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</row>
    <row r="105" spans="1:25" s="227" customFormat="1" ht="54.75" hidden="1" customHeight="1">
      <c r="A105" s="239">
        <v>3192</v>
      </c>
      <c r="B105" s="374" t="s">
        <v>158</v>
      </c>
      <c r="C105" s="369"/>
      <c r="D105" s="369"/>
      <c r="E105" s="369"/>
      <c r="F105" s="129" t="str">
        <f>IF(C105=0,"",E105/C105*100)</f>
        <v/>
      </c>
      <c r="G105" s="130" t="str">
        <f>IF(D105=0,"",E105/D105*100)</f>
        <v/>
      </c>
      <c r="H105" s="370">
        <f t="shared" si="23"/>
        <v>0</v>
      </c>
      <c r="I105" s="72"/>
      <c r="J105" s="122">
        <f t="shared" si="24"/>
        <v>0</v>
      </c>
      <c r="K105" s="119" t="e">
        <f t="shared" si="25"/>
        <v>#DIV/0!</v>
      </c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</row>
    <row r="106" spans="1:25" s="227" customFormat="1" ht="18.75" customHeight="1">
      <c r="A106" s="239" t="s">
        <v>156</v>
      </c>
      <c r="B106" s="339" t="s">
        <v>157</v>
      </c>
      <c r="C106" s="375">
        <v>7320</v>
      </c>
      <c r="D106" s="375">
        <v>7320</v>
      </c>
      <c r="E106" s="375">
        <v>5402</v>
      </c>
      <c r="F106" s="129">
        <f t="shared" si="21"/>
        <v>73.797814207650276</v>
      </c>
      <c r="G106" s="130">
        <f t="shared" si="22"/>
        <v>73.797814207650276</v>
      </c>
      <c r="H106" s="370">
        <f t="shared" si="23"/>
        <v>-1918</v>
      </c>
      <c r="I106" s="139"/>
      <c r="J106" s="92">
        <f t="shared" si="24"/>
        <v>5402</v>
      </c>
      <c r="K106" s="248" t="e">
        <f t="shared" si="25"/>
        <v>#DIV/0!</v>
      </c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</row>
    <row r="107" spans="1:25" s="227" customFormat="1" ht="32.25" customHeight="1">
      <c r="A107" s="239">
        <v>3242</v>
      </c>
      <c r="B107" s="339" t="s">
        <v>269</v>
      </c>
      <c r="C107" s="375">
        <v>80000</v>
      </c>
      <c r="D107" s="375">
        <v>80000</v>
      </c>
      <c r="E107" s="375">
        <v>60080</v>
      </c>
      <c r="F107" s="129">
        <f t="shared" si="21"/>
        <v>75.099999999999994</v>
      </c>
      <c r="G107" s="130">
        <f t="shared" si="22"/>
        <v>75.099999999999994</v>
      </c>
      <c r="H107" s="370">
        <f t="shared" si="23"/>
        <v>-19920</v>
      </c>
      <c r="I107" s="72"/>
      <c r="J107" s="122">
        <f t="shared" si="24"/>
        <v>60080</v>
      </c>
      <c r="K107" s="119" t="e">
        <f t="shared" si="25"/>
        <v>#DIV/0!</v>
      </c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</row>
    <row r="108" spans="1:25" s="227" customFormat="1" ht="21" customHeight="1">
      <c r="A108" s="238" t="s">
        <v>34</v>
      </c>
      <c r="B108" s="334" t="s">
        <v>159</v>
      </c>
      <c r="C108" s="366">
        <f>C109+C110+C111</f>
        <v>3984685</v>
      </c>
      <c r="D108" s="366">
        <f>D109+D110+D111</f>
        <v>2641044</v>
      </c>
      <c r="E108" s="366">
        <f>E109+E110+E111</f>
        <v>1710140.51</v>
      </c>
      <c r="F108" s="127">
        <f t="shared" si="21"/>
        <v>42.917834408491515</v>
      </c>
      <c r="G108" s="128">
        <f t="shared" si="22"/>
        <v>64.752442973309044</v>
      </c>
      <c r="H108" s="372">
        <f t="shared" si="23"/>
        <v>-930903.49</v>
      </c>
      <c r="I108" s="138" t="e">
        <f>I109+#REF!+I110+I111</f>
        <v>#REF!</v>
      </c>
      <c r="J108" s="92" t="e">
        <f t="shared" si="24"/>
        <v>#REF!</v>
      </c>
      <c r="K108" s="248" t="e">
        <f t="shared" si="25"/>
        <v>#REF!</v>
      </c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</row>
    <row r="109" spans="1:25" s="227" customFormat="1" ht="19.5" customHeight="1">
      <c r="A109" s="239" t="s">
        <v>160</v>
      </c>
      <c r="B109" s="339" t="s">
        <v>161</v>
      </c>
      <c r="C109" s="369">
        <v>1655820</v>
      </c>
      <c r="D109" s="369">
        <v>1158541</v>
      </c>
      <c r="E109" s="369">
        <v>764361.51</v>
      </c>
      <c r="F109" s="129">
        <f t="shared" si="21"/>
        <v>46.162113635540095</v>
      </c>
      <c r="G109" s="130">
        <f t="shared" si="22"/>
        <v>65.976215774840938</v>
      </c>
      <c r="H109" s="370">
        <f t="shared" si="23"/>
        <v>-394179.49</v>
      </c>
      <c r="I109" s="72"/>
      <c r="J109" s="122">
        <f t="shared" si="24"/>
        <v>764361.51</v>
      </c>
      <c r="K109" s="119" t="e">
        <f t="shared" si="25"/>
        <v>#DIV/0!</v>
      </c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</row>
    <row r="110" spans="1:25" s="229" customFormat="1" ht="48.75" customHeight="1">
      <c r="A110" s="239" t="s">
        <v>163</v>
      </c>
      <c r="B110" s="339" t="s">
        <v>164</v>
      </c>
      <c r="C110" s="369">
        <v>2268865</v>
      </c>
      <c r="D110" s="369">
        <v>1422503</v>
      </c>
      <c r="E110" s="369">
        <v>893261</v>
      </c>
      <c r="F110" s="129">
        <f t="shared" si="21"/>
        <v>39.370390040835396</v>
      </c>
      <c r="G110" s="130">
        <f t="shared" si="22"/>
        <v>62.795016952512583</v>
      </c>
      <c r="H110" s="370">
        <f t="shared" si="23"/>
        <v>-529242</v>
      </c>
      <c r="I110" s="72"/>
      <c r="J110" s="122">
        <f t="shared" si="24"/>
        <v>893261</v>
      </c>
      <c r="K110" s="119" t="e">
        <f t="shared" si="25"/>
        <v>#DIV/0!</v>
      </c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</row>
    <row r="111" spans="1:25" s="229" customFormat="1" ht="35.25" customHeight="1">
      <c r="A111" s="239">
        <v>4082</v>
      </c>
      <c r="B111" s="339" t="s">
        <v>165</v>
      </c>
      <c r="C111" s="369">
        <v>60000</v>
      </c>
      <c r="D111" s="369">
        <v>60000</v>
      </c>
      <c r="E111" s="369">
        <v>52518</v>
      </c>
      <c r="F111" s="129">
        <f t="shared" si="21"/>
        <v>87.53</v>
      </c>
      <c r="G111" s="130">
        <f t="shared" si="22"/>
        <v>87.53</v>
      </c>
      <c r="H111" s="370">
        <f t="shared" si="23"/>
        <v>-7482</v>
      </c>
      <c r="I111" s="72"/>
      <c r="J111" s="122">
        <f t="shared" si="24"/>
        <v>52518</v>
      </c>
      <c r="K111" s="119" t="e">
        <f t="shared" si="25"/>
        <v>#DIV/0!</v>
      </c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</row>
    <row r="112" spans="1:25" s="229" customFormat="1" ht="20.25" customHeight="1">
      <c r="A112" s="238" t="s">
        <v>35</v>
      </c>
      <c r="B112" s="334" t="s">
        <v>166</v>
      </c>
      <c r="C112" s="366">
        <f>C113+C114</f>
        <v>40000</v>
      </c>
      <c r="D112" s="366">
        <f>D113+D114</f>
        <v>40000</v>
      </c>
      <c r="E112" s="366">
        <f>E113+E114</f>
        <v>40000</v>
      </c>
      <c r="F112" s="127">
        <f t="shared" si="21"/>
        <v>100</v>
      </c>
      <c r="G112" s="128">
        <f t="shared" si="22"/>
        <v>100</v>
      </c>
      <c r="H112" s="372">
        <f t="shared" si="23"/>
        <v>0</v>
      </c>
      <c r="I112" s="138" t="e">
        <f>I113+I114+#REF!</f>
        <v>#REF!</v>
      </c>
      <c r="J112" s="92" t="e">
        <f t="shared" si="24"/>
        <v>#REF!</v>
      </c>
      <c r="K112" s="248" t="e">
        <f t="shared" si="25"/>
        <v>#REF!</v>
      </c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</row>
    <row r="113" spans="1:25" s="229" customFormat="1" ht="21" hidden="1" customHeight="1">
      <c r="A113" s="239" t="s">
        <v>167</v>
      </c>
      <c r="B113" s="339" t="s">
        <v>168</v>
      </c>
      <c r="C113" s="375"/>
      <c r="D113" s="375"/>
      <c r="E113" s="375"/>
      <c r="F113" s="129" t="str">
        <f t="shared" si="21"/>
        <v/>
      </c>
      <c r="G113" s="130" t="str">
        <f t="shared" si="22"/>
        <v/>
      </c>
      <c r="H113" s="370">
        <f t="shared" si="23"/>
        <v>0</v>
      </c>
      <c r="I113" s="72"/>
      <c r="J113" s="122">
        <f t="shared" si="24"/>
        <v>0</v>
      </c>
      <c r="K113" s="119" t="e">
        <f t="shared" si="25"/>
        <v>#DIV/0!</v>
      </c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</row>
    <row r="114" spans="1:25" s="229" customFormat="1" ht="47.25" customHeight="1">
      <c r="A114" s="239">
        <v>5062</v>
      </c>
      <c r="B114" s="339" t="s">
        <v>270</v>
      </c>
      <c r="C114" s="375">
        <v>40000</v>
      </c>
      <c r="D114" s="375">
        <v>40000</v>
      </c>
      <c r="E114" s="375">
        <v>40000</v>
      </c>
      <c r="F114" s="129">
        <f t="shared" si="21"/>
        <v>100</v>
      </c>
      <c r="G114" s="130">
        <f t="shared" si="22"/>
        <v>100</v>
      </c>
      <c r="H114" s="370">
        <f t="shared" si="23"/>
        <v>0</v>
      </c>
      <c r="I114" s="72"/>
      <c r="J114" s="122">
        <f t="shared" si="24"/>
        <v>40000</v>
      </c>
      <c r="K114" s="119" t="e">
        <f t="shared" si="25"/>
        <v>#DIV/0!</v>
      </c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</row>
    <row r="115" spans="1:25" s="229" customFormat="1" ht="19.5" customHeight="1">
      <c r="A115" s="238" t="s">
        <v>25</v>
      </c>
      <c r="B115" s="334" t="s">
        <v>172</v>
      </c>
      <c r="C115" s="366">
        <f>C116+C117+C118+C119</f>
        <v>3100994</v>
      </c>
      <c r="D115" s="366">
        <f>D116+D117+D118+D119</f>
        <v>1920370</v>
      </c>
      <c r="E115" s="366">
        <f>E116+E117+E118+E119</f>
        <v>1245863.49</v>
      </c>
      <c r="F115" s="127">
        <f t="shared" si="21"/>
        <v>40.176262514535658</v>
      </c>
      <c r="G115" s="128">
        <f t="shared" si="22"/>
        <v>64.876221249030124</v>
      </c>
      <c r="H115" s="372">
        <f t="shared" si="23"/>
        <v>-674506.51</v>
      </c>
      <c r="I115" s="124">
        <f>I116+I118+I120+I119</f>
        <v>0</v>
      </c>
      <c r="J115" s="92">
        <f t="shared" si="24"/>
        <v>1245863.49</v>
      </c>
      <c r="K115" s="248" t="e">
        <f t="shared" si="25"/>
        <v>#DIV/0!</v>
      </c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</row>
    <row r="116" spans="1:25" s="229" customFormat="1" ht="33" customHeight="1">
      <c r="A116" s="239">
        <v>6013</v>
      </c>
      <c r="B116" s="339" t="s">
        <v>271</v>
      </c>
      <c r="C116" s="369">
        <v>5370</v>
      </c>
      <c r="D116" s="369">
        <v>5370</v>
      </c>
      <c r="E116" s="369">
        <v>5370</v>
      </c>
      <c r="F116" s="129">
        <f t="shared" si="21"/>
        <v>100</v>
      </c>
      <c r="G116" s="130">
        <f t="shared" si="22"/>
        <v>100</v>
      </c>
      <c r="H116" s="370">
        <f t="shared" si="23"/>
        <v>0</v>
      </c>
      <c r="I116" s="72"/>
      <c r="J116" s="122">
        <f t="shared" si="24"/>
        <v>5370</v>
      </c>
      <c r="K116" s="119" t="e">
        <f t="shared" si="25"/>
        <v>#DIV/0!</v>
      </c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</row>
    <row r="117" spans="1:25" s="229" customFormat="1" ht="20.25" customHeight="1">
      <c r="A117" s="239">
        <v>6014</v>
      </c>
      <c r="B117" s="339" t="s">
        <v>272</v>
      </c>
      <c r="C117" s="369">
        <v>912660</v>
      </c>
      <c r="D117" s="369">
        <v>510000</v>
      </c>
      <c r="E117" s="369">
        <v>338118</v>
      </c>
      <c r="F117" s="129">
        <f t="shared" si="21"/>
        <v>37.047531391755967</v>
      </c>
      <c r="G117" s="130">
        <f t="shared" si="22"/>
        <v>66.297647058823529</v>
      </c>
      <c r="H117" s="370">
        <f t="shared" si="23"/>
        <v>-171882</v>
      </c>
      <c r="I117" s="72"/>
      <c r="J117" s="122"/>
      <c r="K117" s="119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</row>
    <row r="118" spans="1:25" s="229" customFormat="1" ht="47.25" customHeight="1">
      <c r="A118" s="239" t="s">
        <v>173</v>
      </c>
      <c r="B118" s="339" t="s">
        <v>174</v>
      </c>
      <c r="C118" s="369">
        <v>669820</v>
      </c>
      <c r="D118" s="369">
        <v>425000</v>
      </c>
      <c r="E118" s="369">
        <v>401679.88</v>
      </c>
      <c r="F118" s="129">
        <f t="shared" si="21"/>
        <v>59.968331790630323</v>
      </c>
      <c r="G118" s="130">
        <f t="shared" si="22"/>
        <v>94.512912941176481</v>
      </c>
      <c r="H118" s="370">
        <f t="shared" si="23"/>
        <v>-23320.119999999995</v>
      </c>
      <c r="I118" s="72"/>
      <c r="J118" s="122">
        <f t="shared" si="24"/>
        <v>401679.88</v>
      </c>
      <c r="K118" s="119" t="e">
        <f t="shared" si="25"/>
        <v>#DIV/0!</v>
      </c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</row>
    <row r="119" spans="1:25" s="229" customFormat="1" ht="18.75" customHeight="1">
      <c r="A119" s="239" t="s">
        <v>175</v>
      </c>
      <c r="B119" s="339" t="s">
        <v>176</v>
      </c>
      <c r="C119" s="369">
        <v>1513144</v>
      </c>
      <c r="D119" s="369">
        <v>980000</v>
      </c>
      <c r="E119" s="369">
        <v>500695.61</v>
      </c>
      <c r="F119" s="129">
        <f t="shared" si="21"/>
        <v>33.089752858947989</v>
      </c>
      <c r="G119" s="130">
        <f t="shared" si="22"/>
        <v>51.091388775510204</v>
      </c>
      <c r="H119" s="370">
        <f t="shared" si="23"/>
        <v>-479304.39</v>
      </c>
      <c r="I119" s="72"/>
      <c r="J119" s="122">
        <f t="shared" si="24"/>
        <v>500695.61</v>
      </c>
      <c r="K119" s="119" t="e">
        <f t="shared" si="25"/>
        <v>#DIV/0!</v>
      </c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</row>
    <row r="120" spans="1:25" s="229" customFormat="1" ht="29.25" hidden="1" customHeight="1">
      <c r="A120" s="239" t="s">
        <v>177</v>
      </c>
      <c r="B120" s="339" t="s">
        <v>178</v>
      </c>
      <c r="C120" s="369"/>
      <c r="D120" s="369"/>
      <c r="E120" s="369"/>
      <c r="F120" s="129" t="str">
        <f t="shared" si="21"/>
        <v/>
      </c>
      <c r="G120" s="130" t="str">
        <f t="shared" si="22"/>
        <v/>
      </c>
      <c r="H120" s="370">
        <f t="shared" si="23"/>
        <v>0</v>
      </c>
      <c r="I120" s="72"/>
      <c r="J120" s="122">
        <f t="shared" si="24"/>
        <v>0</v>
      </c>
      <c r="K120" s="119" t="e">
        <f t="shared" si="25"/>
        <v>#DIV/0!</v>
      </c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</row>
    <row r="121" spans="1:25" s="229" customFormat="1" ht="22.5" customHeight="1">
      <c r="A121" s="238">
        <v>7000</v>
      </c>
      <c r="B121" s="334" t="s">
        <v>273</v>
      </c>
      <c r="C121" s="366">
        <f>C122+C126+C138+C139</f>
        <v>361644</v>
      </c>
      <c r="D121" s="366">
        <f>D122+D126+D138+D139</f>
        <v>361644</v>
      </c>
      <c r="E121" s="366">
        <f>E122+E126+E138+E139</f>
        <v>105215.33</v>
      </c>
      <c r="F121" s="127">
        <f t="shared" ref="F121:F145" si="27">IF(C121=0,"",E121/C121*100)</f>
        <v>29.09361969229408</v>
      </c>
      <c r="G121" s="128">
        <f t="shared" si="22"/>
        <v>29.09361969229408</v>
      </c>
      <c r="H121" s="372">
        <f t="shared" si="23"/>
        <v>-256428.66999999998</v>
      </c>
      <c r="I121" s="124">
        <f>I122</f>
        <v>0</v>
      </c>
      <c r="J121" s="92">
        <f t="shared" si="24"/>
        <v>105215.33</v>
      </c>
      <c r="K121" s="248" t="e">
        <f t="shared" si="25"/>
        <v>#DIV/0!</v>
      </c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</row>
    <row r="122" spans="1:25" s="229" customFormat="1" ht="18.75" customHeight="1">
      <c r="A122" s="239" t="s">
        <v>179</v>
      </c>
      <c r="B122" s="339" t="s">
        <v>180</v>
      </c>
      <c r="C122" s="369">
        <v>5000</v>
      </c>
      <c r="D122" s="369">
        <v>5000</v>
      </c>
      <c r="E122" s="369">
        <v>0</v>
      </c>
      <c r="F122" s="129">
        <f t="shared" si="27"/>
        <v>0</v>
      </c>
      <c r="G122" s="130">
        <f t="shared" si="22"/>
        <v>0</v>
      </c>
      <c r="H122" s="370">
        <f t="shared" si="23"/>
        <v>-5000</v>
      </c>
      <c r="I122" s="72"/>
      <c r="J122" s="122">
        <f t="shared" si="24"/>
        <v>0</v>
      </c>
      <c r="K122" s="119" t="e">
        <f t="shared" si="25"/>
        <v>#DIV/0!</v>
      </c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</row>
    <row r="123" spans="1:25" s="229" customFormat="1" ht="27" hidden="1" customHeight="1">
      <c r="A123" s="238" t="s">
        <v>36</v>
      </c>
      <c r="B123" s="334" t="s">
        <v>181</v>
      </c>
      <c r="C123" s="366">
        <f>C124</f>
        <v>0</v>
      </c>
      <c r="D123" s="366">
        <f>D124</f>
        <v>0</v>
      </c>
      <c r="E123" s="366">
        <f>E124</f>
        <v>0</v>
      </c>
      <c r="F123" s="127" t="str">
        <f t="shared" si="27"/>
        <v/>
      </c>
      <c r="G123" s="128" t="str">
        <f t="shared" si="22"/>
        <v/>
      </c>
      <c r="H123" s="372">
        <f t="shared" si="23"/>
        <v>0</v>
      </c>
      <c r="I123" s="138">
        <f>I124</f>
        <v>0</v>
      </c>
      <c r="J123" s="92">
        <f t="shared" si="24"/>
        <v>0</v>
      </c>
      <c r="K123" s="248" t="e">
        <f t="shared" si="25"/>
        <v>#DIV/0!</v>
      </c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</row>
    <row r="124" spans="1:25" s="229" customFormat="1" ht="39" hidden="1" customHeight="1">
      <c r="A124" s="239" t="s">
        <v>182</v>
      </c>
      <c r="B124" s="339" t="s">
        <v>183</v>
      </c>
      <c r="C124" s="369"/>
      <c r="D124" s="369"/>
      <c r="E124" s="369"/>
      <c r="F124" s="129" t="str">
        <f t="shared" si="27"/>
        <v/>
      </c>
      <c r="G124" s="130" t="str">
        <f t="shared" si="22"/>
        <v/>
      </c>
      <c r="H124" s="370">
        <f t="shared" si="23"/>
        <v>0</v>
      </c>
      <c r="I124" s="72">
        <v>0</v>
      </c>
      <c r="J124" s="122">
        <f t="shared" si="24"/>
        <v>0</v>
      </c>
      <c r="K124" s="119" t="e">
        <f t="shared" si="25"/>
        <v>#DIV/0!</v>
      </c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</row>
    <row r="125" spans="1:25" s="231" customFormat="1" ht="35.25" hidden="1" customHeight="1">
      <c r="A125" s="239" t="s">
        <v>185</v>
      </c>
      <c r="B125" s="339" t="s">
        <v>186</v>
      </c>
      <c r="C125" s="376"/>
      <c r="D125" s="377"/>
      <c r="E125" s="376"/>
      <c r="F125" s="129" t="str">
        <f t="shared" si="27"/>
        <v/>
      </c>
      <c r="G125" s="130" t="str">
        <f t="shared" si="22"/>
        <v/>
      </c>
      <c r="H125" s="370">
        <f t="shared" si="23"/>
        <v>0</v>
      </c>
      <c r="I125" s="72"/>
      <c r="J125" s="122">
        <f t="shared" si="24"/>
        <v>0</v>
      </c>
      <c r="K125" s="119" t="e">
        <f t="shared" si="25"/>
        <v>#DIV/0!</v>
      </c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</row>
    <row r="126" spans="1:25" s="231" customFormat="1" ht="48" customHeight="1">
      <c r="A126" s="239">
        <v>7461</v>
      </c>
      <c r="B126" s="339" t="s">
        <v>262</v>
      </c>
      <c r="C126" s="378">
        <v>75644</v>
      </c>
      <c r="D126" s="378">
        <v>75644</v>
      </c>
      <c r="E126" s="378">
        <v>0</v>
      </c>
      <c r="F126" s="129">
        <f t="shared" si="27"/>
        <v>0</v>
      </c>
      <c r="G126" s="130">
        <f t="shared" si="22"/>
        <v>0</v>
      </c>
      <c r="H126" s="370">
        <f t="shared" si="23"/>
        <v>-75644</v>
      </c>
      <c r="I126" s="72"/>
      <c r="J126" s="122">
        <f t="shared" si="24"/>
        <v>0</v>
      </c>
      <c r="K126" s="119" t="e">
        <f t="shared" si="25"/>
        <v>#DIV/0!</v>
      </c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</row>
    <row r="127" spans="1:25" s="233" customFormat="1" ht="39" hidden="1" customHeight="1">
      <c r="A127" s="238" t="s">
        <v>39</v>
      </c>
      <c r="B127" s="334" t="s">
        <v>53</v>
      </c>
      <c r="C127" s="379">
        <f>C128</f>
        <v>0</v>
      </c>
      <c r="D127" s="379">
        <f>D128</f>
        <v>0</v>
      </c>
      <c r="E127" s="379">
        <f>E128</f>
        <v>0</v>
      </c>
      <c r="F127" s="127" t="str">
        <f t="shared" si="27"/>
        <v/>
      </c>
      <c r="G127" s="128" t="str">
        <f t="shared" si="22"/>
        <v/>
      </c>
      <c r="H127" s="372">
        <f t="shared" si="23"/>
        <v>0</v>
      </c>
      <c r="I127" s="102">
        <f>I128</f>
        <v>0</v>
      </c>
      <c r="J127" s="92">
        <f t="shared" si="24"/>
        <v>0</v>
      </c>
      <c r="K127" s="248" t="e">
        <f t="shared" si="25"/>
        <v>#DIV/0!</v>
      </c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32"/>
    </row>
    <row r="128" spans="1:25" s="231" customFormat="1" ht="37.5" hidden="1" customHeight="1">
      <c r="A128" s="239" t="s">
        <v>188</v>
      </c>
      <c r="B128" s="339" t="s">
        <v>189</v>
      </c>
      <c r="C128" s="378"/>
      <c r="D128" s="378"/>
      <c r="E128" s="378"/>
      <c r="F128" s="129" t="str">
        <f t="shared" si="27"/>
        <v/>
      </c>
      <c r="G128" s="130" t="str">
        <f t="shared" si="22"/>
        <v/>
      </c>
      <c r="H128" s="370">
        <f t="shared" si="23"/>
        <v>0</v>
      </c>
      <c r="I128" s="72"/>
      <c r="J128" s="122">
        <f t="shared" si="24"/>
        <v>0</v>
      </c>
      <c r="K128" s="119" t="e">
        <f t="shared" si="25"/>
        <v>#DIV/0!</v>
      </c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</row>
    <row r="129" spans="1:25" s="233" customFormat="1" ht="48.75" hidden="1" customHeight="1">
      <c r="A129" s="238">
        <v>8100</v>
      </c>
      <c r="B129" s="334" t="s">
        <v>239</v>
      </c>
      <c r="C129" s="379">
        <f>C130</f>
        <v>0</v>
      </c>
      <c r="D129" s="379">
        <f>D130</f>
        <v>0</v>
      </c>
      <c r="E129" s="379">
        <f>E130</f>
        <v>0</v>
      </c>
      <c r="F129" s="127" t="str">
        <f t="shared" si="27"/>
        <v/>
      </c>
      <c r="G129" s="127" t="str">
        <f>IF(D129=0,"",F129/D129*100)</f>
        <v/>
      </c>
      <c r="H129" s="372">
        <f t="shared" si="23"/>
        <v>0</v>
      </c>
      <c r="I129" s="139">
        <v>0</v>
      </c>
      <c r="J129" s="122">
        <f>E129-I129</f>
        <v>0</v>
      </c>
      <c r="K129" s="119" t="e">
        <f>E129/I129*100-100</f>
        <v>#DIV/0!</v>
      </c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</row>
    <row r="130" spans="1:25" s="231" customFormat="1" ht="48.75" hidden="1" customHeight="1">
      <c r="A130" s="239">
        <v>8110</v>
      </c>
      <c r="B130" s="339" t="s">
        <v>240</v>
      </c>
      <c r="C130" s="378"/>
      <c r="D130" s="378"/>
      <c r="E130" s="378"/>
      <c r="F130" s="129" t="str">
        <f t="shared" si="27"/>
        <v/>
      </c>
      <c r="G130" s="130" t="str">
        <f>IF(D130=0,"",E130/D130*100)</f>
        <v/>
      </c>
      <c r="H130" s="370">
        <f>E130-D130</f>
        <v>0</v>
      </c>
      <c r="I130" s="72">
        <v>0</v>
      </c>
      <c r="J130" s="122">
        <f>E130-I130</f>
        <v>0</v>
      </c>
      <c r="K130" s="119" t="e">
        <f>E130/I130*100-100</f>
        <v>#DIV/0!</v>
      </c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</row>
    <row r="131" spans="1:25" s="231" customFormat="1" ht="26.25" hidden="1" customHeight="1">
      <c r="A131" s="238" t="s">
        <v>190</v>
      </c>
      <c r="B131" s="334" t="s">
        <v>45</v>
      </c>
      <c r="C131" s="378">
        <v>0</v>
      </c>
      <c r="D131" s="378">
        <v>0</v>
      </c>
      <c r="E131" s="378">
        <v>0</v>
      </c>
      <c r="F131" s="129" t="str">
        <f t="shared" si="27"/>
        <v/>
      </c>
      <c r="G131" s="130" t="str">
        <f t="shared" si="22"/>
        <v/>
      </c>
      <c r="H131" s="370">
        <f t="shared" si="23"/>
        <v>0</v>
      </c>
      <c r="I131" s="72">
        <v>0</v>
      </c>
      <c r="J131" s="122">
        <f t="shared" si="24"/>
        <v>0</v>
      </c>
      <c r="K131" s="119" t="e">
        <f t="shared" si="25"/>
        <v>#DIV/0!</v>
      </c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</row>
    <row r="132" spans="1:25" s="231" customFormat="1" ht="39" hidden="1" customHeight="1">
      <c r="A132" s="238" t="s">
        <v>191</v>
      </c>
      <c r="B132" s="334" t="s">
        <v>192</v>
      </c>
      <c r="C132" s="372">
        <f>C133</f>
        <v>0</v>
      </c>
      <c r="D132" s="372">
        <f>D133</f>
        <v>0</v>
      </c>
      <c r="E132" s="372">
        <f>E133</f>
        <v>0</v>
      </c>
      <c r="F132" s="127" t="str">
        <f t="shared" si="27"/>
        <v/>
      </c>
      <c r="G132" s="128" t="str">
        <f t="shared" si="22"/>
        <v/>
      </c>
      <c r="H132" s="372">
        <f t="shared" si="23"/>
        <v>0</v>
      </c>
      <c r="I132" s="118">
        <f>I133+I134</f>
        <v>0</v>
      </c>
      <c r="J132" s="92">
        <f t="shared" si="24"/>
        <v>0</v>
      </c>
      <c r="K132" s="248" t="e">
        <f t="shared" si="25"/>
        <v>#DIV/0!</v>
      </c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</row>
    <row r="133" spans="1:25" s="231" customFormat="1" ht="26.25" hidden="1" customHeight="1">
      <c r="A133" s="239" t="s">
        <v>193</v>
      </c>
      <c r="B133" s="339" t="s">
        <v>194</v>
      </c>
      <c r="C133" s="370"/>
      <c r="D133" s="370"/>
      <c r="E133" s="370"/>
      <c r="F133" s="129" t="str">
        <f t="shared" si="27"/>
        <v/>
      </c>
      <c r="G133" s="130" t="str">
        <f t="shared" si="22"/>
        <v/>
      </c>
      <c r="H133" s="370">
        <f t="shared" si="23"/>
        <v>0</v>
      </c>
      <c r="I133" s="72"/>
      <c r="J133" s="122">
        <f t="shared" si="24"/>
        <v>0</v>
      </c>
      <c r="K133" s="119" t="e">
        <f t="shared" si="25"/>
        <v>#DIV/0!</v>
      </c>
      <c r="L133" s="230"/>
      <c r="M133" s="230"/>
      <c r="N133" s="230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0"/>
    </row>
    <row r="134" spans="1:25" s="231" customFormat="1" ht="82.5" hidden="1" customHeight="1">
      <c r="A134" s="239">
        <v>9130</v>
      </c>
      <c r="B134" s="339" t="s">
        <v>46</v>
      </c>
      <c r="C134" s="370">
        <v>0</v>
      </c>
      <c r="D134" s="370">
        <v>0</v>
      </c>
      <c r="E134" s="370">
        <v>0</v>
      </c>
      <c r="F134" s="129" t="str">
        <f t="shared" si="27"/>
        <v/>
      </c>
      <c r="G134" s="130" t="str">
        <f>IF(D134=0,"",E134/D134*100)</f>
        <v/>
      </c>
      <c r="H134" s="370">
        <f>E134-D134</f>
        <v>0</v>
      </c>
      <c r="I134" s="72"/>
      <c r="J134" s="122">
        <f>E134-I134</f>
        <v>0</v>
      </c>
      <c r="K134" s="119" t="e">
        <f>E134/I134*100-100</f>
        <v>#DIV/0!</v>
      </c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30"/>
      <c r="Y134" s="230"/>
    </row>
    <row r="135" spans="1:25" s="231" customFormat="1" ht="70.5" hidden="1" customHeight="1">
      <c r="A135" s="238" t="s">
        <v>195</v>
      </c>
      <c r="B135" s="334" t="s">
        <v>198</v>
      </c>
      <c r="C135" s="370"/>
      <c r="D135" s="370"/>
      <c r="E135" s="370"/>
      <c r="F135" s="129" t="str">
        <f t="shared" si="27"/>
        <v/>
      </c>
      <c r="G135" s="130" t="str">
        <f t="shared" si="22"/>
        <v/>
      </c>
      <c r="H135" s="370">
        <f t="shared" si="23"/>
        <v>0</v>
      </c>
      <c r="I135" s="72"/>
      <c r="J135" s="122">
        <f t="shared" si="24"/>
        <v>0</v>
      </c>
      <c r="K135" s="119" t="e">
        <f t="shared" si="25"/>
        <v>#DIV/0!</v>
      </c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</row>
    <row r="136" spans="1:25" s="231" customFormat="1" ht="65.25" hidden="1" customHeight="1">
      <c r="A136" s="238">
        <v>9700</v>
      </c>
      <c r="B136" s="334" t="s">
        <v>58</v>
      </c>
      <c r="C136" s="370"/>
      <c r="D136" s="370"/>
      <c r="E136" s="370"/>
      <c r="F136" s="129" t="str">
        <f t="shared" si="27"/>
        <v/>
      </c>
      <c r="G136" s="130" t="str">
        <f>IF(D136=0,"",E136/D136*100)</f>
        <v/>
      </c>
      <c r="H136" s="370">
        <f>E136-D136</f>
        <v>0</v>
      </c>
      <c r="I136" s="72"/>
      <c r="J136" s="122">
        <f>E136-I136</f>
        <v>0</v>
      </c>
      <c r="K136" s="119" t="e">
        <f>E136/I136*100-100</f>
        <v>#DIV/0!</v>
      </c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</row>
    <row r="137" spans="1:25" s="231" customFormat="1" ht="49.5" hidden="1" customHeight="1">
      <c r="A137" s="238" t="s">
        <v>56</v>
      </c>
      <c r="B137" s="334" t="s">
        <v>196</v>
      </c>
      <c r="C137" s="370"/>
      <c r="D137" s="370"/>
      <c r="E137" s="370"/>
      <c r="F137" s="129" t="str">
        <f t="shared" si="27"/>
        <v/>
      </c>
      <c r="G137" s="130" t="str">
        <f t="shared" si="22"/>
        <v/>
      </c>
      <c r="H137" s="370">
        <f t="shared" si="23"/>
        <v>0</v>
      </c>
      <c r="I137" s="72"/>
      <c r="J137" s="122">
        <f t="shared" si="24"/>
        <v>0</v>
      </c>
      <c r="K137" s="119" t="e">
        <f t="shared" si="25"/>
        <v>#DIV/0!</v>
      </c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</row>
    <row r="138" spans="1:25" s="231" customFormat="1" ht="30.75" customHeight="1">
      <c r="A138" s="239">
        <v>7680</v>
      </c>
      <c r="B138" s="339" t="s">
        <v>189</v>
      </c>
      <c r="C138" s="370">
        <v>11000</v>
      </c>
      <c r="D138" s="370">
        <v>11000</v>
      </c>
      <c r="E138" s="370">
        <v>0</v>
      </c>
      <c r="F138" s="129">
        <f t="shared" si="27"/>
        <v>0</v>
      </c>
      <c r="G138" s="130">
        <f t="shared" si="22"/>
        <v>0</v>
      </c>
      <c r="H138" s="370">
        <f t="shared" si="23"/>
        <v>-11000</v>
      </c>
      <c r="I138" s="72"/>
      <c r="J138" s="122"/>
      <c r="K138" s="119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</row>
    <row r="139" spans="1:25" s="231" customFormat="1" ht="33" customHeight="1">
      <c r="A139" s="239">
        <v>7693</v>
      </c>
      <c r="B139" s="468" t="s">
        <v>269</v>
      </c>
      <c r="C139" s="370">
        <v>270000</v>
      </c>
      <c r="D139" s="370">
        <v>270000</v>
      </c>
      <c r="E139" s="370">
        <v>105215.33</v>
      </c>
      <c r="F139" s="129">
        <f t="shared" si="27"/>
        <v>38.968640740740739</v>
      </c>
      <c r="G139" s="130">
        <f t="shared" si="22"/>
        <v>38.968640740740739</v>
      </c>
      <c r="H139" s="370">
        <f t="shared" si="23"/>
        <v>-164784.66999999998</v>
      </c>
      <c r="I139" s="72"/>
      <c r="J139" s="122"/>
      <c r="K139" s="119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0"/>
    </row>
    <row r="140" spans="1:25" s="231" customFormat="1" ht="33" customHeight="1">
      <c r="A140" s="238">
        <v>8000</v>
      </c>
      <c r="B140" s="334" t="s">
        <v>148</v>
      </c>
      <c r="C140" s="372">
        <f t="shared" ref="C140:H140" si="28">SUM(C141)</f>
        <v>1811976</v>
      </c>
      <c r="D140" s="372">
        <f t="shared" si="28"/>
        <v>1073139</v>
      </c>
      <c r="E140" s="372">
        <f t="shared" si="28"/>
        <v>794621.82</v>
      </c>
      <c r="F140" s="372">
        <f t="shared" si="28"/>
        <v>43.853882170624772</v>
      </c>
      <c r="G140" s="372">
        <f t="shared" si="28"/>
        <v>74.046495374783689</v>
      </c>
      <c r="H140" s="372">
        <f t="shared" si="28"/>
        <v>-278517.18000000005</v>
      </c>
      <c r="I140" s="72"/>
      <c r="J140" s="122"/>
      <c r="K140" s="119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</row>
    <row r="141" spans="1:25" s="231" customFormat="1" ht="30.75" customHeight="1">
      <c r="A141" s="239">
        <v>8130</v>
      </c>
      <c r="B141" s="339" t="s">
        <v>274</v>
      </c>
      <c r="C141" s="370">
        <v>1811976</v>
      </c>
      <c r="D141" s="370">
        <v>1073139</v>
      </c>
      <c r="E141" s="370">
        <v>794621.82</v>
      </c>
      <c r="F141" s="129">
        <f t="shared" si="27"/>
        <v>43.853882170624772</v>
      </c>
      <c r="G141" s="130">
        <f t="shared" si="22"/>
        <v>74.046495374783689</v>
      </c>
      <c r="H141" s="370">
        <f t="shared" si="23"/>
        <v>-278517.18000000005</v>
      </c>
      <c r="I141" s="72"/>
      <c r="J141" s="122"/>
      <c r="K141" s="119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</row>
    <row r="142" spans="1:25" s="231" customFormat="1" ht="18" customHeight="1">
      <c r="A142" s="238">
        <v>9000</v>
      </c>
      <c r="B142" s="334" t="s">
        <v>275</v>
      </c>
      <c r="C142" s="372">
        <f t="shared" ref="C142:H142" si="29">SUM(C143)</f>
        <v>359150</v>
      </c>
      <c r="D142" s="372">
        <f t="shared" si="29"/>
        <v>359150</v>
      </c>
      <c r="E142" s="372">
        <f t="shared" si="29"/>
        <v>336194</v>
      </c>
      <c r="F142" s="372">
        <f t="shared" si="29"/>
        <v>93.608241681748567</v>
      </c>
      <c r="G142" s="372">
        <f t="shared" si="29"/>
        <v>93.608241681748567</v>
      </c>
      <c r="H142" s="372">
        <f t="shared" si="29"/>
        <v>-22956</v>
      </c>
      <c r="I142" s="72"/>
      <c r="J142" s="122"/>
      <c r="K142" s="119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</row>
    <row r="143" spans="1:25" s="231" customFormat="1" ht="19.5" customHeight="1">
      <c r="A143" s="239">
        <v>9770</v>
      </c>
      <c r="B143" s="339" t="s">
        <v>48</v>
      </c>
      <c r="C143" s="370">
        <v>359150</v>
      </c>
      <c r="D143" s="370">
        <v>359150</v>
      </c>
      <c r="E143" s="370">
        <v>336194</v>
      </c>
      <c r="F143" s="129">
        <f t="shared" si="27"/>
        <v>93.608241681748567</v>
      </c>
      <c r="G143" s="130">
        <f t="shared" si="22"/>
        <v>93.608241681748567</v>
      </c>
      <c r="H143" s="370">
        <f t="shared" si="23"/>
        <v>-22956</v>
      </c>
      <c r="I143" s="72"/>
      <c r="J143" s="122"/>
      <c r="K143" s="119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</row>
    <row r="144" spans="1:25" s="231" customFormat="1" ht="17.25" customHeight="1" thickBot="1">
      <c r="A144" s="469">
        <v>900201</v>
      </c>
      <c r="B144" s="380" t="s">
        <v>199</v>
      </c>
      <c r="C144" s="381">
        <f>C87+C92+C100+C102+C108+C112+C115+C121+C140+C142</f>
        <v>59869345</v>
      </c>
      <c r="D144" s="381">
        <f>D87+D92+D100+D102+D108+D112+D115+D121+D140+D142</f>
        <v>36678936</v>
      </c>
      <c r="E144" s="381">
        <f>E87+E92+E100+E102+E108+E112+E115+E121+E140+E142</f>
        <v>30044488.279999997</v>
      </c>
      <c r="F144" s="317">
        <f t="shared" si="27"/>
        <v>50.183425724801225</v>
      </c>
      <c r="G144" s="318">
        <f>IF(D144=0,"",E144/D144*100)</f>
        <v>81.912104211528927</v>
      </c>
      <c r="H144" s="382">
        <f>E144-D144</f>
        <v>-6634447.7200000025</v>
      </c>
      <c r="I144" s="196" t="e">
        <f>I87+I92+I100+I102+I108+I112+I115+I121+I123+#REF!+I127+I129+I131+I132+I135+I136+I137</f>
        <v>#REF!</v>
      </c>
      <c r="J144" s="249" t="e">
        <f>E144-I144</f>
        <v>#REF!</v>
      </c>
      <c r="K144" s="250" t="e">
        <f>E144/I144*100-100</f>
        <v>#REF!</v>
      </c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30"/>
      <c r="Y144" s="230"/>
    </row>
    <row r="145" spans="1:25" s="231" customFormat="1" ht="36.75" customHeight="1">
      <c r="A145" s="240" t="s">
        <v>22</v>
      </c>
      <c r="B145" s="383" t="s">
        <v>12</v>
      </c>
      <c r="C145" s="384">
        <f>C144</f>
        <v>59869345</v>
      </c>
      <c r="D145" s="384">
        <f>D144</f>
        <v>36678936</v>
      </c>
      <c r="E145" s="384">
        <f>E144</f>
        <v>30044488.279999997</v>
      </c>
      <c r="F145" s="319">
        <f t="shared" si="27"/>
        <v>50.183425724801225</v>
      </c>
      <c r="G145" s="319">
        <f>IF(D145=0,"",E145/D145*100)</f>
        <v>81.912104211528927</v>
      </c>
      <c r="H145" s="385">
        <f>E145-D145</f>
        <v>-6634447.7200000025</v>
      </c>
      <c r="I145" s="203" t="e">
        <f>I144</f>
        <v>#REF!</v>
      </c>
      <c r="J145" s="251" t="e">
        <f>E145-I145</f>
        <v>#REF!</v>
      </c>
      <c r="K145" s="252" t="e">
        <f>E145/I145*100-100</f>
        <v>#REF!</v>
      </c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</row>
    <row r="146" spans="1:25" s="227" customFormat="1" ht="4.5" customHeight="1">
      <c r="A146" s="134"/>
      <c r="B146" s="386"/>
      <c r="C146" s="387"/>
      <c r="D146" s="387"/>
      <c r="E146" s="387"/>
      <c r="F146" s="320"/>
      <c r="G146" s="320"/>
      <c r="H146" s="388"/>
      <c r="I146" s="192"/>
      <c r="J146" s="266"/>
      <c r="K146" s="267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</row>
    <row r="147" spans="1:25" s="227" customFormat="1" ht="23.25" customHeight="1">
      <c r="A147" s="134" t="s">
        <v>226</v>
      </c>
      <c r="B147" s="389" t="s">
        <v>227</v>
      </c>
      <c r="C147" s="387">
        <f>C148+C149</f>
        <v>49163092</v>
      </c>
      <c r="D147" s="387">
        <f>D148+D149</f>
        <v>49163092</v>
      </c>
      <c r="E147" s="387">
        <f>E148+E149</f>
        <v>24991914.66</v>
      </c>
      <c r="F147" s="570">
        <f>IF(C147=0,"",E147/C147*100)</f>
        <v>50.834708809608642</v>
      </c>
      <c r="G147" s="571">
        <f>IF(D147=0,"",E147/D147*100)</f>
        <v>50.834708809608642</v>
      </c>
      <c r="H147" s="572">
        <f t="shared" ref="H147:H159" si="30">E147-D147</f>
        <v>-24171177.34</v>
      </c>
      <c r="I147" s="192">
        <f>I148+I149</f>
        <v>0</v>
      </c>
      <c r="J147" s="573">
        <f>E147-I147</f>
        <v>24991914.66</v>
      </c>
      <c r="K147" s="574" t="e">
        <f>E147/I147*100-100</f>
        <v>#DIV/0!</v>
      </c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</row>
    <row r="148" spans="1:25" s="227" customFormat="1" ht="21.75" customHeight="1">
      <c r="A148" s="243" t="s">
        <v>23</v>
      </c>
      <c r="B148" s="391" t="s">
        <v>228</v>
      </c>
      <c r="C148" s="392">
        <v>40223192</v>
      </c>
      <c r="D148" s="392">
        <v>40223192</v>
      </c>
      <c r="E148" s="392">
        <v>20500901.780000001</v>
      </c>
      <c r="F148" s="129">
        <f>IF(C148=0,"",E148/C148*100)</f>
        <v>50.967863962661141</v>
      </c>
      <c r="G148" s="130">
        <f>IF(D148=0,"",E148/D148*100)</f>
        <v>50.967863962661141</v>
      </c>
      <c r="H148" s="393">
        <f t="shared" si="30"/>
        <v>-19722290.219999999</v>
      </c>
      <c r="I148" s="207"/>
      <c r="J148" s="255">
        <f t="shared" ref="J148:J159" si="31">E148-I148</f>
        <v>20500901.780000001</v>
      </c>
      <c r="K148" s="256" t="e">
        <f t="shared" ref="K148:K159" si="32">E148/I148*100-100</f>
        <v>#DIV/0!</v>
      </c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</row>
    <row r="149" spans="1:25" s="227" customFormat="1" ht="21.75" customHeight="1">
      <c r="A149" s="243" t="s">
        <v>212</v>
      </c>
      <c r="B149" s="391" t="s">
        <v>229</v>
      </c>
      <c r="C149" s="392">
        <v>8939900</v>
      </c>
      <c r="D149" s="392">
        <v>8939900</v>
      </c>
      <c r="E149" s="392">
        <v>4491012.88</v>
      </c>
      <c r="F149" s="129">
        <f t="shared" ref="F149:F159" si="33">IF(C149=0,"",E149/C149*100)</f>
        <v>50.23560531997002</v>
      </c>
      <c r="G149" s="130">
        <f t="shared" ref="G149:G159" si="34">IF(D149=0,"",E149/D149*100)</f>
        <v>50.23560531997002</v>
      </c>
      <c r="H149" s="393">
        <f t="shared" si="30"/>
        <v>-4448887.12</v>
      </c>
      <c r="I149" s="207"/>
      <c r="J149" s="255">
        <f t="shared" si="31"/>
        <v>4491012.88</v>
      </c>
      <c r="K149" s="256" t="e">
        <f t="shared" si="32"/>
        <v>#DIV/0!</v>
      </c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</row>
    <row r="150" spans="1:25" s="227" customFormat="1" ht="17.25" customHeight="1">
      <c r="A150" s="470" t="s">
        <v>213</v>
      </c>
      <c r="B150" s="394" t="s">
        <v>214</v>
      </c>
      <c r="C150" s="387">
        <v>81893</v>
      </c>
      <c r="D150" s="387">
        <v>81893</v>
      </c>
      <c r="E150" s="387">
        <v>11330.4</v>
      </c>
      <c r="F150" s="241">
        <f t="shared" si="33"/>
        <v>13.835614765608781</v>
      </c>
      <c r="G150" s="242">
        <f t="shared" si="34"/>
        <v>13.835614765608781</v>
      </c>
      <c r="H150" s="390">
        <f t="shared" si="30"/>
        <v>-70562.600000000006</v>
      </c>
      <c r="I150" s="192"/>
      <c r="J150" s="253">
        <f t="shared" si="31"/>
        <v>11330.4</v>
      </c>
      <c r="K150" s="254" t="e">
        <f t="shared" si="32"/>
        <v>#DIV/0!</v>
      </c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</row>
    <row r="151" spans="1:25" s="227" customFormat="1" ht="19.5" customHeight="1">
      <c r="A151" s="470" t="s">
        <v>215</v>
      </c>
      <c r="B151" s="394" t="s">
        <v>216</v>
      </c>
      <c r="C151" s="387">
        <v>490860</v>
      </c>
      <c r="D151" s="387">
        <v>490860</v>
      </c>
      <c r="E151" s="387">
        <v>145411.70000000001</v>
      </c>
      <c r="F151" s="241">
        <f t="shared" si="33"/>
        <v>29.623864238275683</v>
      </c>
      <c r="G151" s="242">
        <f t="shared" si="34"/>
        <v>29.623864238275683</v>
      </c>
      <c r="H151" s="390">
        <f t="shared" si="30"/>
        <v>-345448.3</v>
      </c>
      <c r="I151" s="192"/>
      <c r="J151" s="253">
        <f t="shared" si="31"/>
        <v>145411.70000000001</v>
      </c>
      <c r="K151" s="254" t="e">
        <f t="shared" si="32"/>
        <v>#DIV/0!</v>
      </c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</row>
    <row r="152" spans="1:25" s="227" customFormat="1" ht="19.5" customHeight="1">
      <c r="A152" s="471" t="s">
        <v>217</v>
      </c>
      <c r="B152" s="394" t="s">
        <v>218</v>
      </c>
      <c r="C152" s="387">
        <f>SUM(C153:C156)</f>
        <v>2512152</v>
      </c>
      <c r="D152" s="387">
        <f>SUM(D153:D156)</f>
        <v>2512152</v>
      </c>
      <c r="E152" s="387">
        <f>SUM(E153:E156)</f>
        <v>1009135.9099999999</v>
      </c>
      <c r="F152" s="241">
        <f t="shared" si="33"/>
        <v>40.170177202653342</v>
      </c>
      <c r="G152" s="242">
        <f t="shared" si="34"/>
        <v>40.170177202653342</v>
      </c>
      <c r="H152" s="390">
        <f t="shared" si="30"/>
        <v>-1503016.09</v>
      </c>
      <c r="I152" s="192">
        <f>SUM(I153:I156)</f>
        <v>0</v>
      </c>
      <c r="J152" s="253">
        <f t="shared" si="31"/>
        <v>1009135.9099999999</v>
      </c>
      <c r="K152" s="254" t="e">
        <f t="shared" si="32"/>
        <v>#DIV/0!</v>
      </c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</row>
    <row r="153" spans="1:25" s="227" customFormat="1" ht="18.75" customHeight="1">
      <c r="A153" s="471" t="s">
        <v>219</v>
      </c>
      <c r="B153" s="391" t="s">
        <v>220</v>
      </c>
      <c r="C153" s="392">
        <v>30000</v>
      </c>
      <c r="D153" s="392">
        <v>30000</v>
      </c>
      <c r="E153" s="392">
        <v>12506</v>
      </c>
      <c r="F153" s="244">
        <f t="shared" si="33"/>
        <v>41.686666666666667</v>
      </c>
      <c r="G153" s="245">
        <f t="shared" si="34"/>
        <v>41.686666666666667</v>
      </c>
      <c r="H153" s="393">
        <f t="shared" si="30"/>
        <v>-17494</v>
      </c>
      <c r="I153" s="206"/>
      <c r="J153" s="255">
        <f t="shared" si="31"/>
        <v>12506</v>
      </c>
      <c r="K153" s="256" t="e">
        <f t="shared" si="32"/>
        <v>#DIV/0!</v>
      </c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</row>
    <row r="154" spans="1:25" s="227" customFormat="1" ht="19.5" customHeight="1">
      <c r="A154" s="471" t="s">
        <v>221</v>
      </c>
      <c r="B154" s="391" t="s">
        <v>222</v>
      </c>
      <c r="C154" s="392">
        <v>871162</v>
      </c>
      <c r="D154" s="392">
        <v>871162</v>
      </c>
      <c r="E154" s="392">
        <v>419189.91</v>
      </c>
      <c r="F154" s="244">
        <f t="shared" si="33"/>
        <v>48.118479685753044</v>
      </c>
      <c r="G154" s="245">
        <f t="shared" si="34"/>
        <v>48.118479685753044</v>
      </c>
      <c r="H154" s="393">
        <f t="shared" si="30"/>
        <v>-451972.09</v>
      </c>
      <c r="I154" s="206"/>
      <c r="J154" s="255">
        <f t="shared" si="31"/>
        <v>419189.91</v>
      </c>
      <c r="K154" s="256" t="e">
        <f t="shared" si="32"/>
        <v>#DIV/0!</v>
      </c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</row>
    <row r="155" spans="1:25" s="227" customFormat="1" ht="18" customHeight="1">
      <c r="A155" s="471" t="s">
        <v>223</v>
      </c>
      <c r="B155" s="391" t="s">
        <v>224</v>
      </c>
      <c r="C155" s="392">
        <v>1422440</v>
      </c>
      <c r="D155" s="392">
        <v>1422440</v>
      </c>
      <c r="E155" s="392">
        <v>538890</v>
      </c>
      <c r="F155" s="244">
        <f t="shared" si="33"/>
        <v>37.884901999381341</v>
      </c>
      <c r="G155" s="245">
        <f t="shared" si="34"/>
        <v>37.884901999381341</v>
      </c>
      <c r="H155" s="393">
        <f t="shared" si="30"/>
        <v>-883550</v>
      </c>
      <c r="I155" s="206"/>
      <c r="J155" s="255">
        <f t="shared" si="31"/>
        <v>538890</v>
      </c>
      <c r="K155" s="256" t="e">
        <f t="shared" si="32"/>
        <v>#DIV/0!</v>
      </c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</row>
    <row r="156" spans="1:25" s="227" customFormat="1" ht="31.5" customHeight="1">
      <c r="A156" s="471" t="s">
        <v>225</v>
      </c>
      <c r="B156" s="391" t="s">
        <v>230</v>
      </c>
      <c r="C156" s="392">
        <v>188550</v>
      </c>
      <c r="D156" s="392">
        <v>188550</v>
      </c>
      <c r="E156" s="392">
        <v>38550</v>
      </c>
      <c r="F156" s="244">
        <f t="shared" si="33"/>
        <v>20.445505171042164</v>
      </c>
      <c r="G156" s="245">
        <f t="shared" si="34"/>
        <v>20.445505171042164</v>
      </c>
      <c r="H156" s="393">
        <f t="shared" si="30"/>
        <v>-150000</v>
      </c>
      <c r="I156" s="206"/>
      <c r="J156" s="255">
        <f t="shared" si="31"/>
        <v>38550</v>
      </c>
      <c r="K156" s="256" t="e">
        <f t="shared" si="32"/>
        <v>#DIV/0!</v>
      </c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</row>
    <row r="157" spans="1:25" s="227" customFormat="1" ht="31.5" customHeight="1">
      <c r="A157" s="470" t="s">
        <v>286</v>
      </c>
      <c r="B157" s="472" t="s">
        <v>287</v>
      </c>
      <c r="C157" s="387">
        <v>16700</v>
      </c>
      <c r="D157" s="387">
        <v>16700</v>
      </c>
      <c r="E157" s="387">
        <v>7700</v>
      </c>
      <c r="F157" s="473">
        <f t="shared" si="33"/>
        <v>46.107784431137731</v>
      </c>
      <c r="G157" s="474">
        <f t="shared" si="34"/>
        <v>46.107784431137731</v>
      </c>
      <c r="H157" s="413">
        <f t="shared" si="30"/>
        <v>-9000</v>
      </c>
      <c r="I157" s="206"/>
      <c r="J157" s="255">
        <f t="shared" si="31"/>
        <v>7700</v>
      </c>
      <c r="K157" s="256" t="e">
        <f t="shared" si="32"/>
        <v>#DIV/0!</v>
      </c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</row>
    <row r="158" spans="1:25" s="303" customFormat="1" ht="32.25" customHeight="1">
      <c r="A158" s="470" t="s">
        <v>231</v>
      </c>
      <c r="B158" s="394" t="s">
        <v>232</v>
      </c>
      <c r="C158" s="387">
        <v>359150</v>
      </c>
      <c r="D158" s="387">
        <v>359150</v>
      </c>
      <c r="E158" s="387">
        <v>336194</v>
      </c>
      <c r="F158" s="473">
        <f>IF(C158=0,"",E158/C158*100)</f>
        <v>93.608241681748567</v>
      </c>
      <c r="G158" s="474">
        <f>IF(D158=0,"",E158/D158*100)</f>
        <v>93.608241681748567</v>
      </c>
      <c r="H158" s="413">
        <f>E158-D158</f>
        <v>-22956</v>
      </c>
      <c r="I158" s="192"/>
      <c r="J158" s="253">
        <f t="shared" si="31"/>
        <v>336194</v>
      </c>
      <c r="K158" s="254" t="e">
        <f t="shared" si="32"/>
        <v>#DIV/0!</v>
      </c>
      <c r="L158" s="302"/>
      <c r="M158" s="302"/>
      <c r="N158" s="302"/>
      <c r="O158" s="302"/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</row>
    <row r="159" spans="1:25" s="227" customFormat="1" ht="18" customHeight="1">
      <c r="A159" s="475" t="s">
        <v>276</v>
      </c>
      <c r="B159" s="394" t="s">
        <v>288</v>
      </c>
      <c r="C159" s="387">
        <v>97560</v>
      </c>
      <c r="D159" s="387">
        <v>97560</v>
      </c>
      <c r="E159" s="387">
        <v>60080</v>
      </c>
      <c r="F159" s="246">
        <f t="shared" si="33"/>
        <v>61.582615826158261</v>
      </c>
      <c r="G159" s="247">
        <f t="shared" si="34"/>
        <v>61.582615826158261</v>
      </c>
      <c r="H159" s="358">
        <f t="shared" si="30"/>
        <v>-37480</v>
      </c>
      <c r="I159" s="192"/>
      <c r="J159" s="257">
        <f t="shared" si="31"/>
        <v>60080</v>
      </c>
      <c r="K159" s="258" t="e">
        <f t="shared" si="32"/>
        <v>#DIV/0!</v>
      </c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</row>
    <row r="160" spans="1:25" s="137" customFormat="1" ht="5.25" customHeight="1">
      <c r="A160" s="134"/>
      <c r="B160" s="476"/>
      <c r="C160" s="353"/>
      <c r="D160" s="353"/>
      <c r="E160" s="353"/>
      <c r="F160" s="187"/>
      <c r="G160" s="187"/>
      <c r="H160" s="354"/>
      <c r="I160" s="186"/>
      <c r="J160" s="204"/>
      <c r="K160" s="20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</row>
    <row r="161" spans="1:25" s="137" customFormat="1" ht="16.5" customHeight="1">
      <c r="A161" s="498"/>
      <c r="B161" s="499" t="s">
        <v>234</v>
      </c>
      <c r="C161" s="500"/>
      <c r="D161" s="500"/>
      <c r="E161" s="500"/>
      <c r="F161" s="501"/>
      <c r="G161" s="501"/>
      <c r="H161" s="502"/>
      <c r="I161" s="209"/>
      <c r="J161" s="210"/>
      <c r="K161" s="211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</row>
    <row r="162" spans="1:25" s="12" customFormat="1">
      <c r="A162" s="284"/>
      <c r="B162" s="503" t="s">
        <v>1</v>
      </c>
      <c r="C162" s="504"/>
      <c r="D162" s="504"/>
      <c r="E162" s="504"/>
      <c r="F162" s="505"/>
      <c r="G162" s="505"/>
      <c r="H162" s="504"/>
      <c r="I162" s="75"/>
      <c r="J162" s="89"/>
      <c r="K162" s="76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s="12" customFormat="1" ht="19.5" customHeight="1">
      <c r="A163" s="278">
        <v>10000000</v>
      </c>
      <c r="B163" s="334" t="s">
        <v>62</v>
      </c>
      <c r="C163" s="366">
        <f t="shared" ref="C163:E164" si="35">C164</f>
        <v>11169</v>
      </c>
      <c r="D163" s="366">
        <f t="shared" si="35"/>
        <v>5420</v>
      </c>
      <c r="E163" s="366">
        <f t="shared" si="35"/>
        <v>7585.4400000000005</v>
      </c>
      <c r="F163" s="127">
        <f t="shared" ref="F163:F168" si="36">IF(C163=0,"",E163/C163*100)</f>
        <v>67.915122213268873</v>
      </c>
      <c r="G163" s="128">
        <f t="shared" ref="G163:G168" si="37">IF(D163=0,"",E163/D163*100)</f>
        <v>139.95276752767529</v>
      </c>
      <c r="H163" s="395">
        <f t="shared" ref="H163:H173" si="38">E163-D163</f>
        <v>2165.4400000000005</v>
      </c>
      <c r="I163" s="124">
        <f>I164</f>
        <v>71.819999999999993</v>
      </c>
      <c r="J163" s="92">
        <f t="shared" ref="J163:J172" si="39">E163-I163</f>
        <v>7513.6200000000008</v>
      </c>
      <c r="K163" s="123">
        <f t="shared" ref="K163:K172" si="40">E163/I163*100-100</f>
        <v>10461.737677527153</v>
      </c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s="12" customFormat="1" ht="21" customHeight="1">
      <c r="A164" s="278">
        <v>19000000</v>
      </c>
      <c r="B164" s="396" t="s">
        <v>93</v>
      </c>
      <c r="C164" s="379">
        <f t="shared" si="35"/>
        <v>11169</v>
      </c>
      <c r="D164" s="379">
        <f t="shared" si="35"/>
        <v>5420</v>
      </c>
      <c r="E164" s="379">
        <f t="shared" si="35"/>
        <v>7585.4400000000005</v>
      </c>
      <c r="F164" s="127">
        <f t="shared" si="36"/>
        <v>67.915122213268873</v>
      </c>
      <c r="G164" s="128">
        <f t="shared" si="37"/>
        <v>139.95276752767529</v>
      </c>
      <c r="H164" s="372">
        <f t="shared" si="38"/>
        <v>2165.4400000000005</v>
      </c>
      <c r="I164" s="102">
        <f>I165</f>
        <v>71.819999999999993</v>
      </c>
      <c r="J164" s="87">
        <f t="shared" si="39"/>
        <v>7513.6200000000008</v>
      </c>
      <c r="K164" s="71">
        <f t="shared" si="40"/>
        <v>10461.737677527153</v>
      </c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s="12" customFormat="1" ht="18" customHeight="1">
      <c r="A165" s="278">
        <v>19010000</v>
      </c>
      <c r="B165" s="396" t="s">
        <v>26</v>
      </c>
      <c r="C165" s="397">
        <f>SUM(C166:C168)</f>
        <v>11169</v>
      </c>
      <c r="D165" s="397">
        <f>SUM(D166:D168)</f>
        <v>5420</v>
      </c>
      <c r="E165" s="397">
        <f>SUM(E166:E168)</f>
        <v>7585.4400000000005</v>
      </c>
      <c r="F165" s="127">
        <f t="shared" si="36"/>
        <v>67.915122213268873</v>
      </c>
      <c r="G165" s="128">
        <f t="shared" si="37"/>
        <v>139.95276752767529</v>
      </c>
      <c r="H165" s="372">
        <f t="shared" si="38"/>
        <v>2165.4400000000005</v>
      </c>
      <c r="I165" s="103">
        <f>SUM(I166:I168)</f>
        <v>71.819999999999993</v>
      </c>
      <c r="J165" s="87">
        <f t="shared" si="39"/>
        <v>7513.6200000000008</v>
      </c>
      <c r="K165" s="71">
        <f t="shared" si="40"/>
        <v>10461.737677527153</v>
      </c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s="12" customFormat="1" ht="45" customHeight="1">
      <c r="A166" s="279">
        <v>19010100</v>
      </c>
      <c r="B166" s="398" t="s">
        <v>94</v>
      </c>
      <c r="C166" s="399">
        <v>6789</v>
      </c>
      <c r="D166" s="399">
        <v>3200</v>
      </c>
      <c r="E166" s="399">
        <v>4740.76</v>
      </c>
      <c r="F166" s="120">
        <f t="shared" si="36"/>
        <v>69.830019148622782</v>
      </c>
      <c r="G166" s="121">
        <f t="shared" si="37"/>
        <v>148.14875000000001</v>
      </c>
      <c r="H166" s="378">
        <f t="shared" si="38"/>
        <v>1540.7600000000002</v>
      </c>
      <c r="I166" s="53">
        <v>8.2669999999999995</v>
      </c>
      <c r="J166" s="96">
        <f t="shared" si="39"/>
        <v>4732.4930000000004</v>
      </c>
      <c r="K166" s="47">
        <f t="shared" si="40"/>
        <v>57245.590903592609</v>
      </c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s="12" customFormat="1" ht="33.75" customHeight="1">
      <c r="A167" s="279">
        <v>19010200</v>
      </c>
      <c r="B167" s="398" t="s">
        <v>95</v>
      </c>
      <c r="C167" s="400">
        <v>60</v>
      </c>
      <c r="D167" s="400">
        <v>60</v>
      </c>
      <c r="E167" s="400">
        <v>27</v>
      </c>
      <c r="F167" s="120">
        <f>IF(C167=0,"",E167/C167*100)</f>
        <v>45</v>
      </c>
      <c r="G167" s="121">
        <v>0</v>
      </c>
      <c r="H167" s="378">
        <f t="shared" si="38"/>
        <v>-33</v>
      </c>
      <c r="I167" s="55">
        <v>14.992000000000001</v>
      </c>
      <c r="J167" s="96">
        <f t="shared" si="39"/>
        <v>12.007999999999999</v>
      </c>
      <c r="K167" s="47">
        <f t="shared" si="40"/>
        <v>80.096051227321226</v>
      </c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s="12" customFormat="1" ht="63.75" customHeight="1">
      <c r="A168" s="279">
        <v>19010300</v>
      </c>
      <c r="B168" s="398" t="s">
        <v>96</v>
      </c>
      <c r="C168" s="478">
        <v>4320</v>
      </c>
      <c r="D168" s="401">
        <v>2160</v>
      </c>
      <c r="E168" s="401">
        <v>2817.68</v>
      </c>
      <c r="F168" s="120">
        <f t="shared" si="36"/>
        <v>65.224074074074068</v>
      </c>
      <c r="G168" s="121">
        <f t="shared" si="37"/>
        <v>130.44814814814814</v>
      </c>
      <c r="H168" s="376">
        <f t="shared" si="38"/>
        <v>657.67999999999984</v>
      </c>
      <c r="I168" s="54">
        <v>48.561</v>
      </c>
      <c r="J168" s="86">
        <f t="shared" si="39"/>
        <v>2769.1189999999997</v>
      </c>
      <c r="K168" s="47">
        <f t="shared" si="40"/>
        <v>5702.3516813904162</v>
      </c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s="12" customFormat="1" ht="17.25" customHeight="1">
      <c r="A169" s="278">
        <v>20000000</v>
      </c>
      <c r="B169" s="334" t="s">
        <v>97</v>
      </c>
      <c r="C169" s="481">
        <f>C170+C178</f>
        <v>498506</v>
      </c>
      <c r="D169" s="402">
        <f>D170+D178</f>
        <v>498506</v>
      </c>
      <c r="E169" s="402">
        <f>E170+E178</f>
        <v>578268.24399999995</v>
      </c>
      <c r="F169" s="127">
        <f>IF(C169=0,"",E169/C169*100)</f>
        <v>116.000257569618</v>
      </c>
      <c r="G169" s="120">
        <f t="shared" ref="F169:G177" si="41">IF(D169=0,"",F169/D169*100)</f>
        <v>2.3269581022017389E-2</v>
      </c>
      <c r="H169" s="403">
        <f t="shared" si="38"/>
        <v>79762.243999999948</v>
      </c>
      <c r="I169" s="104">
        <f>I170+I178</f>
        <v>5935.5839999999989</v>
      </c>
      <c r="J169" s="86">
        <f t="shared" si="39"/>
        <v>572332.65999999992</v>
      </c>
      <c r="K169" s="47">
        <f t="shared" si="40"/>
        <v>9642.3984564956045</v>
      </c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s="12" customFormat="1" ht="21" customHeight="1">
      <c r="A170" s="278">
        <v>24000000</v>
      </c>
      <c r="B170" s="334" t="s">
        <v>115</v>
      </c>
      <c r="C170" s="402">
        <f>C171+C174+C176</f>
        <v>2856</v>
      </c>
      <c r="D170" s="402">
        <f>D171</f>
        <v>2856</v>
      </c>
      <c r="E170" s="402">
        <f>E171+E174+E176</f>
        <v>3550.0340000000001</v>
      </c>
      <c r="F170" s="120">
        <f t="shared" si="41"/>
        <v>124.30091036414565</v>
      </c>
      <c r="G170" s="120">
        <f t="shared" si="41"/>
        <v>4.3522727718538397</v>
      </c>
      <c r="H170" s="403">
        <f t="shared" si="38"/>
        <v>694.03400000000011</v>
      </c>
      <c r="I170" s="104">
        <f>I171+I174+I176</f>
        <v>17.687000000000001</v>
      </c>
      <c r="J170" s="86">
        <f t="shared" si="39"/>
        <v>3532.3470000000002</v>
      </c>
      <c r="K170" s="47">
        <f t="shared" si="40"/>
        <v>19971.430994515744</v>
      </c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s="12" customFormat="1" ht="18" customHeight="1">
      <c r="A171" s="278">
        <v>24060000</v>
      </c>
      <c r="B171" s="334" t="s">
        <v>101</v>
      </c>
      <c r="C171" s="402">
        <f>C172+C173</f>
        <v>2856</v>
      </c>
      <c r="D171" s="402">
        <f>D172+D173</f>
        <v>2856</v>
      </c>
      <c r="E171" s="402">
        <f>E172+E173</f>
        <v>3550</v>
      </c>
      <c r="F171" s="120">
        <f t="shared" si="41"/>
        <v>124.29971988795518</v>
      </c>
      <c r="G171" s="120">
        <f t="shared" si="41"/>
        <v>4.3522310885138369</v>
      </c>
      <c r="H171" s="403">
        <f t="shared" si="38"/>
        <v>694</v>
      </c>
      <c r="I171" s="104">
        <f>I172</f>
        <v>12.029</v>
      </c>
      <c r="J171" s="86">
        <f t="shared" si="39"/>
        <v>3537.971</v>
      </c>
      <c r="K171" s="47">
        <f t="shared" si="40"/>
        <v>29412.012636129355</v>
      </c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s="12" customFormat="1" ht="62.25" customHeight="1">
      <c r="A172" s="279">
        <v>24062100</v>
      </c>
      <c r="B172" s="339" t="s">
        <v>116</v>
      </c>
      <c r="C172" s="477">
        <v>2856</v>
      </c>
      <c r="D172" s="477">
        <v>2856</v>
      </c>
      <c r="E172" s="405">
        <v>3550</v>
      </c>
      <c r="F172" s="120">
        <f t="shared" si="41"/>
        <v>124.29971988795518</v>
      </c>
      <c r="G172" s="120">
        <f t="shared" si="41"/>
        <v>4.3522310885138369</v>
      </c>
      <c r="H172" s="406">
        <f t="shared" si="38"/>
        <v>694</v>
      </c>
      <c r="I172" s="56">
        <v>12.029</v>
      </c>
      <c r="J172" s="88">
        <f t="shared" si="39"/>
        <v>3537.971</v>
      </c>
      <c r="K172" s="27">
        <f t="shared" si="40"/>
        <v>29412.012636129355</v>
      </c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s="12" customFormat="1" ht="48.75" customHeight="1">
      <c r="A173" s="279">
        <v>24062200</v>
      </c>
      <c r="B173" s="339" t="s">
        <v>277</v>
      </c>
      <c r="C173" s="477">
        <v>0</v>
      </c>
      <c r="D173" s="477">
        <v>0</v>
      </c>
      <c r="E173" s="477">
        <v>0</v>
      </c>
      <c r="F173" s="120">
        <v>0</v>
      </c>
      <c r="G173" s="120">
        <v>0</v>
      </c>
      <c r="H173" s="406">
        <f t="shared" si="38"/>
        <v>0</v>
      </c>
      <c r="I173" s="56"/>
      <c r="J173" s="88"/>
      <c r="K173" s="27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s="12" customFormat="1" ht="1.5" customHeight="1">
      <c r="A174" s="278">
        <v>241100000</v>
      </c>
      <c r="B174" s="407" t="s">
        <v>140</v>
      </c>
      <c r="C174" s="404">
        <f>C175</f>
        <v>0</v>
      </c>
      <c r="D174" s="404">
        <f>D175</f>
        <v>0</v>
      </c>
      <c r="E174" s="404">
        <f>E175</f>
        <v>3.4000000000000002E-2</v>
      </c>
      <c r="F174" s="120" t="str">
        <f t="shared" si="41"/>
        <v/>
      </c>
      <c r="G174" s="121" t="str">
        <f t="shared" ref="G174:G180" si="42">IF(D174=0,"",E174/D174*100)</f>
        <v/>
      </c>
      <c r="H174" s="406">
        <f t="shared" ref="H174:H181" si="43">E174-D174</f>
        <v>3.4000000000000002E-2</v>
      </c>
      <c r="I174" s="101">
        <f>I175</f>
        <v>0</v>
      </c>
      <c r="J174" s="88">
        <f t="shared" ref="J174:J184" si="44">E174-I174</f>
        <v>3.4000000000000002E-2</v>
      </c>
      <c r="K174" s="27" t="e">
        <f t="shared" ref="K174:K184" si="45">E174/I174*100-100</f>
        <v>#DIV/0!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s="12" customFormat="1" ht="3" hidden="1" customHeight="1">
      <c r="A175" s="279">
        <v>24110900</v>
      </c>
      <c r="B175" s="339" t="s">
        <v>141</v>
      </c>
      <c r="C175" s="405"/>
      <c r="D175" s="405"/>
      <c r="E175" s="405">
        <v>3.4000000000000002E-2</v>
      </c>
      <c r="F175" s="120" t="str">
        <f t="shared" si="41"/>
        <v/>
      </c>
      <c r="G175" s="121" t="str">
        <f t="shared" si="42"/>
        <v/>
      </c>
      <c r="H175" s="406">
        <f t="shared" si="43"/>
        <v>3.4000000000000002E-2</v>
      </c>
      <c r="I175" s="56"/>
      <c r="J175" s="88">
        <f t="shared" si="44"/>
        <v>3.4000000000000002E-2</v>
      </c>
      <c r="K175" s="27" t="e">
        <f t="shared" si="45"/>
        <v>#DIV/0!</v>
      </c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s="12" customFormat="1" ht="3.75" hidden="1" customHeight="1">
      <c r="A176" s="278">
        <v>24170000</v>
      </c>
      <c r="B176" s="408" t="s">
        <v>19</v>
      </c>
      <c r="C176" s="402">
        <f>C177</f>
        <v>0</v>
      </c>
      <c r="D176" s="402">
        <f>D177</f>
        <v>0</v>
      </c>
      <c r="E176" s="402">
        <f>E177</f>
        <v>0</v>
      </c>
      <c r="F176" s="120" t="str">
        <f t="shared" si="41"/>
        <v/>
      </c>
      <c r="G176" s="121" t="str">
        <f t="shared" si="42"/>
        <v/>
      </c>
      <c r="H176" s="406">
        <f t="shared" si="43"/>
        <v>0</v>
      </c>
      <c r="I176" s="104">
        <f>I177</f>
        <v>5.6580000000000004</v>
      </c>
      <c r="J176" s="88">
        <f t="shared" si="44"/>
        <v>-5.6580000000000004</v>
      </c>
      <c r="K176" s="27">
        <f t="shared" si="45"/>
        <v>-100</v>
      </c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s="12" customFormat="1" ht="23.25" hidden="1" customHeight="1">
      <c r="A177" s="279">
        <v>24170000</v>
      </c>
      <c r="B177" s="409" t="s">
        <v>19</v>
      </c>
      <c r="C177" s="402"/>
      <c r="D177" s="402"/>
      <c r="E177" s="402"/>
      <c r="F177" s="120" t="str">
        <f t="shared" si="41"/>
        <v/>
      </c>
      <c r="G177" s="121" t="str">
        <f t="shared" si="42"/>
        <v/>
      </c>
      <c r="H177" s="406">
        <f t="shared" si="43"/>
        <v>0</v>
      </c>
      <c r="I177" s="56">
        <v>5.6580000000000004</v>
      </c>
      <c r="J177" s="88">
        <f t="shared" si="44"/>
        <v>-5.6580000000000004</v>
      </c>
      <c r="K177" s="27">
        <f t="shared" si="45"/>
        <v>-100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s="12" customFormat="1" ht="18.75" customHeight="1">
      <c r="A178" s="278">
        <v>25000000</v>
      </c>
      <c r="B178" s="396" t="s">
        <v>118</v>
      </c>
      <c r="C178" s="402">
        <f>C179+C184</f>
        <v>495650</v>
      </c>
      <c r="D178" s="402">
        <f>D179+D184</f>
        <v>495650</v>
      </c>
      <c r="E178" s="402">
        <f>E179+E184</f>
        <v>574718.21</v>
      </c>
      <c r="F178" s="120">
        <f>IF(C178=0,"",E178/C178*100)</f>
        <v>115.95242812468476</v>
      </c>
      <c r="G178" s="121">
        <f t="shared" si="42"/>
        <v>115.95242812468476</v>
      </c>
      <c r="H178" s="406">
        <f t="shared" si="43"/>
        <v>79068.209999999963</v>
      </c>
      <c r="I178" s="104">
        <f>I179+I184</f>
        <v>5917.896999999999</v>
      </c>
      <c r="J178" s="88">
        <f t="shared" si="44"/>
        <v>568800.31299999997</v>
      </c>
      <c r="K178" s="27">
        <f t="shared" si="45"/>
        <v>9611.5277606217223</v>
      </c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48.75" customHeight="1">
      <c r="A179" s="278">
        <v>25010000</v>
      </c>
      <c r="B179" s="396" t="s">
        <v>119</v>
      </c>
      <c r="C179" s="402">
        <f>SUM(C180:C183)</f>
        <v>322179</v>
      </c>
      <c r="D179" s="402">
        <f>SUM(D180:D183)</f>
        <v>322179</v>
      </c>
      <c r="E179" s="402">
        <f>SUM(E180:E183)</f>
        <v>381458.20999999996</v>
      </c>
      <c r="F179" s="120">
        <f>IF(C179=0,"",E179/C179*100)</f>
        <v>118.39946427296626</v>
      </c>
      <c r="G179" s="121">
        <f t="shared" si="42"/>
        <v>118.39946427296626</v>
      </c>
      <c r="H179" s="406">
        <f t="shared" si="43"/>
        <v>59279.209999999963</v>
      </c>
      <c r="I179" s="104">
        <f>SUM(I180:I183)</f>
        <v>1777.239</v>
      </c>
      <c r="J179" s="88">
        <f t="shared" si="44"/>
        <v>379680.97099999996</v>
      </c>
      <c r="K179" s="27">
        <f t="shared" si="45"/>
        <v>21363.529103288864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33" customHeight="1">
      <c r="A180" s="279">
        <v>25010100</v>
      </c>
      <c r="B180" s="398" t="s">
        <v>120</v>
      </c>
      <c r="C180" s="405">
        <v>315160</v>
      </c>
      <c r="D180" s="405">
        <v>315160</v>
      </c>
      <c r="E180" s="405">
        <v>161776.60999999999</v>
      </c>
      <c r="F180" s="120">
        <f>IF(C180=0,"",E180/C180*100)</f>
        <v>51.331580784363496</v>
      </c>
      <c r="G180" s="121">
        <f t="shared" si="42"/>
        <v>51.331580784363496</v>
      </c>
      <c r="H180" s="406">
        <f t="shared" si="43"/>
        <v>-153383.39000000001</v>
      </c>
      <c r="I180" s="56">
        <v>1142.6300000000001</v>
      </c>
      <c r="J180" s="88">
        <f t="shared" si="44"/>
        <v>160633.97999999998</v>
      </c>
      <c r="K180" s="27">
        <f t="shared" si="45"/>
        <v>14058.267330631961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30.75" hidden="1" customHeight="1">
      <c r="A181" s="279">
        <v>25010200</v>
      </c>
      <c r="B181" s="409" t="s">
        <v>281</v>
      </c>
      <c r="C181" s="402"/>
      <c r="D181" s="402"/>
      <c r="E181" s="405">
        <v>0</v>
      </c>
      <c r="F181" s="120" t="str">
        <f t="shared" ref="F181:F193" si="46">IF(C181=0,"",E181/C181*100)</f>
        <v/>
      </c>
      <c r="G181" s="121" t="str">
        <f t="shared" ref="G181:G193" si="47">IF(D181=0,"",E181/D181*100)</f>
        <v/>
      </c>
      <c r="H181" s="406">
        <f t="shared" si="43"/>
        <v>0</v>
      </c>
      <c r="I181" s="56">
        <v>441.048</v>
      </c>
      <c r="J181" s="88">
        <f t="shared" si="44"/>
        <v>-441.048</v>
      </c>
      <c r="K181" s="27">
        <f t="shared" si="45"/>
        <v>-100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16.5" customHeight="1">
      <c r="A182" s="279">
        <v>25010300</v>
      </c>
      <c r="B182" s="409" t="s">
        <v>122</v>
      </c>
      <c r="C182" s="525">
        <v>2000</v>
      </c>
      <c r="D182" s="405">
        <v>2000</v>
      </c>
      <c r="E182" s="405">
        <v>216029.6</v>
      </c>
      <c r="F182" s="120">
        <f t="shared" si="46"/>
        <v>10801.480000000001</v>
      </c>
      <c r="G182" s="121">
        <f t="shared" si="47"/>
        <v>10801.480000000001</v>
      </c>
      <c r="H182" s="406">
        <f t="shared" ref="H182:H203" si="48">E182-D182</f>
        <v>214029.6</v>
      </c>
      <c r="I182" s="56">
        <v>179.351</v>
      </c>
      <c r="J182" s="88">
        <f t="shared" si="44"/>
        <v>215850.24900000001</v>
      </c>
      <c r="K182" s="27">
        <f t="shared" si="45"/>
        <v>120350.7362657582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6.5" customHeight="1">
      <c r="A183" s="279">
        <v>25010400</v>
      </c>
      <c r="B183" s="409" t="s">
        <v>121</v>
      </c>
      <c r="C183" s="405">
        <v>5019</v>
      </c>
      <c r="D183" s="405">
        <v>5019</v>
      </c>
      <c r="E183" s="405">
        <v>3652</v>
      </c>
      <c r="F183" s="120">
        <f t="shared" si="46"/>
        <v>72.763498704921304</v>
      </c>
      <c r="G183" s="121">
        <f t="shared" si="47"/>
        <v>72.763498704921304</v>
      </c>
      <c r="H183" s="406">
        <f t="shared" si="48"/>
        <v>-1367</v>
      </c>
      <c r="I183" s="56">
        <v>14.21</v>
      </c>
      <c r="J183" s="88">
        <f t="shared" si="44"/>
        <v>3637.79</v>
      </c>
      <c r="K183" s="27">
        <f t="shared" si="45"/>
        <v>25600.211118930325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33" customHeight="1">
      <c r="A184" s="278">
        <v>25020000</v>
      </c>
      <c r="B184" s="396" t="s">
        <v>123</v>
      </c>
      <c r="C184" s="402">
        <f>C185+C186</f>
        <v>173471</v>
      </c>
      <c r="D184" s="402">
        <f>D185+D186</f>
        <v>173471</v>
      </c>
      <c r="E184" s="402">
        <f>E185+E186</f>
        <v>193260</v>
      </c>
      <c r="F184" s="120">
        <f t="shared" si="46"/>
        <v>111.40767044635702</v>
      </c>
      <c r="G184" s="121">
        <f t="shared" si="47"/>
        <v>111.40767044635702</v>
      </c>
      <c r="H184" s="406">
        <f t="shared" si="48"/>
        <v>19789</v>
      </c>
      <c r="I184" s="104">
        <f>I185+I186</f>
        <v>4140.6579999999994</v>
      </c>
      <c r="J184" s="88">
        <f t="shared" si="44"/>
        <v>189119.342</v>
      </c>
      <c r="K184" s="27">
        <f t="shared" si="45"/>
        <v>4567.3741226635966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16.5" customHeight="1">
      <c r="A185" s="279">
        <v>25020100</v>
      </c>
      <c r="B185" s="409" t="s">
        <v>124</v>
      </c>
      <c r="C185" s="405">
        <v>173471</v>
      </c>
      <c r="D185" s="405">
        <v>173471</v>
      </c>
      <c r="E185" s="405">
        <v>193260</v>
      </c>
      <c r="F185" s="120">
        <f t="shared" si="46"/>
        <v>111.40767044635702</v>
      </c>
      <c r="G185" s="121">
        <f t="shared" si="47"/>
        <v>111.40767044635702</v>
      </c>
      <c r="H185" s="406">
        <f t="shared" si="48"/>
        <v>19789</v>
      </c>
      <c r="I185" s="56">
        <v>794.45799999999997</v>
      </c>
      <c r="J185" s="88"/>
      <c r="K185" s="27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0.75" customHeight="1">
      <c r="A186" s="279">
        <v>25020200</v>
      </c>
      <c r="B186" s="339" t="s">
        <v>125</v>
      </c>
      <c r="C186" s="402"/>
      <c r="D186" s="402"/>
      <c r="E186" s="405"/>
      <c r="F186" s="120" t="str">
        <f t="shared" si="46"/>
        <v/>
      </c>
      <c r="G186" s="121" t="str">
        <f t="shared" si="47"/>
        <v/>
      </c>
      <c r="H186" s="406">
        <f t="shared" si="48"/>
        <v>0</v>
      </c>
      <c r="I186" s="131">
        <v>3346.2</v>
      </c>
      <c r="J186" s="88">
        <f>E186-I186</f>
        <v>-3346.2</v>
      </c>
      <c r="K186" s="27">
        <f>E186/I186*100-100</f>
        <v>-100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18.75" customHeight="1">
      <c r="A187" s="278">
        <v>30000000</v>
      </c>
      <c r="B187" s="396" t="s">
        <v>126</v>
      </c>
      <c r="C187" s="402">
        <f>C190+C191</f>
        <v>0</v>
      </c>
      <c r="D187" s="402">
        <f>D190+D191</f>
        <v>0</v>
      </c>
      <c r="E187" s="402">
        <f>E189+E191</f>
        <v>0</v>
      </c>
      <c r="F187" s="127" t="str">
        <f t="shared" si="46"/>
        <v/>
      </c>
      <c r="G187" s="128" t="str">
        <f t="shared" si="47"/>
        <v/>
      </c>
      <c r="H187" s="403">
        <f t="shared" si="48"/>
        <v>0</v>
      </c>
      <c r="I187" s="104">
        <f>I191</f>
        <v>6810.6459999999997</v>
      </c>
      <c r="J187" s="87">
        <f>E187-I187</f>
        <v>-6810.6459999999997</v>
      </c>
      <c r="K187" s="71">
        <f>E187/I187*100-100</f>
        <v>-100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25.5" hidden="1" customHeight="1">
      <c r="A188" s="278">
        <v>31000000</v>
      </c>
      <c r="B188" s="396" t="s">
        <v>249</v>
      </c>
      <c r="C188" s="402">
        <f t="shared" ref="C188:E189" si="49">C189</f>
        <v>0</v>
      </c>
      <c r="D188" s="402">
        <f t="shared" si="49"/>
        <v>0</v>
      </c>
      <c r="E188" s="402">
        <f t="shared" si="49"/>
        <v>0</v>
      </c>
      <c r="F188" s="127"/>
      <c r="G188" s="128"/>
      <c r="H188" s="403"/>
      <c r="I188" s="104"/>
      <c r="J188" s="87"/>
      <c r="K188" s="7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45" hidden="1" customHeight="1">
      <c r="A189" s="278">
        <v>31030000</v>
      </c>
      <c r="B189" s="396" t="s">
        <v>250</v>
      </c>
      <c r="C189" s="402">
        <f t="shared" si="49"/>
        <v>0</v>
      </c>
      <c r="D189" s="402">
        <f t="shared" si="49"/>
        <v>0</v>
      </c>
      <c r="E189" s="402">
        <f t="shared" si="49"/>
        <v>0</v>
      </c>
      <c r="F189" s="127"/>
      <c r="G189" s="128"/>
      <c r="H189" s="403"/>
      <c r="I189" s="104"/>
      <c r="J189" s="87"/>
      <c r="K189" s="7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45" hidden="1" customHeight="1">
      <c r="A190" s="279">
        <v>31030000</v>
      </c>
      <c r="B190" s="398" t="s">
        <v>250</v>
      </c>
      <c r="C190" s="410">
        <v>0</v>
      </c>
      <c r="D190" s="410">
        <v>0</v>
      </c>
      <c r="E190" s="410">
        <v>0</v>
      </c>
      <c r="F190" s="127"/>
      <c r="G190" s="128"/>
      <c r="H190" s="403"/>
      <c r="I190" s="104"/>
      <c r="J190" s="87"/>
      <c r="K190" s="7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34.5" hidden="1" customHeight="1">
      <c r="A191" s="278">
        <v>33000000</v>
      </c>
      <c r="B191" s="396" t="s">
        <v>127</v>
      </c>
      <c r="C191" s="402">
        <f t="shared" ref="C191:E192" si="50">C192</f>
        <v>0</v>
      </c>
      <c r="D191" s="402">
        <f t="shared" si="50"/>
        <v>0</v>
      </c>
      <c r="E191" s="402">
        <f t="shared" si="50"/>
        <v>0</v>
      </c>
      <c r="F191" s="127" t="str">
        <f t="shared" si="46"/>
        <v/>
      </c>
      <c r="G191" s="128" t="str">
        <f t="shared" si="47"/>
        <v/>
      </c>
      <c r="H191" s="403">
        <f t="shared" si="48"/>
        <v>0</v>
      </c>
      <c r="I191" s="104">
        <f>I192</f>
        <v>6810.6459999999997</v>
      </c>
      <c r="J191" s="87">
        <f>E191-I191</f>
        <v>-6810.6459999999997</v>
      </c>
      <c r="K191" s="71">
        <f>E191/I191*100-100</f>
        <v>-100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18.75" hidden="1" customHeight="1">
      <c r="A192" s="278">
        <v>33010000</v>
      </c>
      <c r="B192" s="396" t="s">
        <v>128</v>
      </c>
      <c r="C192" s="402">
        <f t="shared" si="50"/>
        <v>0</v>
      </c>
      <c r="D192" s="402">
        <f t="shared" si="50"/>
        <v>0</v>
      </c>
      <c r="E192" s="402">
        <f t="shared" si="50"/>
        <v>0</v>
      </c>
      <c r="F192" s="127" t="str">
        <f t="shared" si="46"/>
        <v/>
      </c>
      <c r="G192" s="128" t="str">
        <f t="shared" si="47"/>
        <v/>
      </c>
      <c r="H192" s="403">
        <f t="shared" si="48"/>
        <v>0</v>
      </c>
      <c r="I192" s="104">
        <f>I193</f>
        <v>6810.6459999999997</v>
      </c>
      <c r="J192" s="87">
        <f>E192-I192</f>
        <v>-6810.6459999999997</v>
      </c>
      <c r="K192" s="71">
        <f>E192/I192*100-100</f>
        <v>-100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21.75" hidden="1" customHeight="1">
      <c r="A193" s="280">
        <v>33010100</v>
      </c>
      <c r="B193" s="409" t="s">
        <v>129</v>
      </c>
      <c r="C193" s="419">
        <v>0</v>
      </c>
      <c r="D193" s="419">
        <v>0</v>
      </c>
      <c r="E193" s="419">
        <v>0</v>
      </c>
      <c r="F193" s="129" t="str">
        <f t="shared" si="46"/>
        <v/>
      </c>
      <c r="G193" s="130" t="str">
        <f t="shared" si="47"/>
        <v/>
      </c>
      <c r="H193" s="367">
        <f t="shared" si="48"/>
        <v>0</v>
      </c>
      <c r="I193" s="131">
        <v>6810.6459999999997</v>
      </c>
      <c r="J193" s="122">
        <f>E193-I193</f>
        <v>-6810.6459999999997</v>
      </c>
      <c r="K193" s="119">
        <f>E193/I193*100-100</f>
        <v>-100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3" customHeight="1">
      <c r="A194" s="299">
        <v>41050000</v>
      </c>
      <c r="B194" s="334" t="s">
        <v>252</v>
      </c>
      <c r="C194" s="479">
        <f>C196+C198+C195</f>
        <v>0</v>
      </c>
      <c r="D194" s="479">
        <f>D196+D198</f>
        <v>0</v>
      </c>
      <c r="E194" s="479">
        <f>E196+E198</f>
        <v>0</v>
      </c>
      <c r="F194" s="129"/>
      <c r="G194" s="130"/>
      <c r="H194" s="367"/>
      <c r="I194" s="131"/>
      <c r="J194" s="122"/>
      <c r="K194" s="119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61.5" customHeight="1">
      <c r="A195" s="280">
        <v>41051200</v>
      </c>
      <c r="B195" s="339" t="s">
        <v>297</v>
      </c>
      <c r="C195" s="533">
        <v>0</v>
      </c>
      <c r="D195" s="533">
        <v>0</v>
      </c>
      <c r="E195" s="533">
        <v>0</v>
      </c>
      <c r="F195" s="129"/>
      <c r="G195" s="130"/>
      <c r="H195" s="367"/>
      <c r="I195" s="131"/>
      <c r="J195" s="122"/>
      <c r="K195" s="119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80">
        <v>41052600</v>
      </c>
      <c r="B196" s="339" t="s">
        <v>251</v>
      </c>
      <c r="C196" s="419"/>
      <c r="D196" s="419"/>
      <c r="E196" s="419"/>
      <c r="F196" s="129"/>
      <c r="G196" s="130"/>
      <c r="H196" s="367"/>
      <c r="I196" s="131"/>
      <c r="J196" s="122"/>
      <c r="K196" s="119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1.5" customHeight="1">
      <c r="A197" s="280">
        <v>41053500</v>
      </c>
      <c r="B197" s="339" t="s">
        <v>245</v>
      </c>
      <c r="C197" s="419"/>
      <c r="D197" s="419"/>
      <c r="E197" s="419">
        <v>0</v>
      </c>
      <c r="F197" s="129"/>
      <c r="G197" s="130"/>
      <c r="H197" s="367"/>
      <c r="I197" s="131"/>
      <c r="J197" s="122"/>
      <c r="K197" s="119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27.75" hidden="1" customHeight="1">
      <c r="A198" s="280">
        <v>41053900</v>
      </c>
      <c r="B198" s="339" t="s">
        <v>48</v>
      </c>
      <c r="C198" s="411"/>
      <c r="D198" s="411"/>
      <c r="E198" s="411"/>
      <c r="F198" s="129"/>
      <c r="G198" s="130"/>
      <c r="H198" s="367"/>
      <c r="I198" s="131">
        <v>1054.6310000000001</v>
      </c>
      <c r="J198" s="122"/>
      <c r="K198" s="119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19.5" customHeight="1">
      <c r="A199" s="299">
        <v>50000000</v>
      </c>
      <c r="B199" s="334" t="s">
        <v>298</v>
      </c>
      <c r="C199" s="402">
        <f>SUM(C200)</f>
        <v>50000</v>
      </c>
      <c r="D199" s="402">
        <f>SUM(D200)</f>
        <v>50000</v>
      </c>
      <c r="E199" s="402">
        <f>SUM(E200)</f>
        <v>50000</v>
      </c>
      <c r="F199" s="535">
        <f>SUM(F200)</f>
        <v>100</v>
      </c>
      <c r="G199" s="128">
        <v>0</v>
      </c>
      <c r="H199" s="534">
        <v>0</v>
      </c>
      <c r="I199" s="131"/>
      <c r="J199" s="122"/>
      <c r="K199" s="119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19.5" customHeight="1">
      <c r="A200" s="280">
        <v>50110000</v>
      </c>
      <c r="B200" s="339" t="s">
        <v>299</v>
      </c>
      <c r="C200" s="411">
        <v>50000</v>
      </c>
      <c r="D200" s="411">
        <v>50000</v>
      </c>
      <c r="E200" s="411">
        <v>50000</v>
      </c>
      <c r="F200" s="120">
        <v>100</v>
      </c>
      <c r="G200" s="130">
        <v>0</v>
      </c>
      <c r="H200" s="367">
        <v>0</v>
      </c>
      <c r="I200" s="131"/>
      <c r="J200" s="122"/>
      <c r="K200" s="119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31.5" customHeight="1">
      <c r="A201" s="280"/>
      <c r="B201" s="357" t="s">
        <v>236</v>
      </c>
      <c r="C201" s="412">
        <f>C163+C169+C187+C199</f>
        <v>559675</v>
      </c>
      <c r="D201" s="412">
        <f>D163+D169+D187+D199</f>
        <v>553926</v>
      </c>
      <c r="E201" s="412">
        <f>E163+E169+E187+E199</f>
        <v>635853.68399999989</v>
      </c>
      <c r="F201" s="218">
        <f t="shared" ref="F201:F215" si="51">IF(C201=0,"",E201/C201*100)</f>
        <v>113.61123580649482</v>
      </c>
      <c r="G201" s="219">
        <f t="shared" ref="G201:G215" si="52">IF(D201=0,"",E201/D201*100)</f>
        <v>114.79036622220295</v>
      </c>
      <c r="H201" s="413">
        <f>SUM(D201-E201)</f>
        <v>-81927.683999999892</v>
      </c>
      <c r="I201" s="217">
        <f>I163+I169+I187</f>
        <v>12818.05</v>
      </c>
      <c r="J201" s="215">
        <f>E201-I201</f>
        <v>623035.63399999985</v>
      </c>
      <c r="K201" s="216">
        <f>E201/I201*100-100</f>
        <v>4860.6116687015574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18" customHeight="1">
      <c r="A202" s="134" t="s">
        <v>13</v>
      </c>
      <c r="B202" s="389" t="s">
        <v>139</v>
      </c>
      <c r="C202" s="366">
        <f>C163+C169+C187+C194+C199</f>
        <v>559675</v>
      </c>
      <c r="D202" s="366">
        <f>D163+D169+D187+D194+D199</f>
        <v>553926</v>
      </c>
      <c r="E202" s="371">
        <f>E163+E169+E187+E199</f>
        <v>635853.68399999989</v>
      </c>
      <c r="F202" s="492">
        <f t="shared" si="51"/>
        <v>113.61123580649482</v>
      </c>
      <c r="G202" s="493">
        <f t="shared" si="52"/>
        <v>114.79036622220295</v>
      </c>
      <c r="H202" s="494">
        <f t="shared" si="48"/>
        <v>81927.683999999892</v>
      </c>
      <c r="I202" s="126">
        <f>I163+I169+I187</f>
        <v>12818.05</v>
      </c>
      <c r="J202" s="132">
        <f>E202-I202</f>
        <v>623035.63399999985</v>
      </c>
      <c r="K202" s="133">
        <f>E202/I202*100-100</f>
        <v>4860.6116687015574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16.5" customHeight="1">
      <c r="A203" s="495"/>
      <c r="B203" s="496" t="s">
        <v>200</v>
      </c>
      <c r="C203" s="497">
        <f>C174+C176+C187</f>
        <v>0</v>
      </c>
      <c r="D203" s="497">
        <f>D174+D176+D187</f>
        <v>0</v>
      </c>
      <c r="E203" s="497">
        <f>E174+E176+E187</f>
        <v>3.4000000000000002E-2</v>
      </c>
      <c r="F203" s="492" t="str">
        <f t="shared" si="51"/>
        <v/>
      </c>
      <c r="G203" s="493" t="str">
        <f t="shared" si="52"/>
        <v/>
      </c>
      <c r="H203" s="494">
        <f t="shared" si="48"/>
        <v>3.4000000000000002E-2</v>
      </c>
      <c r="I203" s="195">
        <f>I174+I176+I187</f>
        <v>6816.3040000000001</v>
      </c>
      <c r="J203" s="132">
        <f>E203-I203</f>
        <v>-6816.27</v>
      </c>
      <c r="K203" s="133">
        <f>E203/I203*100-100</f>
        <v>-99.999501195956043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6" customFormat="1" ht="18.75" customHeight="1" thickBot="1">
      <c r="A204" s="212" t="s">
        <v>43</v>
      </c>
      <c r="B204" s="506" t="s">
        <v>2</v>
      </c>
      <c r="C204" s="507">
        <f>C202+C196+I197+C198</f>
        <v>559675</v>
      </c>
      <c r="D204" s="507">
        <f>D202+D196+J197+D198</f>
        <v>553926</v>
      </c>
      <c r="E204" s="507">
        <f>E202+E196+K197+E198</f>
        <v>635853.68399999989</v>
      </c>
      <c r="F204" s="508">
        <f>IF(C204=0,"",E204/C204*100)</f>
        <v>113.61123580649482</v>
      </c>
      <c r="G204" s="509">
        <f t="shared" si="52"/>
        <v>114.79036622220295</v>
      </c>
      <c r="H204" s="510">
        <f>E204-D204</f>
        <v>81927.683999999892</v>
      </c>
      <c r="I204" s="105">
        <f>I202+I198</f>
        <v>13872.680999999999</v>
      </c>
      <c r="J204" s="91">
        <f>E204-I204</f>
        <v>621981.00299999991</v>
      </c>
      <c r="K204" s="70">
        <f>E204/I204*100-100</f>
        <v>4483.4953171632787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s="12" customFormat="1" ht="20.25" customHeight="1">
      <c r="A205" s="284"/>
      <c r="B205" s="511" t="s">
        <v>41</v>
      </c>
      <c r="C205" s="512"/>
      <c r="D205" s="513"/>
      <c r="E205" s="512"/>
      <c r="F205" s="330" t="str">
        <f t="shared" si="51"/>
        <v/>
      </c>
      <c r="G205" s="514" t="str">
        <f t="shared" si="52"/>
        <v/>
      </c>
      <c r="H205" s="513"/>
      <c r="I205" s="50"/>
      <c r="J205" s="88"/>
      <c r="K205" s="27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310" t="s">
        <v>30</v>
      </c>
      <c r="B206" s="415" t="s">
        <v>142</v>
      </c>
      <c r="C206" s="416">
        <f>C207+C208+C209</f>
        <v>162416.47</v>
      </c>
      <c r="D206" s="416">
        <f>D207+D208+D209</f>
        <v>162416.47</v>
      </c>
      <c r="E206" s="416">
        <f>E207+E208+E209</f>
        <v>157105.57</v>
      </c>
      <c r="F206" s="311">
        <f t="shared" si="51"/>
        <v>96.730073003064291</v>
      </c>
      <c r="G206" s="128">
        <f t="shared" si="52"/>
        <v>96.730073003064291</v>
      </c>
      <c r="H206" s="417">
        <f>E206-D206</f>
        <v>-5310.8999999999942</v>
      </c>
      <c r="I206" s="104">
        <f>SUM(I207:I211)</f>
        <v>0</v>
      </c>
      <c r="J206" s="88">
        <f t="shared" ref="J206:J211" si="53">E206-I206</f>
        <v>157105.57</v>
      </c>
      <c r="K206" s="27" t="e">
        <f t="shared" ref="K206:K211" si="54">E206/I206*100-100</f>
        <v>#DIV/0!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85.5" customHeight="1">
      <c r="A207" s="276" t="s">
        <v>143</v>
      </c>
      <c r="B207" s="418" t="s">
        <v>144</v>
      </c>
      <c r="C207" s="419">
        <v>147416.47</v>
      </c>
      <c r="D207" s="420">
        <v>147416.47</v>
      </c>
      <c r="E207" s="420">
        <v>142125.57</v>
      </c>
      <c r="F207" s="312">
        <f t="shared" si="51"/>
        <v>96.410916636383988</v>
      </c>
      <c r="G207" s="313">
        <f t="shared" si="52"/>
        <v>96.410916636383988</v>
      </c>
      <c r="H207" s="417">
        <f>E207-D207</f>
        <v>-5290.8999999999942</v>
      </c>
      <c r="I207" s="74"/>
      <c r="J207" s="88">
        <f t="shared" si="53"/>
        <v>142125.57</v>
      </c>
      <c r="K207" s="27" t="e">
        <f t="shared" si="54"/>
        <v>#DIV/0!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51" customHeight="1">
      <c r="A208" s="239" t="s">
        <v>145</v>
      </c>
      <c r="B208" s="339" t="s">
        <v>146</v>
      </c>
      <c r="C208" s="419">
        <v>15000</v>
      </c>
      <c r="D208" s="420">
        <v>15000</v>
      </c>
      <c r="E208" s="420">
        <v>14980</v>
      </c>
      <c r="F208" s="286">
        <f t="shared" si="51"/>
        <v>99.866666666666674</v>
      </c>
      <c r="G208" s="313">
        <f t="shared" si="52"/>
        <v>99.866666666666674</v>
      </c>
      <c r="H208" s="417">
        <f>E208-D208</f>
        <v>-20</v>
      </c>
      <c r="I208" s="74"/>
      <c r="J208" s="88">
        <f t="shared" si="53"/>
        <v>14980</v>
      </c>
      <c r="K208" s="27" t="e">
        <f t="shared" si="54"/>
        <v>#DIV/0!</v>
      </c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30.75" hidden="1" customHeight="1">
      <c r="A209" s="239" t="s">
        <v>147</v>
      </c>
      <c r="B209" s="421" t="s">
        <v>148</v>
      </c>
      <c r="C209" s="405">
        <v>0</v>
      </c>
      <c r="D209" s="422">
        <v>0</v>
      </c>
      <c r="E209" s="422">
        <v>0</v>
      </c>
      <c r="F209" s="285" t="str">
        <f t="shared" si="51"/>
        <v/>
      </c>
      <c r="G209" s="260" t="str">
        <f t="shared" si="52"/>
        <v/>
      </c>
      <c r="H209" s="417">
        <f>E209-D209</f>
        <v>0</v>
      </c>
      <c r="I209" s="74"/>
      <c r="J209" s="88">
        <f t="shared" si="53"/>
        <v>0</v>
      </c>
      <c r="K209" s="27" t="e">
        <f t="shared" si="54"/>
        <v>#DIV/0!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45" hidden="1" customHeight="1">
      <c r="A210" s="283">
        <v>160</v>
      </c>
      <c r="B210" s="421" t="s">
        <v>146</v>
      </c>
      <c r="C210" s="405"/>
      <c r="D210" s="422"/>
      <c r="E210" s="422"/>
      <c r="F210" s="129" t="str">
        <f t="shared" si="51"/>
        <v/>
      </c>
      <c r="G210" s="260" t="str">
        <f t="shared" si="52"/>
        <v/>
      </c>
      <c r="H210" s="417">
        <f>E210-D210</f>
        <v>0</v>
      </c>
      <c r="I210" s="74"/>
      <c r="J210" s="88">
        <f t="shared" si="53"/>
        <v>0</v>
      </c>
      <c r="K210" s="27" t="e">
        <f t="shared" si="54"/>
        <v>#DIV/0!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3.25" hidden="1" customHeight="1">
      <c r="A211" s="276">
        <v>180</v>
      </c>
      <c r="B211" s="421" t="s">
        <v>148</v>
      </c>
      <c r="C211" s="405"/>
      <c r="D211" s="423"/>
      <c r="E211" s="422"/>
      <c r="F211" s="129" t="str">
        <f t="shared" si="51"/>
        <v/>
      </c>
      <c r="G211" s="260" t="str">
        <f t="shared" si="52"/>
        <v/>
      </c>
      <c r="H211" s="417">
        <v>0</v>
      </c>
      <c r="I211" s="74"/>
      <c r="J211" s="88">
        <f t="shared" si="53"/>
        <v>0</v>
      </c>
      <c r="K211" s="27" t="e">
        <f t="shared" si="54"/>
        <v>#DIV/0!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16.5" customHeight="1">
      <c r="A212" s="275" t="s">
        <v>31</v>
      </c>
      <c r="B212" s="424" t="s">
        <v>149</v>
      </c>
      <c r="C212" s="402">
        <f>C213+C214+C217</f>
        <v>531672</v>
      </c>
      <c r="D212" s="402">
        <f>D213+D214+D217</f>
        <v>519985</v>
      </c>
      <c r="E212" s="402">
        <f>E213+E214+E217</f>
        <v>339482</v>
      </c>
      <c r="F212" s="286">
        <f t="shared" si="51"/>
        <v>63.851773273747725</v>
      </c>
      <c r="G212" s="260">
        <f t="shared" si="52"/>
        <v>65.286883275479099</v>
      </c>
      <c r="H212" s="417">
        <f>E212-D212</f>
        <v>-180503</v>
      </c>
      <c r="I212" s="104">
        <f>SUM(I213:I220)</f>
        <v>0</v>
      </c>
      <c r="J212" s="88">
        <f t="shared" ref="J212:J229" si="55">E212-I212</f>
        <v>339482</v>
      </c>
      <c r="K212" s="27" t="e">
        <f t="shared" ref="K212:K236" si="56">E212/I212*100-100</f>
        <v>#DIV/0!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200" customFormat="1" ht="20.25" customHeight="1">
      <c r="A213" s="276" t="s">
        <v>150</v>
      </c>
      <c r="B213" s="418" t="s">
        <v>151</v>
      </c>
      <c r="C213" s="405">
        <v>210404</v>
      </c>
      <c r="D213" s="423">
        <v>210404</v>
      </c>
      <c r="E213" s="480">
        <v>105117</v>
      </c>
      <c r="F213" s="285">
        <f t="shared" si="51"/>
        <v>49.959601528488051</v>
      </c>
      <c r="G213" s="260">
        <f t="shared" si="52"/>
        <v>49.959601528488051</v>
      </c>
      <c r="H213" s="417">
        <f>E213-D213</f>
        <v>-105287</v>
      </c>
      <c r="I213" s="73"/>
      <c r="J213" s="88">
        <f t="shared" si="55"/>
        <v>105117</v>
      </c>
      <c r="K213" s="27" t="e">
        <f t="shared" si="56"/>
        <v>#DIV/0!</v>
      </c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s="6" customFormat="1" ht="31.5" customHeight="1">
      <c r="A214" s="275" t="s">
        <v>152</v>
      </c>
      <c r="B214" s="373" t="s">
        <v>257</v>
      </c>
      <c r="C214" s="402">
        <f>C215</f>
        <v>304704</v>
      </c>
      <c r="D214" s="402">
        <f>D215</f>
        <v>304704</v>
      </c>
      <c r="E214" s="402">
        <f>E215</f>
        <v>234365</v>
      </c>
      <c r="F214" s="308">
        <f t="shared" si="51"/>
        <v>76.915629594622985</v>
      </c>
      <c r="G214" s="262">
        <f t="shared" si="52"/>
        <v>76.915629594622985</v>
      </c>
      <c r="H214" s="425">
        <f>E214-D214</f>
        <v>-70339</v>
      </c>
      <c r="I214" s="298"/>
      <c r="J214" s="87">
        <f t="shared" si="55"/>
        <v>234365</v>
      </c>
      <c r="K214" s="71" t="e">
        <f t="shared" si="56"/>
        <v>#DIV/0!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s="200" customFormat="1" ht="31.5" customHeight="1">
      <c r="A215" s="276">
        <v>1021</v>
      </c>
      <c r="B215" s="374" t="s">
        <v>258</v>
      </c>
      <c r="C215" s="405">
        <v>304704</v>
      </c>
      <c r="D215" s="423">
        <v>304704</v>
      </c>
      <c r="E215" s="423">
        <v>234365</v>
      </c>
      <c r="F215" s="285">
        <f t="shared" si="51"/>
        <v>76.915629594622985</v>
      </c>
      <c r="G215" s="260">
        <f t="shared" si="52"/>
        <v>76.915629594622985</v>
      </c>
      <c r="H215" s="417">
        <f>E215-D215</f>
        <v>-70339</v>
      </c>
      <c r="I215" s="73"/>
      <c r="J215" s="88"/>
      <c r="K215" s="27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s="200" customFormat="1" ht="0.75" hidden="1" customHeight="1">
      <c r="A216" s="275"/>
      <c r="B216" s="373"/>
      <c r="C216" s="405"/>
      <c r="D216" s="405">
        <f>SUM(D217)</f>
        <v>4877</v>
      </c>
      <c r="E216" s="405">
        <f>SUM(E217)</f>
        <v>0</v>
      </c>
      <c r="F216" s="285"/>
      <c r="G216" s="260"/>
      <c r="H216" s="417"/>
      <c r="I216" s="73"/>
      <c r="J216" s="88"/>
      <c r="K216" s="27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s="200" customFormat="1" ht="47.25" customHeight="1">
      <c r="A217" s="275">
        <v>1200</v>
      </c>
      <c r="B217" s="373" t="s">
        <v>260</v>
      </c>
      <c r="C217" s="426">
        <v>16564</v>
      </c>
      <c r="D217" s="431">
        <v>4877</v>
      </c>
      <c r="E217" s="431">
        <v>0</v>
      </c>
      <c r="F217" s="287">
        <f>IF(C217=0,"",E217/C217*100)</f>
        <v>0</v>
      </c>
      <c r="G217" s="261">
        <f>IF(D217=0,"",E217/D217*100)</f>
        <v>0</v>
      </c>
      <c r="H217" s="428">
        <f>E217-D217</f>
        <v>-4877</v>
      </c>
      <c r="I217" s="73"/>
      <c r="J217" s="88"/>
      <c r="K217" s="27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s="6" customFormat="1" ht="18.75" customHeight="1">
      <c r="A218" s="275">
        <v>2000</v>
      </c>
      <c r="B218" s="373" t="s">
        <v>279</v>
      </c>
      <c r="C218" s="402">
        <f>SUM(C219)</f>
        <v>15000</v>
      </c>
      <c r="D218" s="402">
        <f>SUM(D219)</f>
        <v>15000</v>
      </c>
      <c r="E218" s="402">
        <f>SUM(E219)</f>
        <v>0</v>
      </c>
      <c r="F218" s="289">
        <f>IF(C218=0,"",E218/C218*100)</f>
        <v>0</v>
      </c>
      <c r="G218" s="261">
        <f>IF(D218=0,"",E218/D218*100)</f>
        <v>0</v>
      </c>
      <c r="H218" s="428">
        <f>E218-D218</f>
        <v>-15000</v>
      </c>
      <c r="I218" s="298"/>
      <c r="J218" s="87">
        <f t="shared" si="55"/>
        <v>0</v>
      </c>
      <c r="K218" s="71" t="e">
        <f t="shared" si="56"/>
        <v>#DIV/0!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s="200" customFormat="1" ht="34.5" customHeight="1">
      <c r="A219" s="275">
        <v>2111</v>
      </c>
      <c r="B219" s="374" t="s">
        <v>278</v>
      </c>
      <c r="C219" s="405">
        <v>15000</v>
      </c>
      <c r="D219" s="423">
        <v>15000</v>
      </c>
      <c r="E219" s="422">
        <v>0</v>
      </c>
      <c r="F219" s="285">
        <f>IF(C219=0,"",E219/C219*100)</f>
        <v>0</v>
      </c>
      <c r="G219" s="260">
        <f>IF(D219=0,"",E219/D219*100)</f>
        <v>0</v>
      </c>
      <c r="H219" s="417">
        <f>E219-D219</f>
        <v>-15000</v>
      </c>
      <c r="I219" s="73"/>
      <c r="J219" s="88">
        <f t="shared" si="55"/>
        <v>0</v>
      </c>
      <c r="K219" s="27" t="e">
        <f t="shared" si="56"/>
        <v>#DIV/0!</v>
      </c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s="200" customFormat="1" ht="0.75" hidden="1" customHeight="1">
      <c r="A220" s="276"/>
      <c r="B220" s="374"/>
      <c r="C220" s="419"/>
      <c r="D220" s="427">
        <v>0</v>
      </c>
      <c r="E220" s="420">
        <v>0</v>
      </c>
      <c r="F220" s="286" t="str">
        <f>IF(C220=0,"",E220/C220*100)</f>
        <v/>
      </c>
      <c r="G220" s="260" t="str">
        <f>IF(D220=0,"",E220/D220*100)</f>
        <v/>
      </c>
      <c r="H220" s="417">
        <f>E220-D220</f>
        <v>0</v>
      </c>
      <c r="I220" s="73"/>
      <c r="J220" s="88">
        <f t="shared" si="55"/>
        <v>0</v>
      </c>
      <c r="K220" s="27" t="e">
        <f t="shared" si="56"/>
        <v>#DIV/0!</v>
      </c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s="200" customFormat="1" ht="27" hidden="1" customHeight="1">
      <c r="A221" s="238" t="s">
        <v>32</v>
      </c>
      <c r="B221" s="334" t="s">
        <v>153</v>
      </c>
      <c r="C221" s="426">
        <f>SUM(C222:C223)</f>
        <v>0</v>
      </c>
      <c r="D221" s="426">
        <f>SUM(D222:D223)</f>
        <v>0</v>
      </c>
      <c r="E221" s="426">
        <f>SUM(E222:E223)</f>
        <v>0</v>
      </c>
      <c r="F221" s="287" t="str">
        <f>IF(C221=0,"",E221/C221*100)</f>
        <v/>
      </c>
      <c r="G221" s="261" t="str">
        <f>IF(D221=0,"",E221/D221*100)</f>
        <v/>
      </c>
      <c r="H221" s="428">
        <f>E221-D221</f>
        <v>0</v>
      </c>
      <c r="I221" s="201">
        <f>I222+I223</f>
        <v>0</v>
      </c>
      <c r="J221" s="87">
        <f>E221-I221</f>
        <v>0</v>
      </c>
      <c r="K221" s="71" t="e">
        <f>E221/I221*100-100</f>
        <v>#DIV/0!</v>
      </c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s="200" customFormat="1" ht="39.75" hidden="1" customHeight="1">
      <c r="A222" s="239">
        <v>2010</v>
      </c>
      <c r="B222" s="339" t="s">
        <v>247</v>
      </c>
      <c r="C222" s="419"/>
      <c r="D222" s="419"/>
      <c r="E222" s="419"/>
      <c r="F222" s="288"/>
      <c r="G222" s="295"/>
      <c r="H222" s="429"/>
      <c r="I222" s="296">
        <v>0</v>
      </c>
      <c r="J222" s="88"/>
      <c r="K222" s="27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s="200" customFormat="1" ht="30" hidden="1" customHeight="1">
      <c r="A223" s="239" t="s">
        <v>23</v>
      </c>
      <c r="B223" s="339" t="s">
        <v>44</v>
      </c>
      <c r="C223" s="419">
        <v>0</v>
      </c>
      <c r="D223" s="427">
        <v>0</v>
      </c>
      <c r="E223" s="420">
        <v>0</v>
      </c>
      <c r="F223" s="286" t="str">
        <f t="shared" ref="F223:F229" si="57">IF(C223=0,"",E223/C223*100)</f>
        <v/>
      </c>
      <c r="G223" s="260" t="str">
        <f t="shared" ref="G223:G229" si="58">IF(D223=0,"",E223/D223*100)</f>
        <v/>
      </c>
      <c r="H223" s="417">
        <f t="shared" ref="H223:H232" si="59">E223-D223</f>
        <v>0</v>
      </c>
      <c r="I223" s="73"/>
      <c r="J223" s="88">
        <f>E223-I223</f>
        <v>0</v>
      </c>
      <c r="K223" s="27" t="e">
        <f>E223/I223*100-100</f>
        <v>#DIV/0!</v>
      </c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s="12" customFormat="1" ht="36.75" hidden="1" customHeight="1">
      <c r="A224" s="275" t="s">
        <v>33</v>
      </c>
      <c r="B224" s="424" t="s">
        <v>42</v>
      </c>
      <c r="C224" s="426">
        <f>SUM(C225:C227)</f>
        <v>0</v>
      </c>
      <c r="D224" s="426">
        <f>SUM(D225:D227)</f>
        <v>0</v>
      </c>
      <c r="E224" s="426">
        <f>SUM(E225:E227)</f>
        <v>0</v>
      </c>
      <c r="F224" s="286" t="str">
        <f t="shared" si="57"/>
        <v/>
      </c>
      <c r="G224" s="260" t="str">
        <f t="shared" si="58"/>
        <v/>
      </c>
      <c r="H224" s="417">
        <f t="shared" si="59"/>
        <v>0</v>
      </c>
      <c r="I224" s="104">
        <f>SUM(I225:I227)</f>
        <v>0</v>
      </c>
      <c r="J224" s="88">
        <f t="shared" si="55"/>
        <v>0</v>
      </c>
      <c r="K224" s="27" t="e">
        <f t="shared" si="56"/>
        <v>#DIV/0!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69" hidden="1" customHeight="1">
      <c r="A225" s="276" t="s">
        <v>154</v>
      </c>
      <c r="B225" s="418" t="s">
        <v>155</v>
      </c>
      <c r="C225" s="419"/>
      <c r="D225" s="427">
        <v>0</v>
      </c>
      <c r="E225" s="420"/>
      <c r="F225" s="286" t="str">
        <f t="shared" si="57"/>
        <v/>
      </c>
      <c r="G225" s="260" t="str">
        <f t="shared" si="58"/>
        <v/>
      </c>
      <c r="H225" s="417">
        <f t="shared" si="59"/>
        <v>0</v>
      </c>
      <c r="I225" s="73">
        <v>0</v>
      </c>
      <c r="J225" s="88">
        <f t="shared" si="55"/>
        <v>0</v>
      </c>
      <c r="K225" s="27" t="e">
        <f t="shared" si="56"/>
        <v>#DIV/0!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42" hidden="1" customHeight="1">
      <c r="A226" s="276">
        <v>3120</v>
      </c>
      <c r="B226" s="418" t="s">
        <v>243</v>
      </c>
      <c r="C226" s="419"/>
      <c r="D226" s="427"/>
      <c r="E226" s="420"/>
      <c r="F226" s="286" t="str">
        <f t="shared" si="57"/>
        <v/>
      </c>
      <c r="G226" s="260" t="str">
        <f t="shared" si="58"/>
        <v/>
      </c>
      <c r="H226" s="417">
        <f t="shared" si="59"/>
        <v>0</v>
      </c>
      <c r="I226" s="73">
        <v>0</v>
      </c>
      <c r="J226" s="88">
        <f>E226-I226</f>
        <v>0</v>
      </c>
      <c r="K226" s="27" t="e">
        <f>E226/I226*100-100</f>
        <v>#DIV/0!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42" hidden="1" customHeight="1">
      <c r="A227" s="276">
        <v>3210</v>
      </c>
      <c r="B227" s="418" t="s">
        <v>157</v>
      </c>
      <c r="C227" s="419">
        <v>0</v>
      </c>
      <c r="D227" s="427">
        <v>0</v>
      </c>
      <c r="E227" s="420">
        <v>0</v>
      </c>
      <c r="F227" s="286" t="str">
        <f t="shared" si="57"/>
        <v/>
      </c>
      <c r="G227" s="260" t="str">
        <f t="shared" si="58"/>
        <v/>
      </c>
      <c r="H227" s="417">
        <f t="shared" si="59"/>
        <v>0</v>
      </c>
      <c r="I227" s="73"/>
      <c r="J227" s="88">
        <f>E227-I227</f>
        <v>0</v>
      </c>
      <c r="K227" s="27" t="e">
        <f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29.25" hidden="1" customHeight="1">
      <c r="A228" s="275" t="s">
        <v>34</v>
      </c>
      <c r="B228" s="424" t="s">
        <v>159</v>
      </c>
      <c r="C228" s="426">
        <f>SUM(C229:C232)</f>
        <v>0</v>
      </c>
      <c r="D228" s="426">
        <f>SUM(D229:D232)</f>
        <v>0</v>
      </c>
      <c r="E228" s="426">
        <f>SUM(E229:E232)</f>
        <v>0</v>
      </c>
      <c r="F228" s="287" t="str">
        <f t="shared" si="57"/>
        <v/>
      </c>
      <c r="G228" s="261" t="str">
        <f t="shared" si="58"/>
        <v/>
      </c>
      <c r="H228" s="428">
        <f t="shared" si="59"/>
        <v>0</v>
      </c>
      <c r="I228" s="104">
        <f>I230+I229</f>
        <v>0</v>
      </c>
      <c r="J228" s="87">
        <f t="shared" si="55"/>
        <v>0</v>
      </c>
      <c r="K228" s="27" t="e">
        <f t="shared" si="56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200" customFormat="1" ht="24" hidden="1" customHeight="1">
      <c r="A229" s="276" t="s">
        <v>160</v>
      </c>
      <c r="B229" s="418" t="s">
        <v>161</v>
      </c>
      <c r="C229" s="419"/>
      <c r="D229" s="427"/>
      <c r="E229" s="420"/>
      <c r="F229" s="286" t="str">
        <f t="shared" si="57"/>
        <v/>
      </c>
      <c r="G229" s="260" t="str">
        <f t="shared" si="58"/>
        <v/>
      </c>
      <c r="H229" s="417">
        <f t="shared" si="59"/>
        <v>0</v>
      </c>
      <c r="I229" s="73"/>
      <c r="J229" s="88">
        <f t="shared" si="55"/>
        <v>0</v>
      </c>
      <c r="K229" s="27" t="e">
        <f t="shared" si="56"/>
        <v>#DIV/0!</v>
      </c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s="200" customFormat="1" ht="24" hidden="1" customHeight="1">
      <c r="A230" s="276">
        <v>4040</v>
      </c>
      <c r="B230" s="339" t="s">
        <v>162</v>
      </c>
      <c r="C230" s="419">
        <v>0</v>
      </c>
      <c r="D230" s="427">
        <v>0</v>
      </c>
      <c r="E230" s="420">
        <v>0</v>
      </c>
      <c r="F230" s="286" t="str">
        <f t="shared" ref="F230:F235" si="60">IF(C230=0,"",E230/C230*100)</f>
        <v/>
      </c>
      <c r="G230" s="260" t="str">
        <f t="shared" ref="G230:G235" si="61">IF(D230=0,"",E230/D230*100)</f>
        <v/>
      </c>
      <c r="H230" s="417">
        <f t="shared" si="59"/>
        <v>0</v>
      </c>
      <c r="I230" s="73"/>
      <c r="J230" s="88">
        <f>E230-I230</f>
        <v>0</v>
      </c>
      <c r="K230" s="27" t="e">
        <f>E230/I230*100-100</f>
        <v>#DIV/0!</v>
      </c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s="200" customFormat="1" ht="47.25" hidden="1" customHeight="1">
      <c r="A231" s="276">
        <v>4060</v>
      </c>
      <c r="B231" s="339" t="s">
        <v>256</v>
      </c>
      <c r="C231" s="419"/>
      <c r="D231" s="427">
        <v>0</v>
      </c>
      <c r="E231" s="420"/>
      <c r="F231" s="286" t="str">
        <f t="shared" si="60"/>
        <v/>
      </c>
      <c r="G231" s="260" t="str">
        <f t="shared" si="61"/>
        <v/>
      </c>
      <c r="H231" s="417">
        <f t="shared" si="59"/>
        <v>0</v>
      </c>
      <c r="I231" s="73">
        <v>0</v>
      </c>
      <c r="J231" s="88">
        <f>E231-I231</f>
        <v>0</v>
      </c>
      <c r="K231" s="27" t="e">
        <f>E231/I231*100-100</f>
        <v>#DIV/0!</v>
      </c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s="6" customFormat="1" ht="24" hidden="1" customHeight="1">
      <c r="A232" s="275">
        <v>4080</v>
      </c>
      <c r="B232" s="334" t="s">
        <v>165</v>
      </c>
      <c r="C232" s="426"/>
      <c r="D232" s="430"/>
      <c r="E232" s="431"/>
      <c r="F232" s="297" t="str">
        <f t="shared" si="60"/>
        <v/>
      </c>
      <c r="G232" s="262" t="str">
        <f t="shared" si="61"/>
        <v/>
      </c>
      <c r="H232" s="425">
        <f t="shared" si="59"/>
        <v>0</v>
      </c>
      <c r="I232" s="298">
        <v>0</v>
      </c>
      <c r="J232" s="87">
        <f>E232-I232</f>
        <v>0</v>
      </c>
      <c r="K232" s="71" t="e">
        <f>E232/I232*100-100</f>
        <v>#DIV/0!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s="12" customFormat="1" ht="26.25" hidden="1" customHeight="1">
      <c r="A233" s="275" t="s">
        <v>35</v>
      </c>
      <c r="B233" s="424" t="s">
        <v>166</v>
      </c>
      <c r="C233" s="426">
        <f>C235</f>
        <v>0</v>
      </c>
      <c r="D233" s="426">
        <f>D235</f>
        <v>0</v>
      </c>
      <c r="E233" s="426">
        <f>E235</f>
        <v>0</v>
      </c>
      <c r="F233" s="286" t="str">
        <f t="shared" si="60"/>
        <v/>
      </c>
      <c r="G233" s="260" t="str">
        <f t="shared" si="61"/>
        <v/>
      </c>
      <c r="H233" s="428">
        <f t="shared" ref="H233:H261" si="62">E233-D233</f>
        <v>0</v>
      </c>
      <c r="I233" s="104">
        <f>I234+I235</f>
        <v>0</v>
      </c>
      <c r="J233" s="87">
        <f t="shared" ref="J233:J251" si="63">E233-I233</f>
        <v>0</v>
      </c>
      <c r="K233" s="71" t="e">
        <f t="shared" si="56"/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36.75" hidden="1" customHeight="1">
      <c r="A234" s="276">
        <v>5030</v>
      </c>
      <c r="B234" s="418" t="s">
        <v>169</v>
      </c>
      <c r="C234" s="426">
        <v>0</v>
      </c>
      <c r="D234" s="426">
        <v>0</v>
      </c>
      <c r="E234" s="426">
        <v>0</v>
      </c>
      <c r="F234" s="286" t="str">
        <f t="shared" si="60"/>
        <v/>
      </c>
      <c r="G234" s="260" t="str">
        <f t="shared" si="61"/>
        <v/>
      </c>
      <c r="H234" s="428"/>
      <c r="I234" s="301"/>
      <c r="J234" s="87"/>
      <c r="K234" s="7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s="200" customFormat="1" ht="36.75" hidden="1" customHeight="1">
      <c r="A235" s="276" t="s">
        <v>170</v>
      </c>
      <c r="B235" s="418" t="s">
        <v>171</v>
      </c>
      <c r="C235" s="419"/>
      <c r="D235" s="427">
        <v>0</v>
      </c>
      <c r="E235" s="420"/>
      <c r="F235" s="286" t="str">
        <f t="shared" si="60"/>
        <v/>
      </c>
      <c r="G235" s="260" t="str">
        <f t="shared" si="61"/>
        <v/>
      </c>
      <c r="H235" s="417">
        <f t="shared" si="62"/>
        <v>0</v>
      </c>
      <c r="I235" s="74"/>
      <c r="J235" s="88">
        <f t="shared" si="63"/>
        <v>0</v>
      </c>
      <c r="K235" s="27" t="e">
        <f t="shared" si="56"/>
        <v>#DIV/0!</v>
      </c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s="12" customFormat="1" ht="27.75" hidden="1" customHeight="1">
      <c r="A236" s="275" t="s">
        <v>25</v>
      </c>
      <c r="B236" s="424" t="s">
        <v>172</v>
      </c>
      <c r="C236" s="431">
        <f>C237+C238+C239</f>
        <v>0</v>
      </c>
      <c r="D236" s="431">
        <f>D237+D238+D239</f>
        <v>0</v>
      </c>
      <c r="E236" s="431">
        <f>E237+E238+E239</f>
        <v>0</v>
      </c>
      <c r="F236" s="287" t="str">
        <f t="shared" ref="F236:F256" si="64">IF(C236=0,"",E236/C236*100)</f>
        <v/>
      </c>
      <c r="G236" s="261" t="str">
        <f t="shared" ref="G236:G262" si="65">IF(D236=0,"",E236/D236*100)</f>
        <v/>
      </c>
      <c r="H236" s="428">
        <f t="shared" si="62"/>
        <v>0</v>
      </c>
      <c r="I236" s="107">
        <f>I238+I239</f>
        <v>0</v>
      </c>
      <c r="J236" s="87">
        <f t="shared" si="63"/>
        <v>0</v>
      </c>
      <c r="K236" s="71" t="e">
        <f t="shared" si="56"/>
        <v>#DIV/0!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s="12" customFormat="1" ht="48.75" hidden="1" customHeight="1">
      <c r="A237" s="276">
        <v>6010</v>
      </c>
      <c r="B237" s="418" t="s">
        <v>244</v>
      </c>
      <c r="C237" s="420"/>
      <c r="D237" s="420"/>
      <c r="E237" s="420"/>
      <c r="F237" s="286" t="str">
        <f>IF(C237=0,"",E237/C237*100)</f>
        <v/>
      </c>
      <c r="G237" s="260" t="str">
        <f>IF(D237=0,"",E237/D237*100)</f>
        <v/>
      </c>
      <c r="H237" s="417">
        <f>E237-D237</f>
        <v>0</v>
      </c>
      <c r="I237" s="293">
        <v>0</v>
      </c>
      <c r="J237" s="88">
        <f>E237-I237</f>
        <v>0</v>
      </c>
      <c r="K237" s="27" t="e">
        <f>E237/I237*100-100</f>
        <v>#DIV/0!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s="12" customFormat="1" ht="27.75" hidden="1" customHeight="1">
      <c r="A238" s="276" t="s">
        <v>175</v>
      </c>
      <c r="B238" s="418" t="s">
        <v>176</v>
      </c>
      <c r="C238" s="420"/>
      <c r="D238" s="427"/>
      <c r="E238" s="420"/>
      <c r="F238" s="288" t="str">
        <f t="shared" si="64"/>
        <v/>
      </c>
      <c r="G238" s="260" t="str">
        <f t="shared" si="65"/>
        <v/>
      </c>
      <c r="H238" s="417">
        <f t="shared" si="62"/>
        <v>0</v>
      </c>
      <c r="I238" s="74"/>
      <c r="J238" s="88">
        <f t="shared" si="63"/>
        <v>0</v>
      </c>
      <c r="K238" s="27" t="e">
        <f>E238/I238*100-100</f>
        <v>#DIV/0!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s="12" customFormat="1" ht="25.5" hidden="1" customHeight="1">
      <c r="A239" s="276" t="s">
        <v>177</v>
      </c>
      <c r="B239" s="418" t="s">
        <v>178</v>
      </c>
      <c r="C239" s="420"/>
      <c r="D239" s="427"/>
      <c r="E239" s="420"/>
      <c r="F239" s="288" t="str">
        <f t="shared" si="64"/>
        <v/>
      </c>
      <c r="G239" s="260" t="str">
        <f t="shared" si="65"/>
        <v/>
      </c>
      <c r="H239" s="417">
        <f t="shared" si="62"/>
        <v>0</v>
      </c>
      <c r="I239" s="74"/>
      <c r="J239" s="88">
        <f t="shared" si="63"/>
        <v>0</v>
      </c>
      <c r="K239" s="27" t="e">
        <f>E239/I239*100-100</f>
        <v>#DIV/0!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s="12" customFormat="1" ht="38.25" hidden="1" customHeight="1">
      <c r="A240" s="275" t="s">
        <v>47</v>
      </c>
      <c r="B240" s="424" t="s">
        <v>57</v>
      </c>
      <c r="C240" s="431">
        <f>C241</f>
        <v>0</v>
      </c>
      <c r="D240" s="431">
        <f>D241</f>
        <v>0</v>
      </c>
      <c r="E240" s="431">
        <f>E241</f>
        <v>0</v>
      </c>
      <c r="F240" s="287" t="str">
        <f t="shared" si="64"/>
        <v/>
      </c>
      <c r="G240" s="261" t="str">
        <f t="shared" si="65"/>
        <v/>
      </c>
      <c r="H240" s="428">
        <f t="shared" si="62"/>
        <v>0</v>
      </c>
      <c r="I240" s="107">
        <f>I241</f>
        <v>0</v>
      </c>
      <c r="J240" s="87">
        <f t="shared" si="63"/>
        <v>0</v>
      </c>
      <c r="K240" s="71" t="e">
        <f t="shared" ref="K240:K246" si="66">E240/I240*100-100</f>
        <v>#DIV/0!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s="12" customFormat="1" ht="22.5" hidden="1" customHeight="1">
      <c r="A241" s="276" t="s">
        <v>179</v>
      </c>
      <c r="B241" s="418" t="s">
        <v>180</v>
      </c>
      <c r="C241" s="420"/>
      <c r="D241" s="427"/>
      <c r="E241" s="420"/>
      <c r="F241" s="288" t="str">
        <f t="shared" si="64"/>
        <v/>
      </c>
      <c r="G241" s="260" t="str">
        <f t="shared" si="65"/>
        <v/>
      </c>
      <c r="H241" s="417">
        <f t="shared" si="62"/>
        <v>0</v>
      </c>
      <c r="I241" s="74"/>
      <c r="J241" s="88">
        <f t="shared" si="63"/>
        <v>0</v>
      </c>
      <c r="K241" s="27" t="e">
        <f t="shared" si="66"/>
        <v>#DIV/0!</v>
      </c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s="6" customFormat="1" ht="18" customHeight="1">
      <c r="A242" s="275" t="s">
        <v>36</v>
      </c>
      <c r="B242" s="424" t="s">
        <v>181</v>
      </c>
      <c r="C242" s="431">
        <f>C243+C244+C245+C246+C247+C248</f>
        <v>317646</v>
      </c>
      <c r="D242" s="431">
        <f>D243+D244+D245+D246+D247+D248</f>
        <v>317646</v>
      </c>
      <c r="E242" s="431">
        <f>E243+E244+E245+E246+E247+E248</f>
        <v>265416</v>
      </c>
      <c r="F242" s="287">
        <f t="shared" si="64"/>
        <v>83.557167412780259</v>
      </c>
      <c r="G242" s="262">
        <f t="shared" si="65"/>
        <v>83.557167412780259</v>
      </c>
      <c r="H242" s="425">
        <f t="shared" si="62"/>
        <v>-52230</v>
      </c>
      <c r="I242" s="107">
        <f>SUM(I243:I248)</f>
        <v>0</v>
      </c>
      <c r="J242" s="87">
        <f t="shared" si="63"/>
        <v>265416</v>
      </c>
      <c r="K242" s="71" t="e">
        <f t="shared" si="66"/>
        <v>#DIV/0!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s="12" customFormat="1" ht="39.75" hidden="1" customHeight="1">
      <c r="A243" s="276" t="s">
        <v>201</v>
      </c>
      <c r="B243" s="418" t="s">
        <v>202</v>
      </c>
      <c r="C243" s="420"/>
      <c r="D243" s="427"/>
      <c r="E243" s="400"/>
      <c r="F243" s="288" t="str">
        <f t="shared" si="64"/>
        <v/>
      </c>
      <c r="G243" s="260" t="str">
        <f t="shared" si="65"/>
        <v/>
      </c>
      <c r="H243" s="417">
        <f t="shared" si="62"/>
        <v>0</v>
      </c>
      <c r="I243" s="74"/>
      <c r="J243" s="88">
        <f t="shared" si="63"/>
        <v>0</v>
      </c>
      <c r="K243" s="27" t="e">
        <f t="shared" si="66"/>
        <v>#DIV/0!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s="12" customFormat="1" ht="21" customHeight="1">
      <c r="A244" s="276">
        <v>7320</v>
      </c>
      <c r="B244" s="418" t="s">
        <v>211</v>
      </c>
      <c r="C244" s="420"/>
      <c r="D244" s="427"/>
      <c r="E244" s="400"/>
      <c r="F244" s="288" t="str">
        <f>IF(C244=0,"",E244/C244*100)</f>
        <v/>
      </c>
      <c r="G244" s="260" t="str">
        <f>IF(D244=0,"",E244/D244*100)</f>
        <v/>
      </c>
      <c r="H244" s="417">
        <f>E244-D244</f>
        <v>0</v>
      </c>
      <c r="I244" s="74"/>
      <c r="J244" s="88">
        <f>E244-I244</f>
        <v>0</v>
      </c>
      <c r="K244" s="27" t="e">
        <f>E244/I244*100-100</f>
        <v>#DIV/0!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s="12" customFormat="1" ht="16.5" customHeight="1">
      <c r="A245" s="276" t="s">
        <v>37</v>
      </c>
      <c r="B245" s="418" t="s">
        <v>203</v>
      </c>
      <c r="C245" s="420">
        <v>317646</v>
      </c>
      <c r="D245" s="420">
        <v>317646</v>
      </c>
      <c r="E245" s="420">
        <v>265416</v>
      </c>
      <c r="F245" s="288">
        <f t="shared" si="64"/>
        <v>83.557167412780259</v>
      </c>
      <c r="G245" s="260">
        <f t="shared" si="65"/>
        <v>83.557167412780259</v>
      </c>
      <c r="H245" s="417">
        <f t="shared" si="62"/>
        <v>-52230</v>
      </c>
      <c r="I245" s="74"/>
      <c r="J245" s="88">
        <f t="shared" si="63"/>
        <v>265416</v>
      </c>
      <c r="K245" s="27" t="e">
        <f t="shared" si="66"/>
        <v>#DIV/0!</v>
      </c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s="12" customFormat="1" ht="26.25" hidden="1" customHeight="1">
      <c r="A246" s="276" t="s">
        <v>204</v>
      </c>
      <c r="B246" s="418" t="s">
        <v>205</v>
      </c>
      <c r="C246" s="420"/>
      <c r="D246" s="427"/>
      <c r="E246" s="400"/>
      <c r="F246" s="288" t="str">
        <f t="shared" si="64"/>
        <v/>
      </c>
      <c r="G246" s="260" t="str">
        <f t="shared" si="65"/>
        <v/>
      </c>
      <c r="H246" s="417">
        <f t="shared" si="62"/>
        <v>0</v>
      </c>
      <c r="I246" s="74"/>
      <c r="J246" s="88">
        <f t="shared" si="63"/>
        <v>0</v>
      </c>
      <c r="K246" s="27" t="e">
        <f t="shared" si="66"/>
        <v>#DIV/0!</v>
      </c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s="12" customFormat="1" ht="1.5" hidden="1" customHeight="1">
      <c r="A247" s="276" t="s">
        <v>206</v>
      </c>
      <c r="B247" s="418" t="s">
        <v>207</v>
      </c>
      <c r="C247" s="422"/>
      <c r="D247" s="423"/>
      <c r="E247" s="414"/>
      <c r="F247" s="288" t="str">
        <f>IF(C247=0,"",E247/C247*100)</f>
        <v/>
      </c>
      <c r="G247" s="260" t="str">
        <f t="shared" si="65"/>
        <v/>
      </c>
      <c r="H247" s="417">
        <f t="shared" si="62"/>
        <v>0</v>
      </c>
      <c r="I247" s="74"/>
      <c r="J247" s="88">
        <f t="shared" si="63"/>
        <v>0</v>
      </c>
      <c r="K247" s="27" t="e">
        <f t="shared" ref="K247:K261" si="67">E247/I247*100-100</f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1.5" hidden="1" customHeight="1">
      <c r="A248" s="276" t="s">
        <v>182</v>
      </c>
      <c r="B248" s="418" t="s">
        <v>183</v>
      </c>
      <c r="C248" s="422"/>
      <c r="D248" s="423"/>
      <c r="E248" s="414"/>
      <c r="F248" s="288" t="str">
        <f>IF(C248=0,"",E248/C248*100)</f>
        <v/>
      </c>
      <c r="G248" s="260" t="str">
        <f t="shared" si="65"/>
        <v/>
      </c>
      <c r="H248" s="417">
        <f t="shared" si="62"/>
        <v>0</v>
      </c>
      <c r="I248" s="74"/>
      <c r="J248" s="88">
        <f t="shared" si="63"/>
        <v>0</v>
      </c>
      <c r="K248" s="27" t="e">
        <f t="shared" si="67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6" customFormat="1" ht="33" customHeight="1">
      <c r="A249" s="275" t="s">
        <v>38</v>
      </c>
      <c r="B249" s="424" t="s">
        <v>184</v>
      </c>
      <c r="C249" s="433">
        <f>C250</f>
        <v>170660</v>
      </c>
      <c r="D249" s="433">
        <f>D250</f>
        <v>170660</v>
      </c>
      <c r="E249" s="433">
        <f>E250</f>
        <v>24356</v>
      </c>
      <c r="F249" s="289">
        <f t="shared" si="64"/>
        <v>14.271651236376421</v>
      </c>
      <c r="G249" s="262">
        <f t="shared" si="65"/>
        <v>14.271651236376421</v>
      </c>
      <c r="H249" s="425">
        <f t="shared" si="62"/>
        <v>-146304</v>
      </c>
      <c r="I249" s="107">
        <f>I250</f>
        <v>0</v>
      </c>
      <c r="J249" s="87">
        <f t="shared" si="63"/>
        <v>24356</v>
      </c>
      <c r="K249" s="71" t="e">
        <f t="shared" si="67"/>
        <v>#DIV/0!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s="12" customFormat="1" ht="33.75" customHeight="1">
      <c r="A250" s="276" t="s">
        <v>49</v>
      </c>
      <c r="B250" s="418" t="s">
        <v>187</v>
      </c>
      <c r="C250" s="422">
        <v>170660</v>
      </c>
      <c r="D250" s="423">
        <v>170660</v>
      </c>
      <c r="E250" s="414">
        <v>24356</v>
      </c>
      <c r="F250" s="290">
        <f t="shared" si="64"/>
        <v>14.271651236376421</v>
      </c>
      <c r="G250" s="260">
        <f t="shared" si="65"/>
        <v>14.271651236376421</v>
      </c>
      <c r="H250" s="417">
        <f t="shared" si="62"/>
        <v>-146304</v>
      </c>
      <c r="I250" s="74"/>
      <c r="J250" s="88">
        <f t="shared" si="63"/>
        <v>24356</v>
      </c>
      <c r="K250" s="27" t="e">
        <f t="shared" si="67"/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16.5" customHeight="1">
      <c r="A251" s="275" t="s">
        <v>39</v>
      </c>
      <c r="B251" s="424" t="s">
        <v>53</v>
      </c>
      <c r="C251" s="433">
        <f>C252+C253+C254</f>
        <v>50000</v>
      </c>
      <c r="D251" s="433">
        <f>D252+D253+D254</f>
        <v>50000</v>
      </c>
      <c r="E251" s="433">
        <f>E252+E253+E254</f>
        <v>49896</v>
      </c>
      <c r="F251" s="536">
        <f>IF(C251=0,"",E251/C251*100)</f>
        <v>99.792000000000002</v>
      </c>
      <c r="G251" s="537">
        <f>IF(D251=0,"",E251/D251*100)</f>
        <v>99.792000000000002</v>
      </c>
      <c r="H251" s="538">
        <f>E251-D251</f>
        <v>-104</v>
      </c>
      <c r="I251" s="107">
        <f>I252+I253</f>
        <v>0</v>
      </c>
      <c r="J251" s="88">
        <f t="shared" si="63"/>
        <v>49896</v>
      </c>
      <c r="K251" s="27" t="e">
        <f t="shared" si="67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2" customFormat="1" ht="0.75" customHeight="1">
      <c r="A252" s="276" t="s">
        <v>208</v>
      </c>
      <c r="B252" s="418" t="s">
        <v>209</v>
      </c>
      <c r="C252" s="422"/>
      <c r="D252" s="422"/>
      <c r="E252" s="422"/>
      <c r="F252" s="290" t="str">
        <f t="shared" si="64"/>
        <v/>
      </c>
      <c r="G252" s="260" t="str">
        <f t="shared" si="65"/>
        <v/>
      </c>
      <c r="H252" s="417">
        <f t="shared" si="62"/>
        <v>0</v>
      </c>
      <c r="I252" s="69"/>
      <c r="J252" s="88">
        <f t="shared" ref="J252:J261" si="68">E252-I252</f>
        <v>0</v>
      </c>
      <c r="K252" s="27" t="e">
        <f t="shared" si="67"/>
        <v>#DIV/0!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s="12" customFormat="1" ht="0.75" customHeight="1">
      <c r="A253" s="276">
        <v>7670</v>
      </c>
      <c r="B253" s="418" t="s">
        <v>241</v>
      </c>
      <c r="C253" s="422"/>
      <c r="D253" s="422"/>
      <c r="E253" s="422"/>
      <c r="F253" s="290" t="str">
        <f>IF(C253=0,"",E253/C253*100)</f>
        <v/>
      </c>
      <c r="G253" s="260" t="str">
        <f>IF(D253=0,"",E253/D253*100)</f>
        <v/>
      </c>
      <c r="H253" s="417">
        <f t="shared" si="62"/>
        <v>0</v>
      </c>
      <c r="I253" s="69"/>
      <c r="J253" s="88">
        <f>E253-I253</f>
        <v>0</v>
      </c>
      <c r="K253" s="27" t="e">
        <f>E253/I253*100-100</f>
        <v>#DIV/0!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s="12" customFormat="1" ht="30.75" customHeight="1">
      <c r="A254" s="276">
        <v>7691</v>
      </c>
      <c r="B254" s="418" t="s">
        <v>300</v>
      </c>
      <c r="C254" s="422">
        <v>50000</v>
      </c>
      <c r="D254" s="422">
        <v>50000</v>
      </c>
      <c r="E254" s="422">
        <v>49896</v>
      </c>
      <c r="F254" s="290">
        <f t="shared" si="64"/>
        <v>99.792000000000002</v>
      </c>
      <c r="G254" s="260">
        <f t="shared" si="65"/>
        <v>99.792000000000002</v>
      </c>
      <c r="H254" s="417">
        <f t="shared" si="62"/>
        <v>-104</v>
      </c>
      <c r="I254" s="69"/>
      <c r="J254" s="88"/>
      <c r="K254" s="27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s="12" customFormat="1" ht="32.25" customHeight="1">
      <c r="A255" s="275" t="s">
        <v>50</v>
      </c>
      <c r="B255" s="424" t="s">
        <v>210</v>
      </c>
      <c r="C255" s="433">
        <f>C256</f>
        <v>14025</v>
      </c>
      <c r="D255" s="433">
        <f>D256</f>
        <v>8276</v>
      </c>
      <c r="E255" s="433">
        <f>E256</f>
        <v>0</v>
      </c>
      <c r="F255" s="536">
        <f t="shared" si="64"/>
        <v>0</v>
      </c>
      <c r="G255" s="537">
        <f t="shared" si="65"/>
        <v>0</v>
      </c>
      <c r="H255" s="538">
        <f t="shared" si="62"/>
        <v>-8276</v>
      </c>
      <c r="I255" s="107">
        <f>I256</f>
        <v>0</v>
      </c>
      <c r="J255" s="88">
        <f t="shared" si="68"/>
        <v>0</v>
      </c>
      <c r="K255" s="27" t="e">
        <f t="shared" si="67"/>
        <v>#DIV/0!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s="12" customFormat="1" ht="32.25" customHeight="1" thickBot="1">
      <c r="A256" s="276" t="s">
        <v>51</v>
      </c>
      <c r="B256" s="418" t="s">
        <v>52</v>
      </c>
      <c r="C256" s="422">
        <v>14025</v>
      </c>
      <c r="D256" s="423">
        <v>8276</v>
      </c>
      <c r="E256" s="422">
        <v>0</v>
      </c>
      <c r="F256" s="290">
        <f t="shared" si="64"/>
        <v>0</v>
      </c>
      <c r="G256" s="260">
        <f t="shared" si="65"/>
        <v>0</v>
      </c>
      <c r="H256" s="417">
        <f t="shared" si="62"/>
        <v>-8276</v>
      </c>
      <c r="I256" s="69"/>
      <c r="J256" s="88">
        <f t="shared" si="68"/>
        <v>0</v>
      </c>
      <c r="K256" s="27" t="e">
        <f t="shared" si="67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63.75" hidden="1" customHeight="1" thickBot="1">
      <c r="A257" s="238">
        <v>9700</v>
      </c>
      <c r="B257" s="334" t="s">
        <v>58</v>
      </c>
      <c r="C257" s="434"/>
      <c r="D257" s="435"/>
      <c r="E257" s="434"/>
      <c r="F257" s="290" t="str">
        <f>IF(C257=0,"",E257/C257*100)</f>
        <v/>
      </c>
      <c r="G257" s="260" t="str">
        <f>IF(D257=0,"",E257/D257*100)</f>
        <v/>
      </c>
      <c r="H257" s="428">
        <f>E257-D257</f>
        <v>0</v>
      </c>
      <c r="I257" s="202"/>
      <c r="J257" s="87">
        <f t="shared" si="68"/>
        <v>0</v>
      </c>
      <c r="K257" s="71" t="e">
        <f t="shared" si="67"/>
        <v>#DIV/0!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60" customFormat="1" ht="24" customHeight="1" thickBot="1">
      <c r="A258" s="212" t="s">
        <v>10</v>
      </c>
      <c r="B258" s="539" t="s">
        <v>0</v>
      </c>
      <c r="C258" s="436">
        <f>C206+C212+C216+C219+C242+C249+C255+C251</f>
        <v>1261419.47</v>
      </c>
      <c r="D258" s="436">
        <f>D206+D212+D219+D242+D249+D255+D251</f>
        <v>1243983.47</v>
      </c>
      <c r="E258" s="436">
        <f>E206+E212+E216+E219+E242+E249+E255+E251</f>
        <v>836255.57000000007</v>
      </c>
      <c r="F258" s="291">
        <f>IF(C258=0,"",E258/C258*100)</f>
        <v>66.29480437621595</v>
      </c>
      <c r="G258" s="321">
        <f t="shared" si="65"/>
        <v>67.224009817429504</v>
      </c>
      <c r="H258" s="436">
        <f>SUM(H206+H212+H218+H242+H249+H255)</f>
        <v>-407623.9</v>
      </c>
      <c r="I258" s="108">
        <f>I206+I212+I221+I224+I228+I233+I236+I240+I242+I249+I251+I255+I257</f>
        <v>0</v>
      </c>
      <c r="J258" s="268">
        <f t="shared" si="68"/>
        <v>836255.57000000007</v>
      </c>
      <c r="K258" s="269" t="e">
        <f t="shared" si="67"/>
        <v>#DIV/0!</v>
      </c>
      <c r="L258" s="61"/>
      <c r="M258" s="61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</row>
    <row r="259" spans="1:25" s="12" customFormat="1" ht="20.25" hidden="1" customHeight="1" thickBot="1">
      <c r="A259" s="140" t="s">
        <v>40</v>
      </c>
      <c r="B259" s="540" t="s">
        <v>27</v>
      </c>
      <c r="C259" s="437"/>
      <c r="D259" s="427"/>
      <c r="E259" s="437"/>
      <c r="F259" s="291" t="str">
        <f>IF(C259=0,"",E259/C259*100)</f>
        <v/>
      </c>
      <c r="G259" s="321" t="str">
        <f t="shared" si="65"/>
        <v/>
      </c>
      <c r="H259" s="438">
        <f t="shared" si="62"/>
        <v>0</v>
      </c>
      <c r="I259" s="77"/>
      <c r="J259" s="270">
        <f t="shared" si="68"/>
        <v>0</v>
      </c>
      <c r="K259" s="27" t="e">
        <f t="shared" si="67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8" customFormat="1" ht="15.75" customHeight="1" thickBot="1">
      <c r="A260" s="140" t="s">
        <v>22</v>
      </c>
      <c r="B260" s="541" t="s">
        <v>14</v>
      </c>
      <c r="C260" s="439">
        <f>C258+C259</f>
        <v>1261419.47</v>
      </c>
      <c r="D260" s="440">
        <f t="shared" ref="D260:I260" si="69">D258+D259</f>
        <v>1243983.47</v>
      </c>
      <c r="E260" s="439">
        <f>E258+E259</f>
        <v>836255.57000000007</v>
      </c>
      <c r="F260" s="292">
        <f>IF(C260=0,"",E260/C260*100)</f>
        <v>66.29480437621595</v>
      </c>
      <c r="G260" s="322">
        <f t="shared" si="65"/>
        <v>67.224009817429504</v>
      </c>
      <c r="H260" s="439">
        <f t="shared" si="69"/>
        <v>-407623.9</v>
      </c>
      <c r="I260" s="57">
        <f t="shared" si="69"/>
        <v>0</v>
      </c>
      <c r="J260" s="271">
        <f t="shared" si="68"/>
        <v>836255.57000000007</v>
      </c>
      <c r="K260" s="272" t="e">
        <f t="shared" si="67"/>
        <v>#DIV/0!</v>
      </c>
      <c r="L260" s="58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s="18" customFormat="1" ht="21.75" customHeight="1" thickBot="1">
      <c r="A261" s="528" t="s">
        <v>24</v>
      </c>
      <c r="B261" s="542" t="s">
        <v>21</v>
      </c>
      <c r="C261" s="543">
        <v>613912.04</v>
      </c>
      <c r="D261" s="544">
        <v>613912.04</v>
      </c>
      <c r="E261" s="545">
        <v>398652.24</v>
      </c>
      <c r="F261" s="546">
        <f>IF(C261=0,"",E261/C261*100)</f>
        <v>64.936377530566105</v>
      </c>
      <c r="G261" s="547">
        <f t="shared" si="65"/>
        <v>64.936377530566105</v>
      </c>
      <c r="H261" s="548">
        <f t="shared" si="62"/>
        <v>-215259.80000000005</v>
      </c>
      <c r="I261" s="57"/>
      <c r="J261" s="304">
        <f t="shared" si="68"/>
        <v>398652.24</v>
      </c>
      <c r="K261" s="305" t="e">
        <f t="shared" si="67"/>
        <v>#DIV/0!</v>
      </c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9.5" hidden="1" customHeight="1">
      <c r="B262" s="441" t="s">
        <v>7</v>
      </c>
      <c r="C262" s="442"/>
      <c r="D262" s="443"/>
      <c r="E262" s="442"/>
      <c r="F262" s="324"/>
      <c r="G262" s="323" t="str">
        <f t="shared" si="65"/>
        <v/>
      </c>
      <c r="H262" s="443"/>
      <c r="I262" s="237"/>
      <c r="J262" s="273"/>
      <c r="K262" s="274"/>
    </row>
    <row r="263" spans="1:25" s="12" customFormat="1" ht="54.75" hidden="1" customHeight="1">
      <c r="A263" s="140" t="s">
        <v>60</v>
      </c>
      <c r="B263" s="444" t="s">
        <v>59</v>
      </c>
      <c r="C263" s="401"/>
      <c r="D263" s="417"/>
      <c r="E263" s="401">
        <v>0</v>
      </c>
      <c r="F263" s="285" t="str">
        <f>IF(C263=0,"",E263/C263*100)</f>
        <v/>
      </c>
      <c r="G263" s="260" t="str">
        <f>IF(D263=0,"",E263/D263*100)</f>
        <v/>
      </c>
      <c r="H263" s="417">
        <f>E263-D263</f>
        <v>0</v>
      </c>
      <c r="I263" s="54"/>
      <c r="J263" s="273">
        <f>E263-I263</f>
        <v>0</v>
      </c>
      <c r="K263" s="274" t="e">
        <f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60" customFormat="1" ht="20.25" hidden="1" customHeight="1" thickBot="1">
      <c r="A264" s="212" t="s">
        <v>10</v>
      </c>
      <c r="B264" s="445" t="s">
        <v>6</v>
      </c>
      <c r="C264" s="446">
        <f>C263</f>
        <v>0</v>
      </c>
      <c r="D264" s="446">
        <f t="shared" ref="D264:K264" si="70">D263</f>
        <v>0</v>
      </c>
      <c r="E264" s="446">
        <f t="shared" si="70"/>
        <v>0</v>
      </c>
      <c r="F264" s="325" t="str">
        <f t="shared" si="70"/>
        <v/>
      </c>
      <c r="G264" s="325" t="str">
        <f t="shared" si="70"/>
        <v/>
      </c>
      <c r="H264" s="446">
        <f t="shared" si="70"/>
        <v>0</v>
      </c>
      <c r="I264" s="106">
        <f t="shared" si="70"/>
        <v>0</v>
      </c>
      <c r="J264" s="106">
        <f t="shared" si="70"/>
        <v>0</v>
      </c>
      <c r="K264" s="106" t="e">
        <f t="shared" si="70"/>
        <v>#DIV/0!</v>
      </c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</row>
    <row r="265" spans="1:25" ht="15" hidden="1" customHeight="1">
      <c r="A265" s="140"/>
      <c r="B265" s="447"/>
      <c r="C265" s="448"/>
      <c r="D265" s="449"/>
      <c r="E265" s="448"/>
      <c r="F265" s="326"/>
      <c r="G265" s="327" t="str">
        <f>IF(D265=0,"",E265/D265*100)</f>
        <v/>
      </c>
      <c r="H265" s="449"/>
      <c r="I265" s="78"/>
      <c r="J265" s="93"/>
      <c r="K265" s="79"/>
    </row>
    <row r="266" spans="1:25" ht="6.75" customHeight="1">
      <c r="A266" s="140"/>
      <c r="B266" s="447"/>
      <c r="C266" s="448"/>
      <c r="D266" s="449"/>
      <c r="E266" s="448"/>
      <c r="F266" s="326"/>
      <c r="G266" s="327"/>
      <c r="H266" s="449"/>
      <c r="I266" s="78"/>
      <c r="J266" s="93"/>
      <c r="K266" s="79"/>
    </row>
    <row r="267" spans="1:25" s="8" customFormat="1" ht="20.25" customHeight="1">
      <c r="A267" s="212" t="s">
        <v>238</v>
      </c>
      <c r="B267" s="515" t="s">
        <v>5</v>
      </c>
      <c r="C267" s="454">
        <f>C84+C204</f>
        <v>59066696</v>
      </c>
      <c r="D267" s="454">
        <f>D84+D204</f>
        <v>28940054</v>
      </c>
      <c r="E267" s="454">
        <f>E84+E204</f>
        <v>30448117.934</v>
      </c>
      <c r="F267" s="330">
        <f t="shared" ref="F267:F278" si="71">IF(C267=0,"",E267/C267*100)</f>
        <v>51.548706794095942</v>
      </c>
      <c r="G267" s="331">
        <f t="shared" ref="G267:G278" si="72">IF(D267=0,"",E267/D267*100)</f>
        <v>105.21099212185298</v>
      </c>
      <c r="H267" s="455">
        <f t="shared" ref="H267:H278" si="73">E267-D267</f>
        <v>1508063.9340000004</v>
      </c>
      <c r="I267" s="101" t="e">
        <f>I84+I204</f>
        <v>#REF!</v>
      </c>
      <c r="J267" s="90" t="e">
        <f t="shared" ref="J267:J280" si="74">E267-I267</f>
        <v>#REF!</v>
      </c>
      <c r="K267" s="46" t="e">
        <f t="shared" ref="K267:K285" si="75">E267/I267*100-100</f>
        <v>#REF!</v>
      </c>
      <c r="L267" s="7"/>
      <c r="M267" s="4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s="8" customFormat="1" ht="15.75" customHeight="1">
      <c r="A268" s="140"/>
      <c r="B268" s="450" t="s">
        <v>29</v>
      </c>
      <c r="C268" s="451">
        <f>C72+C201</f>
        <v>27170500</v>
      </c>
      <c r="D268" s="451">
        <f>D72+D201</f>
        <v>11326866</v>
      </c>
      <c r="E268" s="451">
        <f>E72+E201</f>
        <v>12834929.934</v>
      </c>
      <c r="F268" s="328">
        <f t="shared" si="71"/>
        <v>47.238475309618892</v>
      </c>
      <c r="G268" s="329">
        <f t="shared" si="72"/>
        <v>113.31404409657534</v>
      </c>
      <c r="H268" s="452">
        <f t="shared" si="73"/>
        <v>1508063.9340000004</v>
      </c>
      <c r="I268" s="100">
        <f>I72+I201</f>
        <v>127077.906</v>
      </c>
      <c r="J268" s="95">
        <f t="shared" si="74"/>
        <v>12707852.028000001</v>
      </c>
      <c r="K268" s="28">
        <f t="shared" si="75"/>
        <v>10000.048338851288</v>
      </c>
      <c r="L268" s="7"/>
      <c r="M268" s="4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s="8" customFormat="1" ht="15.75" customHeight="1">
      <c r="A269" s="140"/>
      <c r="B269" s="450" t="s">
        <v>61</v>
      </c>
      <c r="C269" s="451">
        <f>C73</f>
        <v>31896196</v>
      </c>
      <c r="D269" s="451">
        <f>D73</f>
        <v>17613188</v>
      </c>
      <c r="E269" s="451">
        <f>E73</f>
        <v>17613188</v>
      </c>
      <c r="F269" s="328">
        <f t="shared" si="71"/>
        <v>55.220340381655539</v>
      </c>
      <c r="G269" s="329">
        <f t="shared" si="72"/>
        <v>100</v>
      </c>
      <c r="H269" s="452">
        <f t="shared" si="73"/>
        <v>0</v>
      </c>
      <c r="I269" s="100" t="e">
        <f>I73</f>
        <v>#REF!</v>
      </c>
      <c r="J269" s="95" t="e">
        <f t="shared" si="74"/>
        <v>#REF!</v>
      </c>
      <c r="K269" s="28" t="e">
        <f t="shared" si="75"/>
        <v>#REF!</v>
      </c>
      <c r="L269" s="7"/>
      <c r="M269" s="4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s="64" customFormat="1" ht="16.5" customHeight="1">
      <c r="A270" s="212" t="s">
        <v>238</v>
      </c>
      <c r="B270" s="453" t="s">
        <v>4</v>
      </c>
      <c r="C270" s="454">
        <f>SUM(C271:C288)</f>
        <v>61130764.469999999</v>
      </c>
      <c r="D270" s="454">
        <f>SUM(D271:D288)</f>
        <v>37922919.469999999</v>
      </c>
      <c r="E270" s="454">
        <f>SUM(E271:E288)</f>
        <v>30880743.849999998</v>
      </c>
      <c r="F270" s="330">
        <f t="shared" si="71"/>
        <v>50.51588037174762</v>
      </c>
      <c r="G270" s="331">
        <f t="shared" si="72"/>
        <v>81.430291447970106</v>
      </c>
      <c r="H270" s="455">
        <f t="shared" si="73"/>
        <v>-7042175.620000001</v>
      </c>
      <c r="I270" s="109" t="e">
        <f>SUM(I271:I288)</f>
        <v>#REF!</v>
      </c>
      <c r="J270" s="94" t="e">
        <f t="shared" si="74"/>
        <v>#REF!</v>
      </c>
      <c r="K270" s="80" t="e">
        <f t="shared" si="75"/>
        <v>#REF!</v>
      </c>
      <c r="L270" s="62"/>
      <c r="M270" s="63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</row>
    <row r="271" spans="1:25" s="8" customFormat="1" ht="16.5" customHeight="1">
      <c r="A271" s="275" t="s">
        <v>30</v>
      </c>
      <c r="B271" s="424" t="s">
        <v>142</v>
      </c>
      <c r="C271" s="456">
        <f>C87+C206</f>
        <v>8805883.4700000007</v>
      </c>
      <c r="D271" s="456">
        <f>D87+D206</f>
        <v>5883105.4699999997</v>
      </c>
      <c r="E271" s="456">
        <f>E87+E206</f>
        <v>4324905.9000000004</v>
      </c>
      <c r="F271" s="328">
        <f t="shared" si="71"/>
        <v>49.113821625441069</v>
      </c>
      <c r="G271" s="329">
        <f t="shared" si="72"/>
        <v>73.513995661886383</v>
      </c>
      <c r="H271" s="452">
        <f t="shared" si="73"/>
        <v>-1558199.5699999994</v>
      </c>
      <c r="I271" s="99">
        <f>I87+I206</f>
        <v>0</v>
      </c>
      <c r="J271" s="95">
        <f t="shared" si="74"/>
        <v>4324905.9000000004</v>
      </c>
      <c r="K271" s="28" t="e">
        <f t="shared" si="75"/>
        <v>#DIV/0!</v>
      </c>
      <c r="L271" s="7"/>
      <c r="M271" s="4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s="8" customFormat="1" ht="16.5" customHeight="1">
      <c r="A272" s="220" t="s">
        <v>31</v>
      </c>
      <c r="B272" s="457" t="s">
        <v>149</v>
      </c>
      <c r="C272" s="456">
        <f>C92+C212</f>
        <v>39663331</v>
      </c>
      <c r="D272" s="456">
        <f>D92+D212</f>
        <v>23401075</v>
      </c>
      <c r="E272" s="456">
        <f>E92+E212</f>
        <v>20658587.670000002</v>
      </c>
      <c r="F272" s="328">
        <f t="shared" si="71"/>
        <v>52.084853059870341</v>
      </c>
      <c r="G272" s="329">
        <f t="shared" si="72"/>
        <v>88.28050707072218</v>
      </c>
      <c r="H272" s="452">
        <f t="shared" si="73"/>
        <v>-2742487.3299999982</v>
      </c>
      <c r="I272" s="99">
        <f>I92+I212</f>
        <v>0</v>
      </c>
      <c r="J272" s="95">
        <f t="shared" si="74"/>
        <v>20658587.670000002</v>
      </c>
      <c r="K272" s="28" t="e">
        <f t="shared" si="75"/>
        <v>#DIV/0!</v>
      </c>
      <c r="L272" s="7"/>
      <c r="M272" s="4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s="8" customFormat="1" ht="16.5" customHeight="1">
      <c r="A273" s="238" t="s">
        <v>32</v>
      </c>
      <c r="B273" s="334" t="s">
        <v>153</v>
      </c>
      <c r="C273" s="456">
        <f>C100+C218</f>
        <v>815000</v>
      </c>
      <c r="D273" s="456">
        <f>D100+D218</f>
        <v>815000</v>
      </c>
      <c r="E273" s="456">
        <f>E100+E218</f>
        <v>609379.82999999996</v>
      </c>
      <c r="F273" s="328">
        <f t="shared" si="71"/>
        <v>74.770531288343562</v>
      </c>
      <c r="G273" s="329">
        <f t="shared" si="72"/>
        <v>74.770531288343562</v>
      </c>
      <c r="H273" s="452">
        <f t="shared" si="73"/>
        <v>-205620.17000000004</v>
      </c>
      <c r="I273" s="99" t="e">
        <f>I100+I221</f>
        <v>#REF!</v>
      </c>
      <c r="J273" s="95" t="e">
        <f t="shared" si="74"/>
        <v>#REF!</v>
      </c>
      <c r="K273" s="28" t="e">
        <f t="shared" si="75"/>
        <v>#REF!</v>
      </c>
      <c r="L273" s="7"/>
      <c r="M273" s="4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s="8" customFormat="1" ht="18" customHeight="1">
      <c r="A274" s="275" t="s">
        <v>33</v>
      </c>
      <c r="B274" s="424" t="s">
        <v>42</v>
      </c>
      <c r="C274" s="456">
        <f>C102</f>
        <v>1635770</v>
      </c>
      <c r="D274" s="456">
        <f>D102</f>
        <v>881810</v>
      </c>
      <c r="E274" s="456">
        <f>E102</f>
        <v>716167.3</v>
      </c>
      <c r="F274" s="328">
        <f t="shared" si="71"/>
        <v>43.781662458658616</v>
      </c>
      <c r="G274" s="329">
        <f t="shared" si="72"/>
        <v>81.215602000430948</v>
      </c>
      <c r="H274" s="452">
        <f t="shared" si="73"/>
        <v>-165642.69999999995</v>
      </c>
      <c r="I274" s="99" t="e">
        <f>I102+I224</f>
        <v>#REF!</v>
      </c>
      <c r="J274" s="95" t="e">
        <f t="shared" si="74"/>
        <v>#REF!</v>
      </c>
      <c r="K274" s="28" t="e">
        <f t="shared" si="75"/>
        <v>#REF!</v>
      </c>
      <c r="L274" s="7"/>
      <c r="M274" s="4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s="8" customFormat="1" ht="18" customHeight="1">
      <c r="A275" s="275" t="s">
        <v>34</v>
      </c>
      <c r="B275" s="424" t="s">
        <v>159</v>
      </c>
      <c r="C275" s="456">
        <f>C108</f>
        <v>3984685</v>
      </c>
      <c r="D275" s="456">
        <f>D108</f>
        <v>2641044</v>
      </c>
      <c r="E275" s="456">
        <f>E108</f>
        <v>1710140.51</v>
      </c>
      <c r="F275" s="328">
        <f t="shared" si="71"/>
        <v>42.917834408491515</v>
      </c>
      <c r="G275" s="329">
        <f t="shared" si="72"/>
        <v>64.752442973309044</v>
      </c>
      <c r="H275" s="452">
        <f t="shared" si="73"/>
        <v>-930903.49</v>
      </c>
      <c r="I275" s="99" t="e">
        <f>I108+I228</f>
        <v>#REF!</v>
      </c>
      <c r="J275" s="95" t="e">
        <f t="shared" si="74"/>
        <v>#REF!</v>
      </c>
      <c r="K275" s="28" t="e">
        <f t="shared" si="75"/>
        <v>#REF!</v>
      </c>
      <c r="L275" s="7"/>
      <c r="M275" s="4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s="8" customFormat="1" ht="16.5" customHeight="1">
      <c r="A276" s="275" t="s">
        <v>35</v>
      </c>
      <c r="B276" s="424" t="s">
        <v>166</v>
      </c>
      <c r="C276" s="456">
        <f>C112</f>
        <v>40000</v>
      </c>
      <c r="D276" s="456">
        <f>D112</f>
        <v>40000</v>
      </c>
      <c r="E276" s="456">
        <f>E112</f>
        <v>40000</v>
      </c>
      <c r="F276" s="328">
        <f t="shared" si="71"/>
        <v>100</v>
      </c>
      <c r="G276" s="329">
        <f t="shared" si="72"/>
        <v>100</v>
      </c>
      <c r="H276" s="452">
        <f t="shared" si="73"/>
        <v>0</v>
      </c>
      <c r="I276" s="99" t="e">
        <f>I112+I233</f>
        <v>#REF!</v>
      </c>
      <c r="J276" s="95" t="e">
        <f t="shared" si="74"/>
        <v>#REF!</v>
      </c>
      <c r="K276" s="28"/>
      <c r="L276" s="7"/>
      <c r="M276" s="4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s="8" customFormat="1" ht="16.5" customHeight="1">
      <c r="A277" s="275" t="s">
        <v>25</v>
      </c>
      <c r="B277" s="424" t="s">
        <v>172</v>
      </c>
      <c r="C277" s="456">
        <f>C115</f>
        <v>3100994</v>
      </c>
      <c r="D277" s="456">
        <f>D115</f>
        <v>1920370</v>
      </c>
      <c r="E277" s="456">
        <f>E115</f>
        <v>1245863.49</v>
      </c>
      <c r="F277" s="328">
        <f t="shared" si="71"/>
        <v>40.176262514535658</v>
      </c>
      <c r="G277" s="329">
        <f t="shared" si="72"/>
        <v>64.876221249030124</v>
      </c>
      <c r="H277" s="452">
        <f t="shared" si="73"/>
        <v>-674506.51</v>
      </c>
      <c r="I277" s="99">
        <f>I115+I236</f>
        <v>0</v>
      </c>
      <c r="J277" s="95">
        <f t="shared" si="74"/>
        <v>1245863.49</v>
      </c>
      <c r="K277" s="28" t="e">
        <f t="shared" si="75"/>
        <v>#DIV/0!</v>
      </c>
      <c r="L277" s="7"/>
      <c r="M277" s="4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s="8" customFormat="1" ht="18" customHeight="1">
      <c r="A278" s="275">
        <v>7000</v>
      </c>
      <c r="B278" s="424" t="s">
        <v>273</v>
      </c>
      <c r="C278" s="456">
        <f>C121+C249</f>
        <v>532304</v>
      </c>
      <c r="D278" s="456">
        <f>D121+D249</f>
        <v>532304</v>
      </c>
      <c r="E278" s="456">
        <f>E121+E249</f>
        <v>129571.33</v>
      </c>
      <c r="F278" s="328">
        <f t="shared" si="71"/>
        <v>24.341603670083263</v>
      </c>
      <c r="G278" s="329">
        <f t="shared" si="72"/>
        <v>24.341603670083263</v>
      </c>
      <c r="H278" s="452">
        <f t="shared" si="73"/>
        <v>-402732.67</v>
      </c>
      <c r="I278" s="99">
        <f>I121+I240</f>
        <v>0</v>
      </c>
      <c r="J278" s="95">
        <f t="shared" si="74"/>
        <v>129571.33</v>
      </c>
      <c r="K278" s="28" t="e">
        <f t="shared" si="75"/>
        <v>#DIV/0!</v>
      </c>
      <c r="L278" s="7"/>
      <c r="M278" s="4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s="8" customFormat="1" ht="18" hidden="1" customHeight="1">
      <c r="A279" s="275" t="s">
        <v>36</v>
      </c>
      <c r="B279" s="424" t="s">
        <v>181</v>
      </c>
      <c r="C279" s="456">
        <f>C242</f>
        <v>317646</v>
      </c>
      <c r="D279" s="456">
        <f>D242</f>
        <v>317646</v>
      </c>
      <c r="E279" s="456">
        <f>E242</f>
        <v>265416</v>
      </c>
      <c r="F279" s="328">
        <f>IF(C279=0,"",E279/C279*100)</f>
        <v>83.557167412780259</v>
      </c>
      <c r="G279" s="329">
        <f>IF(D279=0,"",E279/D279*100)</f>
        <v>83.557167412780259</v>
      </c>
      <c r="H279" s="452">
        <f>E279-D279</f>
        <v>-52230</v>
      </c>
      <c r="I279" s="99">
        <f>I123+I242</f>
        <v>0</v>
      </c>
      <c r="J279" s="95">
        <f t="shared" si="74"/>
        <v>265416</v>
      </c>
      <c r="K279" s="28" t="e">
        <f t="shared" si="75"/>
        <v>#DIV/0!</v>
      </c>
      <c r="L279" s="7"/>
      <c r="M279" s="4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s="8" customFormat="1" ht="33" hidden="1">
      <c r="A280" s="275" t="s">
        <v>38</v>
      </c>
      <c r="B280" s="424" t="s">
        <v>184</v>
      </c>
      <c r="C280" s="456">
        <v>0</v>
      </c>
      <c r="D280" s="456">
        <v>0</v>
      </c>
      <c r="E280" s="456"/>
      <c r="F280" s="328" t="str">
        <f>IF(C280=0,"",E280/C280*100)</f>
        <v/>
      </c>
      <c r="G280" s="329" t="str">
        <f>IF(D280=0,"",E280/D280*100)</f>
        <v/>
      </c>
      <c r="H280" s="452">
        <f>E280-D280</f>
        <v>0</v>
      </c>
      <c r="I280" s="99" t="e">
        <f>#REF!+I249</f>
        <v>#REF!</v>
      </c>
      <c r="J280" s="95" t="e">
        <f t="shared" si="74"/>
        <v>#REF!</v>
      </c>
      <c r="K280" s="28" t="e">
        <f t="shared" si="75"/>
        <v>#REF!</v>
      </c>
      <c r="L280" s="7"/>
      <c r="M280" s="4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s="8" customFormat="1" ht="31.5" hidden="1">
      <c r="A281" s="238" t="s">
        <v>39</v>
      </c>
      <c r="B281" s="334" t="s">
        <v>53</v>
      </c>
      <c r="C281" s="456">
        <f>C127+C251</f>
        <v>50000</v>
      </c>
      <c r="D281" s="456">
        <f>D127+D251</f>
        <v>50000</v>
      </c>
      <c r="E281" s="456">
        <f>E127+E251</f>
        <v>49896</v>
      </c>
      <c r="F281" s="328">
        <f t="shared" ref="F281:F290" si="76">IF(C281=0,"",E281/C281*100)</f>
        <v>99.792000000000002</v>
      </c>
      <c r="G281" s="329">
        <f t="shared" ref="G281:G292" si="77">IF(D281=0,"",E281/D281*100)</f>
        <v>99.792000000000002</v>
      </c>
      <c r="H281" s="452">
        <f t="shared" ref="H281:H290" si="78">E281-D281</f>
        <v>-104</v>
      </c>
      <c r="I281" s="99">
        <f>I127+I251</f>
        <v>0</v>
      </c>
      <c r="J281" s="95">
        <f t="shared" ref="J281:J288" si="79">E281-I281</f>
        <v>49896</v>
      </c>
      <c r="K281" s="28" t="e">
        <f t="shared" si="75"/>
        <v>#DIV/0!</v>
      </c>
      <c r="L281" s="7"/>
      <c r="M281" s="4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s="8" customFormat="1" ht="17.25" customHeight="1">
      <c r="A282" s="238">
        <v>8000</v>
      </c>
      <c r="B282" s="334" t="s">
        <v>289</v>
      </c>
      <c r="C282" s="456">
        <f>SUM(C141)+C255</f>
        <v>1826001</v>
      </c>
      <c r="D282" s="456">
        <f>SUM(D141)+D255</f>
        <v>1081415</v>
      </c>
      <c r="E282" s="456">
        <f>SUM(E141)+E255</f>
        <v>794621.82</v>
      </c>
      <c r="F282" s="328">
        <f>IF(C282=0,"",E282/C282*100)</f>
        <v>43.517052838415751</v>
      </c>
      <c r="G282" s="329">
        <f>IF(D282=0,"",E282/D282*100)</f>
        <v>73.479822269896374</v>
      </c>
      <c r="H282" s="452">
        <f t="shared" si="78"/>
        <v>-286793.18000000005</v>
      </c>
      <c r="I282" s="99">
        <f>I129</f>
        <v>0</v>
      </c>
      <c r="J282" s="95">
        <f>E282-I282</f>
        <v>794621.82</v>
      </c>
      <c r="K282" s="28" t="e">
        <f>E282/I282*100-100</f>
        <v>#DIV/0!</v>
      </c>
      <c r="L282" s="7"/>
      <c r="M282" s="4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s="8" customFormat="1" ht="33" hidden="1">
      <c r="A283" s="238" t="s">
        <v>50</v>
      </c>
      <c r="B283" s="424" t="s">
        <v>210</v>
      </c>
      <c r="C283" s="456">
        <v>0</v>
      </c>
      <c r="D283" s="456">
        <v>0</v>
      </c>
      <c r="E283" s="456">
        <f>E255</f>
        <v>0</v>
      </c>
      <c r="F283" s="328" t="str">
        <f t="shared" si="76"/>
        <v/>
      </c>
      <c r="G283" s="329" t="str">
        <f t="shared" si="77"/>
        <v/>
      </c>
      <c r="H283" s="452">
        <f t="shared" si="78"/>
        <v>0</v>
      </c>
      <c r="I283" s="99">
        <f>I255</f>
        <v>0</v>
      </c>
      <c r="J283" s="95">
        <f t="shared" si="79"/>
        <v>0</v>
      </c>
      <c r="K283" s="28" t="e">
        <f t="shared" si="75"/>
        <v>#DIV/0!</v>
      </c>
      <c r="L283" s="7"/>
      <c r="M283" s="4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s="8" customFormat="1" hidden="1">
      <c r="A284" s="238" t="s">
        <v>190</v>
      </c>
      <c r="B284" s="334" t="s">
        <v>45</v>
      </c>
      <c r="C284" s="456">
        <f t="shared" ref="C284:E285" si="80">C131</f>
        <v>0</v>
      </c>
      <c r="D284" s="456">
        <f t="shared" si="80"/>
        <v>0</v>
      </c>
      <c r="E284" s="456">
        <f t="shared" si="80"/>
        <v>0</v>
      </c>
      <c r="F284" s="328" t="str">
        <f t="shared" si="76"/>
        <v/>
      </c>
      <c r="G284" s="329" t="str">
        <f t="shared" si="77"/>
        <v/>
      </c>
      <c r="H284" s="452">
        <f t="shared" si="78"/>
        <v>0</v>
      </c>
      <c r="I284" s="99">
        <f>I131</f>
        <v>0</v>
      </c>
      <c r="J284" s="95">
        <f t="shared" si="79"/>
        <v>0</v>
      </c>
      <c r="K284" s="28">
        <v>0</v>
      </c>
      <c r="L284" s="7"/>
      <c r="M284" s="4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s="8" customFormat="1" ht="31.5" hidden="1">
      <c r="A285" s="238" t="s">
        <v>191</v>
      </c>
      <c r="B285" s="334" t="s">
        <v>192</v>
      </c>
      <c r="C285" s="456">
        <f t="shared" si="80"/>
        <v>0</v>
      </c>
      <c r="D285" s="456">
        <f t="shared" si="80"/>
        <v>0</v>
      </c>
      <c r="E285" s="456">
        <f t="shared" si="80"/>
        <v>0</v>
      </c>
      <c r="F285" s="328" t="str">
        <f t="shared" si="76"/>
        <v/>
      </c>
      <c r="G285" s="329" t="str">
        <f t="shared" si="77"/>
        <v/>
      </c>
      <c r="H285" s="452">
        <f t="shared" si="78"/>
        <v>0</v>
      </c>
      <c r="I285" s="99">
        <f>I132</f>
        <v>0</v>
      </c>
      <c r="J285" s="95">
        <f t="shared" si="79"/>
        <v>0</v>
      </c>
      <c r="K285" s="28" t="e">
        <f t="shared" si="75"/>
        <v>#DIV/0!</v>
      </c>
      <c r="L285" s="7"/>
      <c r="M285" s="4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s="8" customFormat="1" ht="64.5" hidden="1" customHeight="1">
      <c r="A286" s="238" t="s">
        <v>195</v>
      </c>
      <c r="B286" s="334" t="s">
        <v>198</v>
      </c>
      <c r="C286" s="456">
        <f>C135</f>
        <v>0</v>
      </c>
      <c r="D286" s="456">
        <f>D135</f>
        <v>0</v>
      </c>
      <c r="E286" s="456">
        <f>E135</f>
        <v>0</v>
      </c>
      <c r="F286" s="328" t="str">
        <f t="shared" si="76"/>
        <v/>
      </c>
      <c r="G286" s="329" t="str">
        <f t="shared" si="77"/>
        <v/>
      </c>
      <c r="H286" s="452">
        <f t="shared" si="78"/>
        <v>0</v>
      </c>
      <c r="I286" s="99">
        <f>I135</f>
        <v>0</v>
      </c>
      <c r="J286" s="95">
        <f t="shared" si="79"/>
        <v>0</v>
      </c>
      <c r="K286" s="28" t="e">
        <f>E286/I286*100-100</f>
        <v>#DIV/0!</v>
      </c>
      <c r="L286" s="7"/>
      <c r="M286" s="4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s="8" customFormat="1" ht="47.25" customHeight="1">
      <c r="A287" s="238">
        <v>9700</v>
      </c>
      <c r="B287" s="334" t="s">
        <v>58</v>
      </c>
      <c r="C287" s="456">
        <f>C142+C257</f>
        <v>359150</v>
      </c>
      <c r="D287" s="456">
        <f>D142+D257</f>
        <v>359150</v>
      </c>
      <c r="E287" s="456">
        <f>E142+E257</f>
        <v>336194</v>
      </c>
      <c r="F287" s="328">
        <f t="shared" si="76"/>
        <v>93.608241681748567</v>
      </c>
      <c r="G287" s="329">
        <f t="shared" si="77"/>
        <v>93.608241681748567</v>
      </c>
      <c r="H287" s="452">
        <f t="shared" si="78"/>
        <v>-22956</v>
      </c>
      <c r="I287" s="99">
        <f>I136+I257</f>
        <v>0</v>
      </c>
      <c r="J287" s="95">
        <f t="shared" si="79"/>
        <v>336194</v>
      </c>
      <c r="K287" s="28" t="e">
        <f>E287/I287*100-100</f>
        <v>#DIV/0!</v>
      </c>
      <c r="L287" s="7"/>
      <c r="M287" s="4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s="8" customFormat="1" ht="15.75" customHeight="1">
      <c r="A288" s="238" t="s">
        <v>56</v>
      </c>
      <c r="B288" s="334" t="s">
        <v>196</v>
      </c>
      <c r="C288" s="456">
        <f>C137</f>
        <v>0</v>
      </c>
      <c r="D288" s="456">
        <f>D137</f>
        <v>0</v>
      </c>
      <c r="E288" s="456">
        <f>E137</f>
        <v>0</v>
      </c>
      <c r="F288" s="328" t="str">
        <f t="shared" si="76"/>
        <v/>
      </c>
      <c r="G288" s="329" t="str">
        <f t="shared" si="77"/>
        <v/>
      </c>
      <c r="H288" s="452">
        <f t="shared" si="78"/>
        <v>0</v>
      </c>
      <c r="I288" s="99">
        <f>I137</f>
        <v>0</v>
      </c>
      <c r="J288" s="95">
        <f t="shared" si="79"/>
        <v>0</v>
      </c>
      <c r="K288" s="28" t="e">
        <f>E288/I288*100-100</f>
        <v>#DIV/0!</v>
      </c>
      <c r="L288" s="7"/>
      <c r="M288" s="4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s="8" customFormat="1" ht="17.25" customHeight="1">
      <c r="A289" s="140"/>
      <c r="B289" s="458" t="s">
        <v>17</v>
      </c>
      <c r="C289" s="404">
        <f>C264</f>
        <v>0</v>
      </c>
      <c r="D289" s="404">
        <f>D264</f>
        <v>0</v>
      </c>
      <c r="E289" s="404">
        <f>E264</f>
        <v>0</v>
      </c>
      <c r="F289" s="328" t="str">
        <f t="shared" si="76"/>
        <v/>
      </c>
      <c r="G289" s="329" t="str">
        <f t="shared" si="77"/>
        <v/>
      </c>
      <c r="H289" s="459">
        <f t="shared" si="78"/>
        <v>0</v>
      </c>
      <c r="I289" s="101">
        <f>I264</f>
        <v>0</v>
      </c>
      <c r="J289" s="96">
        <f>E289-I289</f>
        <v>0</v>
      </c>
      <c r="K289" s="47"/>
      <c r="L289" s="7"/>
      <c r="M289" s="4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s="64" customFormat="1" ht="14.25" customHeight="1">
      <c r="A290" s="519" t="s">
        <v>238</v>
      </c>
      <c r="B290" s="520" t="s">
        <v>11</v>
      </c>
      <c r="C290" s="521">
        <f>C289+C270</f>
        <v>61130764.469999999</v>
      </c>
      <c r="D290" s="521">
        <f>D270+D289</f>
        <v>37922919.469999999</v>
      </c>
      <c r="E290" s="521">
        <f>E270+E289</f>
        <v>30880743.849999998</v>
      </c>
      <c r="F290" s="522">
        <f t="shared" si="76"/>
        <v>50.51588037174762</v>
      </c>
      <c r="G290" s="523">
        <f t="shared" si="77"/>
        <v>81.430291447970106</v>
      </c>
      <c r="H290" s="524">
        <f t="shared" si="78"/>
        <v>-7042175.620000001</v>
      </c>
      <c r="I290" s="81" t="e">
        <f>I270+I289</f>
        <v>#REF!</v>
      </c>
      <c r="J290" s="94" t="e">
        <f>E290-I290</f>
        <v>#REF!</v>
      </c>
      <c r="K290" s="80" t="e">
        <f>E290/I290*100-100</f>
        <v>#REF!</v>
      </c>
      <c r="L290" s="62"/>
      <c r="M290" s="63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</row>
    <row r="291" spans="1:25" s="8" customFormat="1" ht="7.5" customHeight="1" thickBot="1">
      <c r="A291" s="140"/>
      <c r="B291" s="460"/>
      <c r="C291" s="461"/>
      <c r="D291" s="461"/>
      <c r="E291" s="462"/>
      <c r="F291" s="297"/>
      <c r="G291" s="332" t="str">
        <f t="shared" si="77"/>
        <v/>
      </c>
      <c r="H291" s="463"/>
      <c r="I291" s="82"/>
      <c r="J291" s="97"/>
      <c r="K291" s="83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7.75" customHeight="1">
      <c r="A292" s="518" t="s">
        <v>16</v>
      </c>
      <c r="B292" s="464" t="s">
        <v>28</v>
      </c>
      <c r="C292" s="404">
        <v>178604</v>
      </c>
      <c r="D292" s="404">
        <v>178604</v>
      </c>
      <c r="E292" s="432">
        <v>55648</v>
      </c>
      <c r="F292" s="297">
        <f>IF(C292=0,"",E292/C292*100)</f>
        <v>31.157196927280463</v>
      </c>
      <c r="G292" s="262">
        <f t="shared" si="77"/>
        <v>31.157196927280463</v>
      </c>
      <c r="H292" s="425">
        <f>E292-D292</f>
        <v>-122956</v>
      </c>
      <c r="I292" s="101"/>
      <c r="J292" s="98">
        <f>E292-I292</f>
        <v>55648</v>
      </c>
      <c r="K292" s="84" t="e">
        <f>E292/I292*100-100</f>
        <v>#DIV/0!</v>
      </c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" customHeight="1">
      <c r="B293" s="555"/>
      <c r="C293" s="555"/>
      <c r="D293" s="555"/>
      <c r="E293" s="555"/>
      <c r="F293" s="333"/>
      <c r="G293" s="333"/>
      <c r="H293" s="465"/>
      <c r="I293" s="29"/>
    </row>
    <row r="294" spans="1:25" ht="17.25" customHeight="1">
      <c r="B294" s="516" t="s">
        <v>282</v>
      </c>
      <c r="C294" s="517"/>
      <c r="D294" s="517" t="s">
        <v>283</v>
      </c>
      <c r="E294" s="517"/>
      <c r="F294" s="30"/>
      <c r="G294" s="30"/>
      <c r="H294" s="31"/>
      <c r="I294" s="29"/>
    </row>
    <row r="295" spans="1:25" hidden="1">
      <c r="B295" s="114"/>
      <c r="C295" s="32"/>
      <c r="D295" s="32"/>
      <c r="E295" s="32"/>
      <c r="F295" s="34"/>
      <c r="G295" s="34"/>
      <c r="H295" s="35"/>
      <c r="I295" s="32"/>
      <c r="J295" s="14"/>
    </row>
    <row r="296" spans="1:25">
      <c r="B296" s="115"/>
      <c r="C296" s="38"/>
      <c r="D296" s="32"/>
      <c r="E296" s="32"/>
      <c r="F296" s="33"/>
      <c r="G296" s="33"/>
      <c r="H296" s="35"/>
      <c r="I296" s="32"/>
      <c r="J296" s="14"/>
    </row>
    <row r="297" spans="1:25">
      <c r="C297" s="40"/>
      <c r="D297" s="36"/>
      <c r="E297" s="36"/>
      <c r="F297" s="33"/>
      <c r="G297" s="33"/>
      <c r="H297" s="35"/>
      <c r="I297" s="36"/>
      <c r="J297" s="14"/>
    </row>
    <row r="298" spans="1:25">
      <c r="C298" s="40"/>
      <c r="D298" s="36"/>
      <c r="E298" s="36"/>
      <c r="F298" s="37"/>
      <c r="G298" s="37"/>
      <c r="H298" s="35"/>
      <c r="I298" s="36"/>
      <c r="J298" s="14"/>
    </row>
    <row r="299" spans="1:25">
      <c r="C299" s="40"/>
      <c r="D299" s="36"/>
      <c r="E299" s="32"/>
      <c r="F299" s="33"/>
      <c r="G299" s="33"/>
      <c r="H299" s="35"/>
      <c r="I299" s="32"/>
      <c r="J299" s="14"/>
    </row>
    <row r="300" spans="1:25">
      <c r="C300" s="40"/>
      <c r="D300" s="40"/>
      <c r="E300" s="38"/>
      <c r="F300" s="1"/>
      <c r="G300" s="1"/>
      <c r="H300" s="39"/>
    </row>
    <row r="301" spans="1:25" ht="20.25" customHeight="1">
      <c r="B301" s="116"/>
      <c r="C301" s="40"/>
      <c r="D301" s="40"/>
      <c r="E301" s="40"/>
      <c r="F301" s="2"/>
      <c r="G301" s="2"/>
      <c r="H301" s="39"/>
    </row>
    <row r="302" spans="1:25" ht="18" customHeight="1">
      <c r="B302" s="115"/>
      <c r="C302" s="40"/>
      <c r="D302" s="40"/>
      <c r="E302" s="40"/>
      <c r="F302" s="2"/>
      <c r="G302" s="2"/>
      <c r="H302" s="39"/>
    </row>
    <row r="303" spans="1:25">
      <c r="C303" s="10"/>
      <c r="D303" s="10"/>
      <c r="E303" s="10"/>
      <c r="F303" s="3"/>
      <c r="G303" s="3"/>
      <c r="H303" s="41"/>
    </row>
    <row r="304" spans="1:25">
      <c r="B304" s="117"/>
      <c r="C304" s="10"/>
      <c r="D304" s="10"/>
      <c r="E304" s="10"/>
      <c r="F304" s="3"/>
      <c r="G304" s="3"/>
      <c r="H304" s="41"/>
    </row>
    <row r="305" spans="3:11">
      <c r="C305" s="10"/>
      <c r="D305" s="10"/>
      <c r="E305" s="10"/>
      <c r="F305" s="3"/>
      <c r="G305" s="3"/>
      <c r="H305" s="41"/>
    </row>
    <row r="306" spans="3:11">
      <c r="C306" s="10"/>
      <c r="D306" s="10"/>
      <c r="E306" s="10"/>
      <c r="F306" s="10"/>
      <c r="G306" s="10"/>
      <c r="H306" s="10"/>
      <c r="I306" s="10"/>
    </row>
    <row r="307" spans="3:11">
      <c r="C307" s="10"/>
      <c r="D307" s="10"/>
      <c r="E307" s="10"/>
      <c r="F307" s="3"/>
      <c r="G307" s="3"/>
      <c r="H307" s="41"/>
    </row>
    <row r="308" spans="3:11">
      <c r="C308" s="10"/>
      <c r="D308" s="10"/>
      <c r="E308" s="10"/>
      <c r="F308" s="3"/>
      <c r="G308" s="3"/>
      <c r="H308" s="41"/>
    </row>
    <row r="309" spans="3:11">
      <c r="C309" s="10"/>
      <c r="D309" s="10"/>
      <c r="E309" s="10"/>
      <c r="F309" s="3"/>
      <c r="G309" s="3"/>
      <c r="H309" s="41"/>
    </row>
    <row r="310" spans="3:11">
      <c r="C310" s="10"/>
      <c r="D310" s="10"/>
      <c r="E310" s="10"/>
      <c r="F310" s="3"/>
      <c r="G310" s="3"/>
      <c r="H310" s="41"/>
    </row>
    <row r="311" spans="3:11">
      <c r="C311" s="10"/>
      <c r="D311" s="10"/>
      <c r="E311" s="51"/>
      <c r="F311" s="3"/>
      <c r="G311" s="3"/>
      <c r="H311" s="41"/>
      <c r="I311" s="221"/>
      <c r="J311" s="222"/>
      <c r="K311" s="222"/>
    </row>
    <row r="312" spans="3:11" ht="18.75">
      <c r="C312" s="10"/>
      <c r="D312" s="10"/>
      <c r="E312" s="52"/>
      <c r="F312" s="3"/>
      <c r="G312" s="3"/>
      <c r="H312" s="41"/>
      <c r="I312" s="223"/>
    </row>
    <row r="313" spans="3:11" ht="18.75">
      <c r="C313" s="10"/>
      <c r="D313" s="10"/>
      <c r="E313" s="52"/>
      <c r="F313" s="3"/>
      <c r="G313" s="3"/>
      <c r="H313" s="41"/>
      <c r="I313" s="224"/>
      <c r="J313" s="225"/>
      <c r="K313" s="225"/>
    </row>
    <row r="314" spans="3:11" ht="18.75">
      <c r="C314" s="10"/>
      <c r="D314" s="10"/>
      <c r="E314" s="52"/>
      <c r="F314" s="3"/>
      <c r="G314" s="3"/>
      <c r="H314" s="41"/>
      <c r="I314" s="223"/>
      <c r="J314" s="222"/>
      <c r="K314" s="222"/>
    </row>
    <row r="315" spans="3:11">
      <c r="C315" s="10"/>
      <c r="D315" s="10"/>
      <c r="E315" s="10"/>
      <c r="F315" s="3"/>
      <c r="G315" s="3"/>
      <c r="H315" s="41"/>
    </row>
    <row r="316" spans="3:11">
      <c r="C316" s="10"/>
      <c r="D316" s="10"/>
      <c r="E316" s="10"/>
      <c r="F316" s="3"/>
      <c r="G316" s="3"/>
      <c r="H316" s="41"/>
    </row>
    <row r="317" spans="3:11">
      <c r="C317" s="10"/>
      <c r="D317" s="10"/>
      <c r="E317" s="10"/>
      <c r="F317" s="3"/>
      <c r="G317" s="3"/>
      <c r="H317" s="41"/>
    </row>
    <row r="318" spans="3:11">
      <c r="C318" s="51"/>
      <c r="D318" s="51"/>
      <c r="E318" s="51"/>
      <c r="F318" s="3"/>
      <c r="G318" s="3"/>
      <c r="H318" s="41"/>
    </row>
    <row r="319" spans="3:11">
      <c r="C319" s="51"/>
      <c r="D319" s="51"/>
      <c r="E319" s="51"/>
      <c r="F319" s="3"/>
      <c r="G319" s="3"/>
      <c r="H319" s="41"/>
    </row>
    <row r="320" spans="3:11">
      <c r="C320" s="51"/>
      <c r="D320" s="51"/>
      <c r="E320" s="51"/>
      <c r="F320" s="3"/>
      <c r="G320" s="3"/>
      <c r="H320" s="41"/>
    </row>
    <row r="321" spans="3:8">
      <c r="C321" s="10"/>
      <c r="D321" s="10"/>
      <c r="E321" s="10"/>
      <c r="F321" s="3"/>
      <c r="G321" s="3"/>
      <c r="H321" s="41"/>
    </row>
    <row r="322" spans="3:8">
      <c r="C322" s="10"/>
      <c r="D322" s="10"/>
      <c r="E322" s="10"/>
      <c r="F322" s="3"/>
      <c r="G322" s="3"/>
      <c r="H322" s="41"/>
    </row>
    <row r="323" spans="3:8">
      <c r="C323" s="10"/>
      <c r="D323" s="10"/>
      <c r="E323" s="10"/>
      <c r="F323" s="3"/>
      <c r="G323" s="3"/>
      <c r="H323" s="41"/>
    </row>
    <row r="324" spans="3:8">
      <c r="C324" s="10"/>
      <c r="D324" s="10"/>
      <c r="E324" s="10"/>
      <c r="F324" s="3"/>
      <c r="G324" s="3"/>
      <c r="H324" s="41"/>
    </row>
    <row r="325" spans="3:8">
      <c r="C325" s="10"/>
      <c r="D325" s="10"/>
      <c r="E325" s="10"/>
      <c r="F325" s="3"/>
      <c r="G325" s="3"/>
      <c r="H325" s="41"/>
    </row>
    <row r="326" spans="3:8">
      <c r="C326" s="10"/>
      <c r="D326" s="10"/>
      <c r="E326" s="10"/>
      <c r="F326" s="3"/>
      <c r="G326" s="3"/>
      <c r="H326" s="41"/>
    </row>
    <row r="327" spans="3:8">
      <c r="C327" s="10"/>
      <c r="D327" s="10"/>
      <c r="E327" s="10"/>
      <c r="F327" s="3"/>
      <c r="G327" s="3"/>
      <c r="H327" s="41"/>
    </row>
    <row r="328" spans="3:8">
      <c r="C328" s="10"/>
      <c r="D328" s="10"/>
      <c r="E328" s="10"/>
      <c r="F328" s="3"/>
      <c r="G328" s="3"/>
      <c r="H328" s="41"/>
    </row>
    <row r="329" spans="3:8">
      <c r="C329" s="10"/>
      <c r="D329" s="10"/>
      <c r="E329" s="10"/>
      <c r="F329" s="3"/>
      <c r="G329" s="3"/>
      <c r="H329" s="41"/>
    </row>
    <row r="330" spans="3:8">
      <c r="C330" s="10"/>
      <c r="D330" s="10"/>
      <c r="E330" s="10"/>
      <c r="F330" s="3"/>
      <c r="G330" s="3"/>
      <c r="H330" s="41"/>
    </row>
    <row r="331" spans="3:8">
      <c r="C331" s="10"/>
      <c r="D331" s="10"/>
      <c r="E331" s="10"/>
      <c r="F331" s="3"/>
      <c r="G331" s="3"/>
      <c r="H331" s="41"/>
    </row>
    <row r="332" spans="3:8">
      <c r="C332" s="10"/>
      <c r="D332" s="10"/>
      <c r="E332" s="10"/>
      <c r="F332" s="3"/>
      <c r="G332" s="3"/>
      <c r="H332" s="41"/>
    </row>
  </sheetData>
  <mergeCells count="14">
    <mergeCell ref="I1:K1"/>
    <mergeCell ref="I5:I6"/>
    <mergeCell ref="J5:K5"/>
    <mergeCell ref="H5:H6"/>
    <mergeCell ref="D4:E4"/>
    <mergeCell ref="B3:H3"/>
    <mergeCell ref="A5:A6"/>
    <mergeCell ref="B5:B6"/>
    <mergeCell ref="F1:H1"/>
    <mergeCell ref="B293:E293"/>
    <mergeCell ref="F5:G5"/>
    <mergeCell ref="E5:E6"/>
    <mergeCell ref="C5:C6"/>
    <mergeCell ref="D5:D6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отг</vt:lpstr>
      <vt:lpstr>отг!Заголовки_для_печати</vt:lpstr>
      <vt:lpstr>отг!Область_печати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</cp:lastModifiedBy>
  <cp:lastPrinted>2021-07-26T07:13:09Z</cp:lastPrinted>
  <dcterms:created xsi:type="dcterms:W3CDTF">2000-03-10T09:14:16Z</dcterms:created>
  <dcterms:modified xsi:type="dcterms:W3CDTF">2021-07-26T07:15:59Z</dcterms:modified>
</cp:coreProperties>
</file>