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Робочий стіл\Непийвода\сесії\сесія 2021р\19 сесія\"/>
    </mc:Choice>
  </mc:AlternateContent>
  <bookViews>
    <workbookView xWindow="0" yWindow="0" windowWidth="20490" windowHeight="7755" tabRatio="592"/>
  </bookViews>
  <sheets>
    <sheet name="отг" sheetId="42" r:id="rId1"/>
  </sheets>
  <definedNames>
    <definedName name="_xlnm.Print_Titles" localSheetId="0">отг!$5:$6</definedName>
    <definedName name="_xlnm.Print_Area" localSheetId="0">отг!$A$1:$K$313</definedName>
  </definedNames>
  <calcPr calcId="152511"/>
</workbook>
</file>

<file path=xl/calcChain.xml><?xml version="1.0" encoding="utf-8"?>
<calcChain xmlns="http://schemas.openxmlformats.org/spreadsheetml/2006/main">
  <c r="C163" i="42" l="1"/>
  <c r="C150" i="42"/>
  <c r="E258" i="42" l="1"/>
  <c r="D258" i="42"/>
  <c r="C258" i="42"/>
  <c r="C236" i="42"/>
  <c r="D236" i="42"/>
  <c r="H234" i="42"/>
  <c r="H233" i="42"/>
  <c r="H232" i="42"/>
  <c r="G234" i="42"/>
  <c r="G233" i="42"/>
  <c r="G232" i="42"/>
  <c r="F234" i="42"/>
  <c r="F233" i="42"/>
  <c r="F232" i="42"/>
  <c r="C230" i="42"/>
  <c r="C228" i="42" s="1"/>
  <c r="E90" i="42"/>
  <c r="D90" i="42"/>
  <c r="C90" i="42"/>
  <c r="H93" i="42"/>
  <c r="E150" i="42"/>
  <c r="D150" i="42"/>
  <c r="G152" i="42"/>
  <c r="F152" i="42"/>
  <c r="H152" i="42"/>
  <c r="E135" i="42"/>
  <c r="E128" i="42" s="1"/>
  <c r="E296" i="42" s="1"/>
  <c r="D135" i="42"/>
  <c r="D128" i="42" s="1"/>
  <c r="D296" i="42" s="1"/>
  <c r="C135" i="42"/>
  <c r="C128" i="42" s="1"/>
  <c r="C296" i="42" s="1"/>
  <c r="G137" i="42"/>
  <c r="H137" i="42"/>
  <c r="F137" i="42"/>
  <c r="H134" i="42" l="1"/>
  <c r="G134" i="42"/>
  <c r="F134" i="42"/>
  <c r="C115" i="42" l="1"/>
  <c r="F118" i="42"/>
  <c r="F104" i="42" l="1"/>
  <c r="G104" i="42"/>
  <c r="H104" i="42"/>
  <c r="F103" i="42"/>
  <c r="G103" i="42"/>
  <c r="H103" i="42"/>
  <c r="F102" i="42"/>
  <c r="G102" i="42"/>
  <c r="H102" i="42"/>
  <c r="F101" i="42"/>
  <c r="G101" i="42"/>
  <c r="H101" i="42"/>
  <c r="H214" i="42" l="1"/>
  <c r="H213" i="42"/>
  <c r="H212" i="42"/>
  <c r="H211" i="42"/>
  <c r="H209" i="42"/>
  <c r="H208" i="42"/>
  <c r="H183" i="42" l="1"/>
  <c r="H182" i="42"/>
  <c r="F186" i="42"/>
  <c r="H181" i="42"/>
  <c r="G178" i="42"/>
  <c r="E83" i="42" l="1"/>
  <c r="D83" i="42"/>
  <c r="C83" i="42"/>
  <c r="H85" i="42"/>
  <c r="G85" i="42"/>
  <c r="F85" i="42"/>
  <c r="E79" i="42"/>
  <c r="D79" i="42"/>
  <c r="C79" i="42"/>
  <c r="H82" i="42"/>
  <c r="H81" i="42"/>
  <c r="F82" i="42"/>
  <c r="G82" i="42"/>
  <c r="H80" i="42"/>
  <c r="G81" i="42"/>
  <c r="F81" i="42"/>
  <c r="G71" i="42"/>
  <c r="G69" i="42"/>
  <c r="G68" i="42"/>
  <c r="G67" i="42"/>
  <c r="G66" i="42"/>
  <c r="E41" i="42"/>
  <c r="D41" i="42"/>
  <c r="C41" i="42"/>
  <c r="G40" i="42" l="1"/>
  <c r="F40" i="42"/>
  <c r="J40" i="42"/>
  <c r="K40" i="42"/>
  <c r="E31" i="42"/>
  <c r="D31" i="42"/>
  <c r="C31" i="42"/>
  <c r="F23" i="42"/>
  <c r="C21" i="42"/>
  <c r="C222" i="42" l="1"/>
  <c r="D222" i="42"/>
  <c r="H223" i="42"/>
  <c r="E269" i="42"/>
  <c r="D269" i="42"/>
  <c r="C269" i="42"/>
  <c r="H272" i="42"/>
  <c r="G272" i="42"/>
  <c r="F272" i="42"/>
  <c r="D193" i="42"/>
  <c r="F215" i="42"/>
  <c r="E215" i="42"/>
  <c r="D215" i="42"/>
  <c r="C215" i="42"/>
  <c r="C210" i="42"/>
  <c r="C185" i="42"/>
  <c r="F106" i="42"/>
  <c r="G106" i="42"/>
  <c r="H106" i="42"/>
  <c r="G34" i="42"/>
  <c r="G33" i="42"/>
  <c r="H31" i="42"/>
  <c r="E21" i="42"/>
  <c r="D21" i="42"/>
  <c r="F19" i="42"/>
  <c r="E18" i="42"/>
  <c r="D18" i="42"/>
  <c r="C18" i="42"/>
  <c r="E11" i="42"/>
  <c r="D11" i="42"/>
  <c r="C11" i="42"/>
  <c r="F12" i="42"/>
  <c r="C158" i="42"/>
  <c r="C198" i="42"/>
  <c r="E75" i="42"/>
  <c r="D75" i="42"/>
  <c r="C75" i="42"/>
  <c r="H79" i="42"/>
  <c r="F79" i="42"/>
  <c r="E74" i="42"/>
  <c r="E73" i="42" s="1"/>
  <c r="E287" i="42" s="1"/>
  <c r="C74" i="42"/>
  <c r="H235" i="42"/>
  <c r="G235" i="42"/>
  <c r="F235" i="42"/>
  <c r="H237" i="42"/>
  <c r="G237" i="42"/>
  <c r="F237" i="42"/>
  <c r="E236" i="42"/>
  <c r="F236" i="42" s="1"/>
  <c r="E185" i="42"/>
  <c r="D185" i="42"/>
  <c r="D184" i="42" s="1"/>
  <c r="F178" i="42"/>
  <c r="H9" i="42"/>
  <c r="H187" i="42"/>
  <c r="F168" i="42"/>
  <c r="G168" i="42"/>
  <c r="H168" i="42"/>
  <c r="J168" i="42"/>
  <c r="K168" i="42"/>
  <c r="E153" i="42"/>
  <c r="E305" i="42" s="1"/>
  <c r="D153" i="42"/>
  <c r="D305" i="42" s="1"/>
  <c r="C153" i="42"/>
  <c r="H154" i="42"/>
  <c r="H153" i="42" s="1"/>
  <c r="G154" i="42"/>
  <c r="G153" i="42" s="1"/>
  <c r="F154" i="42"/>
  <c r="F153" i="42" s="1"/>
  <c r="H151" i="42"/>
  <c r="H150" i="42" s="1"/>
  <c r="G151" i="42"/>
  <c r="G150" i="42" s="1"/>
  <c r="F151" i="42"/>
  <c r="F150" i="42" s="1"/>
  <c r="H149" i="42"/>
  <c r="H148" i="42"/>
  <c r="G149" i="42"/>
  <c r="G148" i="42"/>
  <c r="F149" i="42"/>
  <c r="F148" i="42"/>
  <c r="E122" i="42"/>
  <c r="D122" i="42"/>
  <c r="C122" i="42"/>
  <c r="H124" i="42"/>
  <c r="G124" i="42"/>
  <c r="F124" i="42"/>
  <c r="E119" i="42"/>
  <c r="E294" i="42" s="1"/>
  <c r="D119" i="42"/>
  <c r="C119" i="42"/>
  <c r="C294" i="42" s="1"/>
  <c r="F294" i="42" s="1"/>
  <c r="E115" i="42"/>
  <c r="D115" i="42"/>
  <c r="F115" i="42"/>
  <c r="C109" i="42"/>
  <c r="C292" i="42" s="1"/>
  <c r="E109" i="42"/>
  <c r="D109" i="42"/>
  <c r="D292" i="42" s="1"/>
  <c r="C97" i="42"/>
  <c r="H86" i="42"/>
  <c r="G86" i="42"/>
  <c r="G79" i="42"/>
  <c r="H78" i="42"/>
  <c r="G78" i="42"/>
  <c r="F78" i="42"/>
  <c r="H69" i="42"/>
  <c r="H68" i="42"/>
  <c r="H67" i="42"/>
  <c r="H66" i="42"/>
  <c r="H64" i="42"/>
  <c r="H58" i="42"/>
  <c r="H40" i="42"/>
  <c r="H39" i="42"/>
  <c r="F32" i="42"/>
  <c r="H25" i="42"/>
  <c r="G25" i="42"/>
  <c r="F25" i="42"/>
  <c r="H19" i="42"/>
  <c r="G19" i="42"/>
  <c r="G18" i="42"/>
  <c r="H110" i="42"/>
  <c r="G110" i="42"/>
  <c r="F110" i="42"/>
  <c r="E222" i="42"/>
  <c r="H231" i="42"/>
  <c r="G231" i="42"/>
  <c r="F231" i="42"/>
  <c r="H169" i="42"/>
  <c r="G169" i="42"/>
  <c r="F169" i="42"/>
  <c r="F105" i="42"/>
  <c r="G105" i="42"/>
  <c r="H105" i="42"/>
  <c r="H100" i="42"/>
  <c r="G100" i="42"/>
  <c r="F100" i="42"/>
  <c r="H98" i="42"/>
  <c r="G98" i="42"/>
  <c r="F98" i="42"/>
  <c r="D230" i="42"/>
  <c r="D228" i="42" s="1"/>
  <c r="E230" i="42"/>
  <c r="E228" i="42" s="1"/>
  <c r="D99" i="42"/>
  <c r="E99" i="42"/>
  <c r="C99" i="42"/>
  <c r="D97" i="42"/>
  <c r="E97" i="42"/>
  <c r="G31" i="42"/>
  <c r="H53" i="42"/>
  <c r="G252" i="42"/>
  <c r="F252" i="42"/>
  <c r="G249" i="42"/>
  <c r="H249" i="42"/>
  <c r="D246" i="42"/>
  <c r="E246" i="42"/>
  <c r="C246" i="42"/>
  <c r="J249" i="42"/>
  <c r="K249" i="42"/>
  <c r="F249" i="42"/>
  <c r="I251" i="42"/>
  <c r="F310" i="42"/>
  <c r="F245" i="42"/>
  <c r="G245" i="42"/>
  <c r="H245" i="42"/>
  <c r="K93" i="42"/>
  <c r="J93" i="42"/>
  <c r="G93" i="42"/>
  <c r="F93" i="42"/>
  <c r="I239" i="42"/>
  <c r="I228" i="42"/>
  <c r="J238" i="42"/>
  <c r="K238" i="42"/>
  <c r="I90" i="42"/>
  <c r="I109" i="42"/>
  <c r="E210" i="42"/>
  <c r="D210" i="42"/>
  <c r="C203" i="42"/>
  <c r="C202" i="42" s="1"/>
  <c r="D203" i="42"/>
  <c r="D202" i="42" s="1"/>
  <c r="E203" i="42"/>
  <c r="E202" i="42" s="1"/>
  <c r="J250" i="42"/>
  <c r="K250" i="42"/>
  <c r="F250" i="42"/>
  <c r="G250" i="42"/>
  <c r="H250" i="42"/>
  <c r="I267" i="42"/>
  <c r="I185" i="42"/>
  <c r="H48" i="42"/>
  <c r="H50" i="42"/>
  <c r="H51" i="42"/>
  <c r="H54" i="42"/>
  <c r="H55" i="42"/>
  <c r="H56" i="42"/>
  <c r="F238" i="42"/>
  <c r="D239" i="42"/>
  <c r="G239" i="42" s="1"/>
  <c r="E239" i="42"/>
  <c r="H239" i="42" s="1"/>
  <c r="C239" i="42"/>
  <c r="F239" i="42" s="1"/>
  <c r="G238" i="42"/>
  <c r="H238" i="42"/>
  <c r="G108" i="42"/>
  <c r="F108" i="42"/>
  <c r="D107" i="42"/>
  <c r="D291" i="42" s="1"/>
  <c r="E107" i="42"/>
  <c r="E291" i="42" s="1"/>
  <c r="C107" i="42"/>
  <c r="C291" i="42" s="1"/>
  <c r="J94" i="42"/>
  <c r="K94" i="42"/>
  <c r="F94" i="42"/>
  <c r="G94" i="42"/>
  <c r="H94" i="42"/>
  <c r="I260" i="42"/>
  <c r="I242" i="42"/>
  <c r="D242" i="42"/>
  <c r="G242" i="42" s="1"/>
  <c r="E242" i="42"/>
  <c r="C242" i="42"/>
  <c r="F242" i="42" s="1"/>
  <c r="J245" i="42"/>
  <c r="K245" i="42"/>
  <c r="I75" i="42"/>
  <c r="K255" i="42"/>
  <c r="J255" i="42"/>
  <c r="H255" i="42"/>
  <c r="G255" i="42"/>
  <c r="F255" i="42"/>
  <c r="K244" i="42"/>
  <c r="J244" i="42"/>
  <c r="H244" i="42"/>
  <c r="G244" i="42"/>
  <c r="F244" i="42"/>
  <c r="D254" i="42"/>
  <c r="H254" i="42" s="1"/>
  <c r="E254" i="42"/>
  <c r="C254" i="42"/>
  <c r="F254" i="42" s="1"/>
  <c r="I222" i="42"/>
  <c r="I83" i="42"/>
  <c r="J227" i="42"/>
  <c r="K227" i="42"/>
  <c r="G227" i="42"/>
  <c r="F227" i="42"/>
  <c r="G226" i="42"/>
  <c r="F226" i="42"/>
  <c r="F223" i="42"/>
  <c r="H226" i="42"/>
  <c r="G112" i="42"/>
  <c r="F112" i="42"/>
  <c r="H112" i="42"/>
  <c r="J112" i="42"/>
  <c r="K112" i="42"/>
  <c r="I254" i="42"/>
  <c r="J254" i="42" s="1"/>
  <c r="J226" i="42"/>
  <c r="K226" i="42"/>
  <c r="F269" i="42"/>
  <c r="F266" i="42"/>
  <c r="F265" i="42"/>
  <c r="H27" i="42"/>
  <c r="D260" i="42"/>
  <c r="E260" i="42"/>
  <c r="K260" i="42" s="1"/>
  <c r="C260" i="42"/>
  <c r="I269" i="42"/>
  <c r="K271" i="42"/>
  <c r="J271" i="42"/>
  <c r="H271" i="42"/>
  <c r="G271" i="42"/>
  <c r="F271" i="42"/>
  <c r="I300" i="42"/>
  <c r="H140" i="42"/>
  <c r="G140" i="42"/>
  <c r="F140" i="42"/>
  <c r="K140" i="42"/>
  <c r="J140" i="42"/>
  <c r="D139" i="42"/>
  <c r="G139" i="42" s="1"/>
  <c r="E139" i="42"/>
  <c r="C139" i="42"/>
  <c r="F139" i="42" s="1"/>
  <c r="I306" i="42"/>
  <c r="D306" i="42"/>
  <c r="G306" i="42" s="1"/>
  <c r="E306" i="42"/>
  <c r="C306" i="42"/>
  <c r="F306" i="42" s="1"/>
  <c r="I305" i="42"/>
  <c r="I304" i="42"/>
  <c r="D304" i="42"/>
  <c r="G304" i="42" s="1"/>
  <c r="E304" i="42"/>
  <c r="J304" i="42" s="1"/>
  <c r="C304" i="42"/>
  <c r="F304" i="42" s="1"/>
  <c r="I302" i="42"/>
  <c r="D302" i="42"/>
  <c r="E302" i="42"/>
  <c r="J302" i="42" s="1"/>
  <c r="C302" i="42"/>
  <c r="F302" i="42" s="1"/>
  <c r="I163" i="42"/>
  <c r="F160" i="42"/>
  <c r="G160" i="42"/>
  <c r="F161" i="42"/>
  <c r="G161" i="42"/>
  <c r="F162" i="42"/>
  <c r="G162" i="42"/>
  <c r="F164" i="42"/>
  <c r="G164" i="42"/>
  <c r="F165" i="42"/>
  <c r="G165" i="42"/>
  <c r="F166" i="42"/>
  <c r="G166" i="42"/>
  <c r="F167" i="42"/>
  <c r="G167" i="42"/>
  <c r="F170" i="42"/>
  <c r="G170" i="42"/>
  <c r="G159" i="42"/>
  <c r="F159" i="42"/>
  <c r="D163" i="42"/>
  <c r="E163" i="42"/>
  <c r="F163" i="42" s="1"/>
  <c r="I158" i="42"/>
  <c r="D158" i="42"/>
  <c r="E158" i="42"/>
  <c r="J159" i="42"/>
  <c r="K159" i="42"/>
  <c r="J160" i="42"/>
  <c r="K160" i="42"/>
  <c r="J161" i="42"/>
  <c r="K161" i="42"/>
  <c r="J162" i="42"/>
  <c r="K162" i="42"/>
  <c r="J164" i="42"/>
  <c r="K164" i="42"/>
  <c r="J165" i="42"/>
  <c r="K165" i="42"/>
  <c r="J166" i="42"/>
  <c r="K166" i="42"/>
  <c r="J167" i="42"/>
  <c r="K167" i="42"/>
  <c r="J169" i="42"/>
  <c r="K169" i="42"/>
  <c r="J170" i="42"/>
  <c r="K170" i="42"/>
  <c r="H159" i="42"/>
  <c r="H160" i="42"/>
  <c r="H161" i="42"/>
  <c r="H162" i="42"/>
  <c r="H164" i="42"/>
  <c r="H165" i="42"/>
  <c r="H166" i="42"/>
  <c r="H167" i="42"/>
  <c r="H170" i="42"/>
  <c r="D282" i="42"/>
  <c r="D307" i="42" s="1"/>
  <c r="G307" i="42" s="1"/>
  <c r="E282" i="42"/>
  <c r="E307" i="42" s="1"/>
  <c r="I282" i="42"/>
  <c r="I307" i="42" s="1"/>
  <c r="C282" i="42"/>
  <c r="C307" i="42" s="1"/>
  <c r="F307" i="42" s="1"/>
  <c r="J248" i="42"/>
  <c r="K248" i="42"/>
  <c r="I246" i="42"/>
  <c r="F248" i="42"/>
  <c r="G248" i="42"/>
  <c r="H248" i="42"/>
  <c r="F275" i="42"/>
  <c r="G275" i="42"/>
  <c r="J270" i="42"/>
  <c r="K270" i="42"/>
  <c r="J274" i="42"/>
  <c r="K274" i="42"/>
  <c r="J275" i="42"/>
  <c r="K275" i="42"/>
  <c r="H275" i="42"/>
  <c r="I273" i="42"/>
  <c r="I301" i="42" s="1"/>
  <c r="J262" i="42"/>
  <c r="K262" i="42"/>
  <c r="F262" i="42"/>
  <c r="G262" i="42"/>
  <c r="H262" i="42"/>
  <c r="I258" i="42"/>
  <c r="F253" i="42"/>
  <c r="G253" i="42"/>
  <c r="K257" i="42"/>
  <c r="K247" i="42"/>
  <c r="K253" i="42"/>
  <c r="F241" i="42"/>
  <c r="G241" i="42"/>
  <c r="J241" i="42"/>
  <c r="K241" i="42"/>
  <c r="H241" i="42"/>
  <c r="F224" i="42"/>
  <c r="G224" i="42"/>
  <c r="H224" i="42"/>
  <c r="J224" i="42"/>
  <c r="K224" i="42"/>
  <c r="F225" i="42"/>
  <c r="G225" i="42"/>
  <c r="H225" i="42"/>
  <c r="J225" i="42"/>
  <c r="K225" i="42"/>
  <c r="D273" i="42"/>
  <c r="D300" i="42" s="1"/>
  <c r="E273" i="42"/>
  <c r="K273" i="42" s="1"/>
  <c r="C273" i="42"/>
  <c r="C300" i="42" s="1"/>
  <c r="F301" i="42"/>
  <c r="D267" i="42"/>
  <c r="E267" i="42"/>
  <c r="G267" i="42" s="1"/>
  <c r="C267" i="42"/>
  <c r="F258" i="42"/>
  <c r="D251" i="42"/>
  <c r="E251" i="42"/>
  <c r="J251" i="42" s="1"/>
  <c r="C251" i="42"/>
  <c r="F251" i="42" s="1"/>
  <c r="K207" i="42"/>
  <c r="J207" i="42"/>
  <c r="H207" i="42"/>
  <c r="I206" i="42"/>
  <c r="E206" i="42"/>
  <c r="D206" i="42"/>
  <c r="C206" i="42"/>
  <c r="C205" i="42" s="1"/>
  <c r="C201" i="42" s="1"/>
  <c r="K200" i="42"/>
  <c r="J200" i="42"/>
  <c r="H200" i="42"/>
  <c r="G200" i="42"/>
  <c r="F200" i="42"/>
  <c r="H199" i="42"/>
  <c r="I198" i="42"/>
  <c r="E198" i="42"/>
  <c r="J198" i="42" s="1"/>
  <c r="D198" i="42"/>
  <c r="K197" i="42"/>
  <c r="J197" i="42"/>
  <c r="H197" i="42"/>
  <c r="G197" i="42"/>
  <c r="F197" i="42"/>
  <c r="K196" i="42"/>
  <c r="J196" i="42"/>
  <c r="H196" i="42"/>
  <c r="G196" i="42"/>
  <c r="F196" i="42"/>
  <c r="K195" i="42"/>
  <c r="J195" i="42"/>
  <c r="H195" i="42"/>
  <c r="G195" i="42"/>
  <c r="F195" i="42"/>
  <c r="K194" i="42"/>
  <c r="J194" i="42"/>
  <c r="H194" i="42"/>
  <c r="G194" i="42"/>
  <c r="F194" i="42"/>
  <c r="I193" i="42"/>
  <c r="E193" i="42"/>
  <c r="C193" i="42"/>
  <c r="C192" i="42" s="1"/>
  <c r="K191" i="42"/>
  <c r="J191" i="42"/>
  <c r="H191" i="42"/>
  <c r="G191" i="42"/>
  <c r="F191" i="42"/>
  <c r="I190" i="42"/>
  <c r="I184" i="42" s="1"/>
  <c r="E190" i="42"/>
  <c r="D190" i="42"/>
  <c r="G190" i="42" s="1"/>
  <c r="C190" i="42"/>
  <c r="K189" i="42"/>
  <c r="J189" i="42"/>
  <c r="H189" i="42"/>
  <c r="G189" i="42"/>
  <c r="F189" i="42"/>
  <c r="I188" i="42"/>
  <c r="E188" i="42"/>
  <c r="E184" i="42" s="1"/>
  <c r="D188" i="42"/>
  <c r="C188" i="42"/>
  <c r="F188" i="42" s="1"/>
  <c r="K186" i="42"/>
  <c r="J186" i="42"/>
  <c r="H186" i="42"/>
  <c r="G186" i="42"/>
  <c r="K179" i="42"/>
  <c r="J179" i="42"/>
  <c r="H179" i="42"/>
  <c r="G179" i="42"/>
  <c r="F179" i="42"/>
  <c r="K178" i="42"/>
  <c r="J178" i="42"/>
  <c r="H178" i="42"/>
  <c r="K177" i="42"/>
  <c r="J177" i="42"/>
  <c r="H177" i="42"/>
  <c r="G177" i="42"/>
  <c r="F177" i="42"/>
  <c r="I176" i="42"/>
  <c r="K176" i="42" s="1"/>
  <c r="E176" i="42"/>
  <c r="E175" i="42" s="1"/>
  <c r="D176" i="42"/>
  <c r="D175" i="42" s="1"/>
  <c r="D174" i="42" s="1"/>
  <c r="C176" i="42"/>
  <c r="C175" i="42" s="1"/>
  <c r="C174" i="42" s="1"/>
  <c r="I47" i="42"/>
  <c r="J47" i="42" s="1"/>
  <c r="I69" i="42"/>
  <c r="J69" i="42" s="1"/>
  <c r="I107" i="42"/>
  <c r="I142" i="42"/>
  <c r="I303" i="42" s="1"/>
  <c r="F144" i="42"/>
  <c r="G144" i="42"/>
  <c r="H144" i="42"/>
  <c r="J144" i="42"/>
  <c r="K144" i="42"/>
  <c r="I135" i="42"/>
  <c r="I130" i="42"/>
  <c r="I297" i="42" s="1"/>
  <c r="I128" i="42"/>
  <c r="I122" i="42"/>
  <c r="I295" i="42" s="1"/>
  <c r="I119" i="42"/>
  <c r="I294" i="42" s="1"/>
  <c r="I95" i="42"/>
  <c r="F146" i="42"/>
  <c r="G146" i="42"/>
  <c r="H146" i="42"/>
  <c r="J146" i="42"/>
  <c r="K146" i="42"/>
  <c r="D142" i="42"/>
  <c r="D303" i="42" s="1"/>
  <c r="G303" i="42" s="1"/>
  <c r="E142" i="42"/>
  <c r="E303" i="42" s="1"/>
  <c r="C142" i="42"/>
  <c r="C303" i="42" s="1"/>
  <c r="F303" i="42" s="1"/>
  <c r="G135" i="42"/>
  <c r="K135" i="42"/>
  <c r="D130" i="42"/>
  <c r="G130" i="42" s="1"/>
  <c r="E130" i="42"/>
  <c r="C130" i="42"/>
  <c r="F130" i="42" s="1"/>
  <c r="D294" i="42"/>
  <c r="I115" i="42"/>
  <c r="I293" i="42" s="1"/>
  <c r="F91" i="42"/>
  <c r="F90" i="42" s="1"/>
  <c r="G91" i="42"/>
  <c r="H91" i="42"/>
  <c r="J91" i="42"/>
  <c r="K91" i="42"/>
  <c r="F92" i="42"/>
  <c r="G92" i="42"/>
  <c r="H92" i="42"/>
  <c r="J92" i="42"/>
  <c r="K92" i="42"/>
  <c r="F96" i="42"/>
  <c r="G96" i="42"/>
  <c r="H96" i="42"/>
  <c r="J96" i="42"/>
  <c r="K96" i="42"/>
  <c r="H108" i="42"/>
  <c r="J108" i="42"/>
  <c r="K108" i="42"/>
  <c r="F111" i="42"/>
  <c r="G111" i="42"/>
  <c r="H111" i="42"/>
  <c r="J111" i="42"/>
  <c r="K111" i="42"/>
  <c r="F113" i="42"/>
  <c r="G113" i="42"/>
  <c r="H113" i="42"/>
  <c r="J113" i="42"/>
  <c r="K113" i="42"/>
  <c r="F114" i="42"/>
  <c r="G114" i="42"/>
  <c r="H114" i="42"/>
  <c r="J114" i="42"/>
  <c r="K114" i="42"/>
  <c r="F116" i="42"/>
  <c r="G116" i="42"/>
  <c r="H116" i="42"/>
  <c r="J116" i="42"/>
  <c r="K116" i="42"/>
  <c r="F117" i="42"/>
  <c r="G117" i="42"/>
  <c r="H117" i="42"/>
  <c r="J117" i="42"/>
  <c r="K117" i="42"/>
  <c r="G118" i="42"/>
  <c r="H118" i="42"/>
  <c r="J118" i="42"/>
  <c r="K118" i="42"/>
  <c r="F120" i="42"/>
  <c r="G120" i="42"/>
  <c r="H120" i="42"/>
  <c r="J120" i="42"/>
  <c r="K120" i="42"/>
  <c r="F121" i="42"/>
  <c r="G121" i="42"/>
  <c r="H121" i="42"/>
  <c r="J121" i="42"/>
  <c r="K121" i="42"/>
  <c r="F123" i="42"/>
  <c r="G123" i="42"/>
  <c r="H123" i="42"/>
  <c r="J123" i="42"/>
  <c r="K123" i="42"/>
  <c r="F125" i="42"/>
  <c r="G125" i="42"/>
  <c r="H125" i="42"/>
  <c r="J125" i="42"/>
  <c r="K125" i="42"/>
  <c r="F126" i="42"/>
  <c r="G126" i="42"/>
  <c r="H126" i="42"/>
  <c r="J126" i="42"/>
  <c r="K126" i="42"/>
  <c r="F127" i="42"/>
  <c r="G127" i="42"/>
  <c r="H127" i="42"/>
  <c r="J127" i="42"/>
  <c r="K127" i="42"/>
  <c r="F129" i="42"/>
  <c r="G129" i="42"/>
  <c r="H129" i="42"/>
  <c r="J129" i="42"/>
  <c r="K129" i="42"/>
  <c r="F131" i="42"/>
  <c r="G131" i="42"/>
  <c r="H131" i="42"/>
  <c r="J131" i="42"/>
  <c r="K131" i="42"/>
  <c r="F132" i="42"/>
  <c r="G132" i="42"/>
  <c r="H132" i="42"/>
  <c r="J132" i="42"/>
  <c r="K132" i="42"/>
  <c r="F133" i="42"/>
  <c r="G133" i="42"/>
  <c r="H133" i="42"/>
  <c r="J133" i="42"/>
  <c r="K133" i="42"/>
  <c r="F136" i="42"/>
  <c r="G136" i="42"/>
  <c r="H136" i="42"/>
  <c r="J136" i="42"/>
  <c r="K136" i="42"/>
  <c r="F141" i="42"/>
  <c r="G141" i="42"/>
  <c r="H141" i="42"/>
  <c r="J141" i="42"/>
  <c r="K141" i="42"/>
  <c r="F143" i="42"/>
  <c r="G143" i="42"/>
  <c r="H143" i="42"/>
  <c r="J143" i="42"/>
  <c r="K143" i="42"/>
  <c r="F145" i="42"/>
  <c r="G145" i="42"/>
  <c r="H145" i="42"/>
  <c r="J145" i="42"/>
  <c r="K145" i="42"/>
  <c r="F147" i="42"/>
  <c r="G147" i="42"/>
  <c r="H147" i="42"/>
  <c r="J147" i="42"/>
  <c r="K147" i="42"/>
  <c r="J84" i="42"/>
  <c r="K84" i="42"/>
  <c r="I61" i="42"/>
  <c r="J61" i="42" s="1"/>
  <c r="I59" i="42"/>
  <c r="K59" i="42" s="1"/>
  <c r="I53" i="42"/>
  <c r="I52" i="42" s="1"/>
  <c r="J52" i="42" s="1"/>
  <c r="J50" i="42"/>
  <c r="K50" i="42"/>
  <c r="I49" i="42"/>
  <c r="I41" i="42"/>
  <c r="K41" i="42" s="1"/>
  <c r="I31" i="42"/>
  <c r="K31" i="42" s="1"/>
  <c r="F84" i="42"/>
  <c r="G84" i="42"/>
  <c r="K83" i="42"/>
  <c r="H63" i="42"/>
  <c r="F54" i="42"/>
  <c r="G54" i="42"/>
  <c r="F55" i="42"/>
  <c r="G55" i="42"/>
  <c r="F56" i="42"/>
  <c r="G56" i="42"/>
  <c r="F57" i="42"/>
  <c r="G57" i="42"/>
  <c r="F60" i="42"/>
  <c r="G60" i="42"/>
  <c r="F62" i="42"/>
  <c r="G62" i="42"/>
  <c r="F63" i="42"/>
  <c r="G63" i="42"/>
  <c r="F65" i="42"/>
  <c r="G65" i="42"/>
  <c r="F70" i="42"/>
  <c r="F71" i="42"/>
  <c r="F50" i="42"/>
  <c r="G50" i="42"/>
  <c r="F51" i="42"/>
  <c r="G51" i="42"/>
  <c r="F48" i="42"/>
  <c r="G48" i="42"/>
  <c r="H61" i="42"/>
  <c r="H59" i="42"/>
  <c r="F49" i="42"/>
  <c r="K44" i="42"/>
  <c r="K43" i="42"/>
  <c r="H38" i="42"/>
  <c r="I28" i="42"/>
  <c r="J28" i="42" s="1"/>
  <c r="I26" i="42"/>
  <c r="J26" i="42" s="1"/>
  <c r="I24" i="42"/>
  <c r="K24" i="42" s="1"/>
  <c r="I21" i="42"/>
  <c r="J21" i="42" s="1"/>
  <c r="I18" i="42"/>
  <c r="K18" i="42" s="1"/>
  <c r="I15" i="42"/>
  <c r="J15" i="42" s="1"/>
  <c r="I11" i="42"/>
  <c r="K11" i="42" s="1"/>
  <c r="H24" i="42"/>
  <c r="H18" i="42"/>
  <c r="G15" i="42"/>
  <c r="F15" i="42"/>
  <c r="F243" i="42"/>
  <c r="G263" i="42"/>
  <c r="G270" i="42"/>
  <c r="J247" i="42"/>
  <c r="F247" i="42"/>
  <c r="K76" i="42"/>
  <c r="K77" i="42"/>
  <c r="K81" i="42"/>
  <c r="J76" i="42"/>
  <c r="J77" i="42"/>
  <c r="J81" i="42"/>
  <c r="H76" i="42"/>
  <c r="H77" i="42"/>
  <c r="G76" i="42"/>
  <c r="G77" i="42"/>
  <c r="F76" i="42"/>
  <c r="F77" i="42"/>
  <c r="K265" i="42"/>
  <c r="K266" i="42"/>
  <c r="K268" i="42"/>
  <c r="J265" i="42"/>
  <c r="J266" i="42"/>
  <c r="J268" i="42"/>
  <c r="K261" i="42"/>
  <c r="H247" i="42"/>
  <c r="G247" i="42"/>
  <c r="K243" i="42"/>
  <c r="J243" i="42"/>
  <c r="H243" i="42"/>
  <c r="G243" i="42"/>
  <c r="J51" i="42"/>
  <c r="J57" i="42"/>
  <c r="K57" i="42"/>
  <c r="J60" i="42"/>
  <c r="K60" i="42"/>
  <c r="J37" i="42"/>
  <c r="K37" i="42"/>
  <c r="F37" i="42"/>
  <c r="G37" i="42"/>
  <c r="J229" i="42"/>
  <c r="K229" i="42"/>
  <c r="J236" i="42"/>
  <c r="K236" i="42"/>
  <c r="J237" i="42"/>
  <c r="K237" i="42"/>
  <c r="G277" i="42"/>
  <c r="F277" i="42"/>
  <c r="K48" i="42"/>
  <c r="J42" i="42"/>
  <c r="J43" i="42"/>
  <c r="J44" i="42"/>
  <c r="J48" i="42"/>
  <c r="J12" i="42"/>
  <c r="J13" i="42"/>
  <c r="J14" i="42"/>
  <c r="J16" i="42"/>
  <c r="J20" i="42"/>
  <c r="J22" i="42"/>
  <c r="J25" i="42"/>
  <c r="J27" i="42"/>
  <c r="J29" i="42"/>
  <c r="J32" i="42"/>
  <c r="J33" i="42"/>
  <c r="J34" i="42"/>
  <c r="J35" i="42"/>
  <c r="J36" i="42"/>
  <c r="H57" i="42"/>
  <c r="J39" i="42"/>
  <c r="G279" i="42"/>
  <c r="F279" i="42"/>
  <c r="H32" i="42"/>
  <c r="G32" i="42"/>
  <c r="G274" i="42"/>
  <c r="H274" i="42"/>
  <c r="F274" i="42"/>
  <c r="K264" i="42"/>
  <c r="J264" i="42"/>
  <c r="J261" i="42"/>
  <c r="K259" i="42"/>
  <c r="J259" i="42"/>
  <c r="J257" i="42"/>
  <c r="K256" i="42"/>
  <c r="J256" i="42"/>
  <c r="H268" i="42"/>
  <c r="G268" i="42"/>
  <c r="F268" i="42"/>
  <c r="H266" i="42"/>
  <c r="G266" i="42"/>
  <c r="H265" i="42"/>
  <c r="G265" i="42"/>
  <c r="H264" i="42"/>
  <c r="G264" i="42"/>
  <c r="F264" i="42"/>
  <c r="H261" i="42"/>
  <c r="G261" i="42"/>
  <c r="F261" i="42"/>
  <c r="H259" i="42"/>
  <c r="G259" i="42"/>
  <c r="F259" i="42"/>
  <c r="H257" i="42"/>
  <c r="G257" i="42"/>
  <c r="F257" i="42"/>
  <c r="H256" i="42"/>
  <c r="G256" i="42"/>
  <c r="F256" i="42"/>
  <c r="J54" i="42"/>
  <c r="K54" i="42"/>
  <c r="H60" i="42"/>
  <c r="K29" i="42"/>
  <c r="K22" i="42"/>
  <c r="J55" i="42"/>
  <c r="K55" i="42"/>
  <c r="J56" i="42"/>
  <c r="K56" i="42"/>
  <c r="K51" i="42"/>
  <c r="K16" i="42"/>
  <c r="G309" i="42"/>
  <c r="G283" i="42"/>
  <c r="H281" i="42"/>
  <c r="H282" i="42" s="1"/>
  <c r="G281" i="42"/>
  <c r="G282" i="42" s="1"/>
  <c r="G280" i="42"/>
  <c r="H279" i="42"/>
  <c r="H277" i="42"/>
  <c r="H253" i="42"/>
  <c r="H229" i="42"/>
  <c r="G229" i="42"/>
  <c r="G223" i="42"/>
  <c r="G221" i="42"/>
  <c r="K27" i="42"/>
  <c r="K277" i="42"/>
  <c r="K223" i="42"/>
  <c r="J223" i="42"/>
  <c r="K35" i="42"/>
  <c r="K25" i="42"/>
  <c r="K20" i="42"/>
  <c r="K62" i="42"/>
  <c r="H62" i="42"/>
  <c r="J62" i="42"/>
  <c r="F42" i="42"/>
  <c r="G42" i="42"/>
  <c r="H42" i="42"/>
  <c r="K42" i="42"/>
  <c r="F43" i="42"/>
  <c r="G43" i="42"/>
  <c r="H43" i="42"/>
  <c r="F44" i="42"/>
  <c r="G44" i="42"/>
  <c r="H44" i="42"/>
  <c r="H37" i="42"/>
  <c r="K36" i="42"/>
  <c r="H36" i="42"/>
  <c r="G36" i="42"/>
  <c r="F36" i="42"/>
  <c r="K34" i="42"/>
  <c r="H34" i="42"/>
  <c r="F34" i="42"/>
  <c r="K33" i="42"/>
  <c r="H33" i="42"/>
  <c r="F33" i="42"/>
  <c r="H35" i="42"/>
  <c r="G35" i="42"/>
  <c r="F35" i="42"/>
  <c r="H29" i="42"/>
  <c r="G29" i="42"/>
  <c r="F29" i="42"/>
  <c r="G27" i="42"/>
  <c r="F27" i="42"/>
  <c r="H22" i="42"/>
  <c r="G22" i="42"/>
  <c r="F22" i="42"/>
  <c r="H20" i="42"/>
  <c r="G20" i="42"/>
  <c r="F20" i="42"/>
  <c r="H16" i="42"/>
  <c r="G16" i="42"/>
  <c r="F16" i="42"/>
  <c r="K14" i="42"/>
  <c r="H14" i="42"/>
  <c r="G14" i="42"/>
  <c r="F14" i="42"/>
  <c r="K13" i="42"/>
  <c r="H13" i="42"/>
  <c r="G13" i="42"/>
  <c r="F13" i="42"/>
  <c r="K12" i="42"/>
  <c r="H12" i="42"/>
  <c r="G12" i="42"/>
  <c r="H84" i="42"/>
  <c r="H70" i="42"/>
  <c r="H71" i="42"/>
  <c r="J279" i="42"/>
  <c r="F281" i="42"/>
  <c r="F282" i="42" s="1"/>
  <c r="K279" i="42"/>
  <c r="J253" i="42"/>
  <c r="F229" i="42"/>
  <c r="K281" i="42"/>
  <c r="K282" i="42" s="1"/>
  <c r="J281" i="42"/>
  <c r="J282" i="42" s="1"/>
  <c r="J277" i="42"/>
  <c r="K71" i="42"/>
  <c r="J71" i="42"/>
  <c r="K70" i="42"/>
  <c r="J70" i="42"/>
  <c r="F221" i="42"/>
  <c r="G39" i="42"/>
  <c r="F39" i="42"/>
  <c r="K39" i="42"/>
  <c r="K63" i="42"/>
  <c r="G38" i="42"/>
  <c r="F38" i="42"/>
  <c r="J63" i="42"/>
  <c r="H65" i="42"/>
  <c r="J38" i="42"/>
  <c r="K38" i="42"/>
  <c r="K65" i="42"/>
  <c r="J65" i="42"/>
  <c r="H263" i="42"/>
  <c r="K263" i="42"/>
  <c r="F270" i="42"/>
  <c r="J263" i="42"/>
  <c r="F263" i="42"/>
  <c r="H270" i="42"/>
  <c r="H15" i="42"/>
  <c r="K310" i="42"/>
  <c r="G310" i="42"/>
  <c r="J310" i="42"/>
  <c r="H310" i="42"/>
  <c r="G258" i="42"/>
  <c r="H28" i="42"/>
  <c r="F18" i="42"/>
  <c r="J83" i="42"/>
  <c r="F31" i="42"/>
  <c r="F28" i="42"/>
  <c r="F176" i="42"/>
  <c r="G254" i="42"/>
  <c r="E205" i="42"/>
  <c r="E201" i="42" s="1"/>
  <c r="F135" i="42"/>
  <c r="J139" i="42"/>
  <c r="K139" i="42"/>
  <c r="K251" i="42"/>
  <c r="K230" i="42"/>
  <c r="F109" i="42"/>
  <c r="H119" i="42"/>
  <c r="E301" i="42"/>
  <c r="J301" i="42" s="1"/>
  <c r="J246" i="42"/>
  <c r="H242" i="42"/>
  <c r="J158" i="42"/>
  <c r="G115" i="42"/>
  <c r="F119" i="42"/>
  <c r="K109" i="42"/>
  <c r="E292" i="42"/>
  <c r="J109" i="42"/>
  <c r="F21" i="42"/>
  <c r="G28" i="42"/>
  <c r="K28" i="42"/>
  <c r="F26" i="42"/>
  <c r="G11" i="42"/>
  <c r="F11" i="42"/>
  <c r="J11" i="42"/>
  <c r="F47" i="42"/>
  <c r="I298" i="42"/>
  <c r="J298" i="42" s="1"/>
  <c r="F97" i="42"/>
  <c r="K128" i="42"/>
  <c r="D289" i="42"/>
  <c r="G107" i="42"/>
  <c r="G269" i="42"/>
  <c r="G53" i="42"/>
  <c r="G41" i="42"/>
  <c r="H41" i="42"/>
  <c r="F41" i="42"/>
  <c r="G30" i="42"/>
  <c r="F30" i="42"/>
  <c r="H26" i="42"/>
  <c r="G26" i="42"/>
  <c r="G24" i="42"/>
  <c r="H23" i="42"/>
  <c r="F24" i="42"/>
  <c r="H21" i="42"/>
  <c r="F17" i="42"/>
  <c r="G21" i="42"/>
  <c r="G17" i="42"/>
  <c r="G10" i="42"/>
  <c r="H10" i="42"/>
  <c r="F10" i="42"/>
  <c r="H30" i="42"/>
  <c r="G23" i="42"/>
  <c r="H185" i="42"/>
  <c r="H75" i="42"/>
  <c r="F75" i="42"/>
  <c r="G61" i="42"/>
  <c r="F61" i="42"/>
  <c r="G59" i="42"/>
  <c r="J59" i="42"/>
  <c r="F59" i="42"/>
  <c r="F53" i="42"/>
  <c r="G9" i="42"/>
  <c r="F9" i="42"/>
  <c r="I296" i="42"/>
  <c r="G47" i="42"/>
  <c r="H47" i="42"/>
  <c r="H49" i="42"/>
  <c r="G49" i="42"/>
  <c r="G52" i="42"/>
  <c r="H130" i="42"/>
  <c r="H269" i="42"/>
  <c r="J230" i="42"/>
  <c r="H17" i="42"/>
  <c r="J128" i="42"/>
  <c r="G188" i="42"/>
  <c r="F46" i="42"/>
  <c r="F52" i="42"/>
  <c r="H52" i="42"/>
  <c r="G46" i="42"/>
  <c r="G45" i="42"/>
  <c r="H46" i="42"/>
  <c r="D72" i="42"/>
  <c r="C72" i="42"/>
  <c r="F45" i="42"/>
  <c r="E72" i="42"/>
  <c r="H45" i="42"/>
  <c r="H246" i="42"/>
  <c r="G97" i="42"/>
  <c r="F99" i="42"/>
  <c r="K130" i="42"/>
  <c r="H90" i="42"/>
  <c r="I291" i="42"/>
  <c r="J291" i="42" s="1"/>
  <c r="I30" i="42"/>
  <c r="K30" i="42" s="1"/>
  <c r="K21" i="42"/>
  <c r="J130" i="42"/>
  <c r="K53" i="42"/>
  <c r="J115" i="42"/>
  <c r="K115" i="42"/>
  <c r="J119" i="42"/>
  <c r="J142" i="42"/>
  <c r="K69" i="42"/>
  <c r="I175" i="42"/>
  <c r="I174" i="42" s="1"/>
  <c r="D205" i="42"/>
  <c r="D201" i="42" s="1"/>
  <c r="I205" i="42"/>
  <c r="K206" i="42"/>
  <c r="G251" i="42"/>
  <c r="J258" i="42"/>
  <c r="G302" i="42"/>
  <c r="K269" i="42"/>
  <c r="K75" i="42"/>
  <c r="J242" i="42"/>
  <c r="J107" i="42"/>
  <c r="K246" i="42"/>
  <c r="H128" i="42"/>
  <c r="G301" i="42"/>
  <c r="K239" i="42"/>
  <c r="H109" i="42"/>
  <c r="H158" i="42"/>
  <c r="F190" i="42"/>
  <c r="F273" i="42"/>
  <c r="H260" i="42"/>
  <c r="G222" i="42"/>
  <c r="H222" i="42"/>
  <c r="G193" i="42"/>
  <c r="K188" i="42"/>
  <c r="F128" i="42"/>
  <c r="G236" i="42"/>
  <c r="H230" i="42"/>
  <c r="F158" i="42"/>
  <c r="K97" i="42"/>
  <c r="J97" i="42"/>
  <c r="J49" i="42"/>
  <c r="H236" i="42"/>
  <c r="I10" i="42"/>
  <c r="J10" i="42" s="1"/>
  <c r="J41" i="42"/>
  <c r="K142" i="42"/>
  <c r="K158" i="42"/>
  <c r="J306" i="42"/>
  <c r="J90" i="42"/>
  <c r="I289" i="42"/>
  <c r="K90" i="42"/>
  <c r="K49" i="42"/>
  <c r="G163" i="42"/>
  <c r="J239" i="42"/>
  <c r="J303" i="42"/>
  <c r="G292" i="42"/>
  <c r="G291" i="42"/>
  <c r="D74" i="42"/>
  <c r="D73" i="42" s="1"/>
  <c r="D287" i="42" s="1"/>
  <c r="J269" i="42"/>
  <c r="H190" i="42"/>
  <c r="E174" i="42"/>
  <c r="G174" i="42" s="1"/>
  <c r="J175" i="42" l="1"/>
  <c r="G175" i="42"/>
  <c r="F193" i="42"/>
  <c r="K291" i="42"/>
  <c r="K163" i="42"/>
  <c r="H301" i="42"/>
  <c r="F142" i="42"/>
  <c r="J53" i="42"/>
  <c r="K47" i="42"/>
  <c r="K61" i="42"/>
  <c r="G142" i="42"/>
  <c r="J273" i="42"/>
  <c r="E300" i="42"/>
  <c r="C276" i="42"/>
  <c r="C289" i="42"/>
  <c r="K295" i="42"/>
  <c r="D276" i="42"/>
  <c r="E276" i="42"/>
  <c r="E278" i="42" s="1"/>
  <c r="D293" i="42"/>
  <c r="C295" i="42"/>
  <c r="E295" i="42"/>
  <c r="F246" i="42"/>
  <c r="C293" i="42"/>
  <c r="J30" i="42"/>
  <c r="H198" i="42"/>
  <c r="H306" i="42"/>
  <c r="G246" i="42"/>
  <c r="E293" i="42"/>
  <c r="K293" i="42" s="1"/>
  <c r="D295" i="42"/>
  <c r="G295" i="42" s="1"/>
  <c r="I290" i="42"/>
  <c r="I288" i="42" s="1"/>
  <c r="I308" i="42" s="1"/>
  <c r="I192" i="42"/>
  <c r="E95" i="42"/>
  <c r="K95" i="42" s="1"/>
  <c r="K222" i="42"/>
  <c r="J222" i="42"/>
  <c r="E289" i="42"/>
  <c r="K289" i="42" s="1"/>
  <c r="C305" i="42"/>
  <c r="F305" i="42" s="1"/>
  <c r="K122" i="42"/>
  <c r="J122" i="42"/>
  <c r="I155" i="42"/>
  <c r="I156" i="42" s="1"/>
  <c r="H142" i="42"/>
  <c r="K198" i="42"/>
  <c r="K52" i="42"/>
  <c r="K258" i="42"/>
  <c r="D95" i="42"/>
  <c r="D290" i="42" s="1"/>
  <c r="C95" i="42"/>
  <c r="C155" i="42" s="1"/>
  <c r="G122" i="42"/>
  <c r="H210" i="42"/>
  <c r="E192" i="42"/>
  <c r="E180" i="42" s="1"/>
  <c r="K184" i="42"/>
  <c r="F174" i="42"/>
  <c r="G75" i="42"/>
  <c r="G74" i="42"/>
  <c r="H72" i="42"/>
  <c r="G72" i="42"/>
  <c r="C73" i="42"/>
  <c r="C287" i="42" s="1"/>
  <c r="F74" i="42"/>
  <c r="F72" i="42"/>
  <c r="K205" i="42"/>
  <c r="F292" i="42"/>
  <c r="H11" i="42"/>
  <c r="G73" i="42"/>
  <c r="K10" i="42"/>
  <c r="J297" i="42"/>
  <c r="K174" i="42"/>
  <c r="J188" i="42"/>
  <c r="J190" i="42"/>
  <c r="J206" i="42"/>
  <c r="H258" i="42"/>
  <c r="H139" i="42"/>
  <c r="K242" i="42"/>
  <c r="H97" i="42"/>
  <c r="G305" i="42"/>
  <c r="K305" i="42"/>
  <c r="J305" i="42"/>
  <c r="K297" i="42"/>
  <c r="J184" i="42"/>
  <c r="J205" i="42"/>
  <c r="G90" i="42"/>
  <c r="K192" i="42"/>
  <c r="F267" i="42"/>
  <c r="G158" i="42"/>
  <c r="H163" i="42"/>
  <c r="H304" i="42"/>
  <c r="K306" i="42"/>
  <c r="K254" i="42"/>
  <c r="I74" i="42"/>
  <c r="I73" i="42" s="1"/>
  <c r="K73" i="42" s="1"/>
  <c r="F291" i="42"/>
  <c r="G99" i="42"/>
  <c r="H292" i="42"/>
  <c r="G296" i="42"/>
  <c r="J185" i="42"/>
  <c r="G83" i="42"/>
  <c r="J135" i="42"/>
  <c r="I292" i="42"/>
  <c r="K292" i="42" s="1"/>
  <c r="I276" i="42"/>
  <c r="I278" i="42" s="1"/>
  <c r="H184" i="42"/>
  <c r="J18" i="42"/>
  <c r="F185" i="42"/>
  <c r="G185" i="42" s="1"/>
  <c r="D192" i="42"/>
  <c r="D180" i="42" s="1"/>
  <c r="D217" i="42" s="1"/>
  <c r="D218" i="42" s="1"/>
  <c r="D220" i="42" s="1"/>
  <c r="H174" i="42"/>
  <c r="J174" i="42"/>
  <c r="E87" i="42"/>
  <c r="H73" i="42"/>
  <c r="H175" i="42"/>
  <c r="K175" i="42"/>
  <c r="H293" i="42"/>
  <c r="J293" i="42"/>
  <c r="H295" i="42"/>
  <c r="J295" i="42"/>
  <c r="D87" i="42"/>
  <c r="H303" i="42"/>
  <c r="K303" i="42"/>
  <c r="J296" i="42"/>
  <c r="K296" i="42"/>
  <c r="J307" i="42"/>
  <c r="H307" i="42"/>
  <c r="J292" i="42"/>
  <c r="J228" i="42"/>
  <c r="K228" i="42"/>
  <c r="H294" i="42"/>
  <c r="J294" i="42"/>
  <c r="G294" i="42"/>
  <c r="K74" i="42"/>
  <c r="J74" i="42"/>
  <c r="H74" i="42"/>
  <c r="H291" i="42"/>
  <c r="F295" i="42"/>
  <c r="I180" i="42"/>
  <c r="H289" i="42"/>
  <c r="I299" i="42"/>
  <c r="J299" i="42" s="1"/>
  <c r="F289" i="42"/>
  <c r="H201" i="42"/>
  <c r="F175" i="42"/>
  <c r="G176" i="42"/>
  <c r="H205" i="42"/>
  <c r="C184" i="42"/>
  <c r="C180" i="42" s="1"/>
  <c r="C217" i="42" s="1"/>
  <c r="K190" i="42"/>
  <c r="H193" i="42"/>
  <c r="F219" i="42"/>
  <c r="J95" i="42"/>
  <c r="H305" i="42"/>
  <c r="G260" i="42"/>
  <c r="J163" i="42"/>
  <c r="G273" i="42"/>
  <c r="I46" i="42"/>
  <c r="K26" i="42"/>
  <c r="I23" i="42"/>
  <c r="K301" i="42"/>
  <c r="F296" i="42"/>
  <c r="J31" i="42"/>
  <c r="J267" i="42"/>
  <c r="I17" i="42"/>
  <c r="K298" i="42"/>
  <c r="H122" i="42"/>
  <c r="K193" i="42"/>
  <c r="F260" i="42"/>
  <c r="K267" i="42"/>
  <c r="H267" i="42"/>
  <c r="F230" i="42"/>
  <c r="H188" i="42"/>
  <c r="H99" i="42"/>
  <c r="I201" i="42"/>
  <c r="K201" i="42" s="1"/>
  <c r="J24" i="42"/>
  <c r="F122" i="42"/>
  <c r="G128" i="42"/>
  <c r="F107" i="42"/>
  <c r="J75" i="42"/>
  <c r="K185" i="42"/>
  <c r="J260" i="42"/>
  <c r="K304" i="42"/>
  <c r="H302" i="42"/>
  <c r="H273" i="42"/>
  <c r="H251" i="42"/>
  <c r="H206" i="42"/>
  <c r="J176" i="42"/>
  <c r="H176" i="42"/>
  <c r="I68" i="42"/>
  <c r="K119" i="42"/>
  <c r="J193" i="42"/>
  <c r="H115" i="42"/>
  <c r="H135" i="42"/>
  <c r="H83" i="42"/>
  <c r="H107" i="42"/>
  <c r="K107" i="42"/>
  <c r="G109" i="42"/>
  <c r="G119" i="42"/>
  <c r="F83" i="42"/>
  <c r="G228" i="42"/>
  <c r="H228" i="42"/>
  <c r="G230" i="42"/>
  <c r="C290" i="42"/>
  <c r="F228" i="42"/>
  <c r="G289" i="42"/>
  <c r="F222" i="42"/>
  <c r="G192" i="42" l="1"/>
  <c r="E290" i="42"/>
  <c r="G293" i="42"/>
  <c r="E155" i="42"/>
  <c r="D155" i="42"/>
  <c r="C218" i="42"/>
  <c r="C220" i="42" s="1"/>
  <c r="C286" i="42"/>
  <c r="F293" i="42"/>
  <c r="D286" i="42"/>
  <c r="C288" i="42"/>
  <c r="C308" i="42" s="1"/>
  <c r="J289" i="42"/>
  <c r="J276" i="42"/>
  <c r="F290" i="42"/>
  <c r="I218" i="42"/>
  <c r="I220" i="42" s="1"/>
  <c r="K276" i="42"/>
  <c r="H296" i="42"/>
  <c r="I217" i="42"/>
  <c r="G276" i="42"/>
  <c r="F95" i="42"/>
  <c r="H155" i="42"/>
  <c r="D285" i="42"/>
  <c r="G180" i="42"/>
  <c r="H95" i="42"/>
  <c r="G95" i="42"/>
  <c r="H192" i="42"/>
  <c r="J192" i="42"/>
  <c r="F192" i="42"/>
  <c r="F184" i="42"/>
  <c r="G184" i="42" s="1"/>
  <c r="G287" i="42"/>
  <c r="G87" i="42"/>
  <c r="C87" i="42"/>
  <c r="F87" i="42" s="1"/>
  <c r="F287" i="42"/>
  <c r="F73" i="42"/>
  <c r="I287" i="42"/>
  <c r="J73" i="42"/>
  <c r="E156" i="42"/>
  <c r="K155" i="42"/>
  <c r="J155" i="42"/>
  <c r="G155" i="42"/>
  <c r="D156" i="42"/>
  <c r="G156" i="42" s="1"/>
  <c r="D278" i="42"/>
  <c r="G278" i="42" s="1"/>
  <c r="J300" i="42"/>
  <c r="G300" i="42"/>
  <c r="K300" i="42"/>
  <c r="H300" i="42"/>
  <c r="I9" i="42"/>
  <c r="K17" i="42"/>
  <c r="J17" i="42"/>
  <c r="K290" i="42"/>
  <c r="J290" i="42"/>
  <c r="E288" i="42"/>
  <c r="H219" i="42"/>
  <c r="G219" i="42"/>
  <c r="H87" i="42"/>
  <c r="H287" i="42"/>
  <c r="K287" i="42"/>
  <c r="J287" i="42"/>
  <c r="H276" i="42"/>
  <c r="H278" i="42" s="1"/>
  <c r="K299" i="42"/>
  <c r="J201" i="42"/>
  <c r="F300" i="42"/>
  <c r="K23" i="42"/>
  <c r="J23" i="42"/>
  <c r="J46" i="42"/>
  <c r="I45" i="42"/>
  <c r="K46" i="42"/>
  <c r="F155" i="42"/>
  <c r="C156" i="42"/>
  <c r="F156" i="42" s="1"/>
  <c r="I219" i="42"/>
  <c r="J219" i="42" s="1"/>
  <c r="J278" i="42"/>
  <c r="K278" i="42"/>
  <c r="D288" i="42"/>
  <c r="H290" i="42"/>
  <c r="G290" i="42"/>
  <c r="C278" i="42"/>
  <c r="F278" i="42" s="1"/>
  <c r="F276" i="42"/>
  <c r="E218" i="42"/>
  <c r="E220" i="42" s="1"/>
  <c r="H180" i="42"/>
  <c r="F180" i="42"/>
  <c r="J180" i="42"/>
  <c r="K180" i="42"/>
  <c r="E217" i="42"/>
  <c r="E286" i="42" s="1"/>
  <c r="C285" i="42" l="1"/>
  <c r="F218" i="42"/>
  <c r="K156" i="42"/>
  <c r="J156" i="42"/>
  <c r="H156" i="42"/>
  <c r="K219" i="42"/>
  <c r="I87" i="42"/>
  <c r="K9" i="42"/>
  <c r="I72" i="42"/>
  <c r="J9" i="42"/>
  <c r="J45" i="42"/>
  <c r="K45" i="42"/>
  <c r="K288" i="42"/>
  <c r="E308" i="42"/>
  <c r="J288" i="42"/>
  <c r="D308" i="42"/>
  <c r="H288" i="42"/>
  <c r="G288" i="42"/>
  <c r="G218" i="42"/>
  <c r="J218" i="42"/>
  <c r="H218" i="42"/>
  <c r="K218" i="42"/>
  <c r="K217" i="42"/>
  <c r="G217" i="42"/>
  <c r="H217" i="42"/>
  <c r="J217" i="42"/>
  <c r="F217" i="42"/>
  <c r="K72" i="42" l="1"/>
  <c r="J72" i="42"/>
  <c r="I286" i="42"/>
  <c r="K87" i="42"/>
  <c r="J87" i="42"/>
  <c r="I285" i="42"/>
  <c r="K308" i="42"/>
  <c r="J308" i="42"/>
  <c r="G308" i="42"/>
  <c r="H308" i="42"/>
  <c r="J286" i="42"/>
  <c r="K286" i="42"/>
  <c r="H286" i="42"/>
  <c r="G286" i="42"/>
  <c r="F286" i="42"/>
  <c r="J220" i="42"/>
  <c r="K220" i="42"/>
  <c r="G220" i="42"/>
  <c r="H220" i="42"/>
  <c r="E285" i="42"/>
  <c r="F285" i="42" s="1"/>
  <c r="F220" i="42"/>
  <c r="G285" i="42" l="1"/>
  <c r="K285" i="42"/>
  <c r="H285" i="42"/>
  <c r="J285" i="42"/>
  <c r="F288" i="42"/>
  <c r="F308" i="42"/>
</calcChain>
</file>

<file path=xl/sharedStrings.xml><?xml version="1.0" encoding="utf-8"?>
<sst xmlns="http://schemas.openxmlformats.org/spreadsheetml/2006/main" count="414" uniqueCount="317">
  <si>
    <t>Разом видатків спеціального фонду</t>
  </si>
  <si>
    <t xml:space="preserve">  ДОХОДИ :</t>
  </si>
  <si>
    <t xml:space="preserve">  Всього  доходів спеціального фонду</t>
  </si>
  <si>
    <t>(тис.грн.)</t>
  </si>
  <si>
    <t>Всього видатків (загальний і спец. фонди)</t>
  </si>
  <si>
    <t>Всього доходів  (загальний і спец, фонди)</t>
  </si>
  <si>
    <t>Разом кредитування по спеціальному фонду</t>
  </si>
  <si>
    <t>КРЕДИТУВАННЯ спеціального фонду:</t>
  </si>
  <si>
    <t>Назва показників</t>
  </si>
  <si>
    <t>Код/ КФКВ</t>
  </si>
  <si>
    <t>900201</t>
  </si>
  <si>
    <t>Всього витрат (загальний і спец. фонди)</t>
  </si>
  <si>
    <t>ВСЬОГО ВИДАТКІВ разом з КРЕДИТУВАННЯМ по загальному фонду</t>
  </si>
  <si>
    <t>900101</t>
  </si>
  <si>
    <t>ВСЬОГО видатків спеціального фонду</t>
  </si>
  <si>
    <t>в сумі, +,-</t>
  </si>
  <si>
    <t>208400</t>
  </si>
  <si>
    <t xml:space="preserve">  Всього кредитування (загал. і спец. фонди)</t>
  </si>
  <si>
    <t>у %,  +,-</t>
  </si>
  <si>
    <t>Надходження коштів пайової участі у розвитку інфраструктури населеного пункту</t>
  </si>
  <si>
    <t>Плата за надання адміністративних послуг</t>
  </si>
  <si>
    <t>у т.ч. видатки розвитку (капітальні видатки)</t>
  </si>
  <si>
    <t>900202</t>
  </si>
  <si>
    <t>2110</t>
  </si>
  <si>
    <t>3000, 900202</t>
  </si>
  <si>
    <t>6000</t>
  </si>
  <si>
    <t>Екологічний податок </t>
  </si>
  <si>
    <t>Субвенція з місцевого бюджету державному бюджету на виконання програм соціально-економічного та культурного розвитку регіонів</t>
  </si>
  <si>
    <t>Кошти, що передаються із загального фонду бюджету до бюджету розвитку (спец. фонду) </t>
  </si>
  <si>
    <t xml:space="preserve">у т.ч. доходи без трансфертів </t>
  </si>
  <si>
    <t>0100</t>
  </si>
  <si>
    <t>1000</t>
  </si>
  <si>
    <t>2000</t>
  </si>
  <si>
    <t>3000</t>
  </si>
  <si>
    <t>4000</t>
  </si>
  <si>
    <t>5000</t>
  </si>
  <si>
    <t>7300</t>
  </si>
  <si>
    <t>7330</t>
  </si>
  <si>
    <t>7400</t>
  </si>
  <si>
    <t>7600</t>
  </si>
  <si>
    <t>8370</t>
  </si>
  <si>
    <t>ВИДАТКИ спеціального фонду :</t>
  </si>
  <si>
    <t>Соціальний захист та соціальне забезпечення</t>
  </si>
  <si>
    <t>900102</t>
  </si>
  <si>
    <t>Первинна медична допомога населенню</t>
  </si>
  <si>
    <t>Резервний фонд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</si>
  <si>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</si>
  <si>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Інші субвенції з місцевого бюджету</t>
  </si>
  <si>
    <t>8300</t>
  </si>
  <si>
    <t>8330</t>
  </si>
  <si>
    <t>Інша діяльність у сфері екології та охорони природних ресурсів</t>
  </si>
  <si>
    <t>Інші програми та заходи, пов'язані з економічною діяльністю</t>
  </si>
  <si>
    <t>Відсоток виконання</t>
  </si>
  <si>
    <t>Рентна плата та плата за використання інших природних ресурсів</t>
  </si>
  <si>
    <t>9800</t>
  </si>
  <si>
    <t>Сільське, лісове, рибне господарство та мисливство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</si>
  <si>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</si>
  <si>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Повернення пільгових довгострокових кредитів, наданих молодим сім'ям та одиноким молодим громадянам на будівництво/придбання житла</t>
  </si>
  <si>
    <t>8822</t>
  </si>
  <si>
    <t xml:space="preserve"> -  субвенції та дотації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</si>
  <si>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</si>
  <si>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</si>
  <si>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</si>
  <si>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</si>
  <si>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</si>
  <si>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</si>
  <si>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</si>
  <si>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</si>
  <si>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</si>
  <si>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</si>
  <si>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</si>
  <si>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</si>
  <si>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</si>
  <si>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</si>
  <si>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</si>
  <si>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суб’єктами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</si>
  <si>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</si>
  <si>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</si>
  <si>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</si>
  <si>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</si>
  <si>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</si>
  <si>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</si>
  <si>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</si>
  <si>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</si>
  <si>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</si>
  <si>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</si>
  <si>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</si>
  <si>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</si>
  <si>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</si>
  <si>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</si>
  <si>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</si>
  <si>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Інші податки та збори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</si>
  <si>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</si>
  <si>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</si>
  <si>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</si>
  <si>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</si>
  <si>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</si>
  <si>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</si>
  <si>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</si>
  <si>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</si>
  <si>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</si>
  <si>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</si>
  <si>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</si>
  <si>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</si>
  <si>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</si>
  <si>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</si>
  <si>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</si>
  <si>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</si>
  <si>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</si>
  <si>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</si>
  <si>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</si>
  <si>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</si>
  <si>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</si>
  <si>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</si>
  <si>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</si>
  <si>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зняттям грунтового покриву (родючого щару грунту) без спеціального дозволу відшкодування збитків за погрішення якості грунтового покриву тощо та за неодержання доходів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</si>
  <si>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</si>
  <si>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</si>
  <si>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</si>
  <si>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реалізації в установленому порядку майна ( крім нерухомого майна)</t>
  </si>
  <si>
    <t>Плата за оренду майна бюджетних установ 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</si>
  <si>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</si>
  <si>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</si>
  <si>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об’єктів нерухомого майна, що перебувають у приватній власності фізичних або юридичних осіб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</si>
  <si>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</si>
  <si>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</si>
  <si>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</si>
  <si>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</si>
  <si>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</si>
  <si>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</si>
  <si>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</si>
  <si>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</si>
  <si>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Субвенція з державного бюджету місцевим бюджетам на формування інфраструктури об’єднаних територіальних громад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</si>
  <si>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</si>
  <si>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</si>
  <si>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</si>
  <si>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Разом доходів загального фонду</t>
  </si>
  <si>
    <t>Всього доходів спеціального фонду</t>
  </si>
  <si>
    <t>Доходи від операцій з кредитування та надання гарантій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</si>
  <si>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</si>
  <si>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</si>
  <si>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</si>
  <si>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</si>
  <si>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</si>
  <si>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</si>
  <si>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0180</t>
  </si>
  <si>
    <t>Інша діяльність у сфері державного управління</t>
  </si>
  <si>
    <t>Освіта</t>
  </si>
  <si>
    <t>1010</t>
  </si>
  <si>
    <t>Надання дошкільної освіти</t>
  </si>
  <si>
    <t>1020</t>
  </si>
  <si>
    <t>Охорона здоров’я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</si>
  <si>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</si>
  <si>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</si>
  <si>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3210</t>
  </si>
  <si>
    <t>Організація та проведення громадських робіт</t>
  </si>
  <si>
    <t>Інші заклади та заходи</t>
  </si>
  <si>
    <t>Культура i мистецтво</t>
  </si>
  <si>
    <t>4030</t>
  </si>
  <si>
    <t>Забезпечення діяльності бібліотек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</si>
  <si>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</si>
  <si>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</si>
  <si>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</si>
  <si>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Інші заклади та заходи в галузі культури і мистецтва</t>
  </si>
  <si>
    <t>Фiзична культура i спорт</t>
  </si>
  <si>
    <t>5010</t>
  </si>
  <si>
    <t>Проведення спортивної роботи в регіоні</t>
  </si>
  <si>
    <t>Розвиток дитячо-юнацького та резервного спорту</t>
  </si>
  <si>
    <t>5040</t>
  </si>
  <si>
    <t>Підтримка і розвиток спортивної інфраструктури</t>
  </si>
  <si>
    <t>Житлово-комунальне господарство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</si>
  <si>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</si>
  <si>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</si>
  <si>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</si>
  <si>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</si>
  <si>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6040</t>
  </si>
  <si>
    <t>Заходи, пов’язані з поліпшенням питної води</t>
  </si>
  <si>
    <t>7130</t>
  </si>
  <si>
    <t>Здійснення  заходів із землеустрою</t>
  </si>
  <si>
    <t>Будівництво та регіональний розвиток</t>
  </si>
  <si>
    <t>7370</t>
  </si>
  <si>
    <t>Реалізація інших заходів щодо соціально-економічного розвитку територій</t>
  </si>
  <si>
    <t>Транспорт та транспортна інфраструктура, дорожнє господарство</t>
  </si>
  <si>
    <t>7410</t>
  </si>
  <si>
    <t>Забезпечення надання послуг з перевезення пасажирів автомобільним транспортом</t>
  </si>
  <si>
    <t>7680</t>
  </si>
  <si>
    <t>Членські внески до асоціацій органів місцевого самоврядування</t>
  </si>
  <si>
    <t>8700</t>
  </si>
  <si>
    <t>9100</t>
  </si>
  <si>
    <t>Дотації з місцевого бюджету іншим бюджетам</t>
  </si>
  <si>
    <t>9110</t>
  </si>
  <si>
    <t>Реверсна дотація </t>
  </si>
  <si>
    <t>9400</t>
  </si>
  <si>
    <t>Субвенція з місцевого бюджету державному бюджету на виконання програм соціально-економічного розвитку регіонів</t>
  </si>
  <si>
    <t>ВИДАТКИ:</t>
  </si>
  <si>
    <t>Субвенції з місцевого бюджету іншим місцевим бюджетам на здійснення програм та заходів у галузі охорони здоров'я за рахунок субвенцій з державного бюджету</t>
  </si>
  <si>
    <t>ВСЬОГО видатки загального фонду бюджету</t>
  </si>
  <si>
    <t>в т.ч. бюджет розвитку</t>
  </si>
  <si>
    <t>7310</t>
  </si>
  <si>
    <t>Будівництво об'єктів житлово-комунального господарства</t>
  </si>
  <si>
    <t>Будівництво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</si>
  <si>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</si>
  <si>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</si>
  <si>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7360</t>
  </si>
  <si>
    <t>Виконання інвестиційних проектів</t>
  </si>
  <si>
    <t>7650</t>
  </si>
  <si>
    <t>Проведення експертної  грошової  оцінки  земельної ділянки чи права на неї</t>
  </si>
  <si>
    <t>Охорона навколишнього природного середовища</t>
  </si>
  <si>
    <t>Будівництво об'єктів соціально - культурного призначення</t>
  </si>
  <si>
    <t>2120</t>
  </si>
  <si>
    <t>2220</t>
  </si>
  <si>
    <t>Медикаменти та перев'язувальні матеріали</t>
  </si>
  <si>
    <t>2230</t>
  </si>
  <si>
    <t>Продукти харчування</t>
  </si>
  <si>
    <t>2270</t>
  </si>
  <si>
    <t>Оплата комунальних послуг та енергоносіїв</t>
  </si>
  <si>
    <t>2272</t>
  </si>
  <si>
    <t>Оплата водопостачання та водовідведення</t>
  </si>
  <si>
    <t>2273</t>
  </si>
  <si>
    <t>Оплата електрооенергії</t>
  </si>
  <si>
    <t>2274</t>
  </si>
  <si>
    <t>Оплата природного газу</t>
  </si>
  <si>
    <t>2275</t>
  </si>
  <si>
    <t>2100</t>
  </si>
  <si>
    <t>Оплата праці і нарахування на заробітну плату</t>
  </si>
  <si>
    <t xml:space="preserve">Оплата праці </t>
  </si>
  <si>
    <t>Нарахування на оплату праці</t>
  </si>
  <si>
    <t>Оплата інших енергоносіїв та інших комунальних послуг</t>
  </si>
  <si>
    <t>2620</t>
  </si>
  <si>
    <t>Поточні трансферти органам державного управління інших рівнів</t>
  </si>
  <si>
    <t>ЗАГАЛЬНИЙ ФОНД</t>
  </si>
  <si>
    <t>СПЕЦІАЛЬНИЙ ФОНД</t>
  </si>
  <si>
    <t>Всього доходів загального фонду без урахування міжбюджетних трансфертів</t>
  </si>
  <si>
    <t>Всього доходів спеціального фонду без урахування міжбюджетних трансфертів</t>
  </si>
  <si>
    <r>
      <t xml:space="preserve">        </t>
    </r>
    <r>
      <rPr>
        <b/>
        <sz val="12"/>
        <rFont val="Times New Roman"/>
        <family val="1"/>
        <charset val="204"/>
      </rPr>
      <t xml:space="preserve">                                                                                    </t>
    </r>
  </si>
  <si>
    <t>900203</t>
  </si>
  <si>
    <t>Захист населення і територій від надзвичайних ситуацій техногенного та природного характеру</t>
  </si>
  <si>
    <t>Заходи із запобігання та ліквідації надзвичайних ситуацій та наслідків стихійного лиха</t>
  </si>
  <si>
    <t>Внески до статутного капіталу суб'єктів господарювання</t>
  </si>
  <si>
    <t>Субвенція з місцевого бюджету за рахунок залишку коштів освітньої субвенції, на надання державної підтримки особам з особливими потребами, що утворився на початок бюджетного періоду</t>
  </si>
  <si>
    <t>Здійснення соціальної роботи з вразливими категоріями населення</t>
  </si>
  <si>
    <t>Утримання та ефективна експлуатація об'єктів житлово-комунального господарства</t>
  </si>
  <si>
    <t xml:space="preserve">Субвенція з місцнвого бюджету на фінансове забезпечення будівництва, реконструкції , ремонту і утримання автомобільних доріг загального користування місцевого значення, вулиць і доріг комунальної власності у населених пунктах </t>
  </si>
  <si>
    <t>Проведення місцевих виборів та референдумів, забезпечення діяльності виборчої комісії Автономної Республіки Крим</t>
  </si>
  <si>
    <t>Багатопрофільна стаціонарна медична допомога населенню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</si>
  <si>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</si>
  <si>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>Надходження від продажу основного капіталу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</si>
  <si>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</si>
  <si>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Субвенція з місцевого бюджету ні фінансове забезпечення будівництва, реконструкції, ремонту і утримання автомобільних доріг загального користування місцевого значення , вулиць і доріг комунальної власності у населених пунктах за рахунок відповідної субвенції з державного бюджету</t>
  </si>
  <si>
    <t xml:space="preserve">Субвенції з місцевого бюджету іншим місцевим бюджетам </t>
  </si>
  <si>
    <t>Відхилення 12 міс. 2020р. від 12 міс.2019р.</t>
  </si>
  <si>
    <t>Фактичне виконання за 12 міс. 2019 р.</t>
  </si>
  <si>
    <t>Забезпечення діяльності палаців і будинків культури, клубів, центрів дозвілля та інших клубних закладів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</si>
  <si>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</si>
  <si>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</si>
  <si>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Надання загальної середньої освіти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</si>
  <si>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</si>
  <si>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</si>
  <si>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Утримання та розвиток автомобільних доріг та дорожньої інфраструктури за рахунок коштів місцевого бюджету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</si>
  <si>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</si>
  <si>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 xml:space="preserve">Рентна плата за спеціальне використання лісових ресурсів </t>
  </si>
  <si>
    <t xml:space="preserve"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 </t>
  </si>
  <si>
    <t>Дотація з державного бюджету місцевим бюджетам</t>
  </si>
  <si>
    <t>Базова дотація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</si>
  <si>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хворобою,інвалідністю</t>
  </si>
  <si>
    <t xml:space="preserve">Інші заходи у сфері соціального захисту і соціального забезпечення </t>
  </si>
  <si>
    <t>Підтримка спорту вищих досягнень та організацій, які здійснюють фізкультурно - спортивну діяльність в регіоні</t>
  </si>
  <si>
    <t>Забезпечення діяльності водопровідно- каналізаційного господарства</t>
  </si>
  <si>
    <t xml:space="preserve">Забезечення збору та вивезення сміття і відходів </t>
  </si>
  <si>
    <t>Економічна діяльність</t>
  </si>
  <si>
    <t>Забезпечення діяльності місцевої пожежної охорони</t>
  </si>
  <si>
    <t>Міжбюджетні трансфери</t>
  </si>
  <si>
    <t>2730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</si>
  <si>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 </t>
  </si>
  <si>
    <t>Первинна медична допомога населенню, що надається центрами первинної медичної (медико-санітарної) допомоги</t>
  </si>
  <si>
    <r>
      <t>Охорона здоров</t>
    </r>
    <r>
      <rPr>
        <b/>
        <sz val="12"/>
        <color indexed="8"/>
        <rFont val="Calibri"/>
        <family val="2"/>
        <charset val="204"/>
      </rPr>
      <t>'</t>
    </r>
    <r>
      <rPr>
        <b/>
        <sz val="12"/>
        <color indexed="8"/>
        <rFont val="Times New Roman"/>
        <family val="1"/>
        <charset val="204"/>
      </rPr>
      <t>я</t>
    </r>
  </si>
  <si>
    <t>Звіт</t>
  </si>
  <si>
    <t>Надходження бюджетних установ від додаткової (господарської) діяльності </t>
  </si>
  <si>
    <t xml:space="preserve">Секретар селищної ради </t>
  </si>
  <si>
    <t>Тетяна НЕПИЙВОДА</t>
  </si>
  <si>
    <t>грн</t>
  </si>
  <si>
    <t>до плану на рік, затвердж. місц.радами з урахув. змін %</t>
  </si>
  <si>
    <t>2280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</si>
  <si>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</si>
  <si>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</si>
  <si>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Інша діяльність</t>
  </si>
  <si>
    <r>
      <t xml:space="preserve">План на рік </t>
    </r>
    <r>
      <rPr>
        <b/>
        <sz val="10"/>
        <rFont val="Times New Roman"/>
        <family val="1"/>
        <charset val="204"/>
      </rPr>
      <t>уточнений</t>
    </r>
    <r>
      <rPr>
        <sz val="10"/>
        <rFont val="Times New Roman"/>
        <family val="1"/>
        <charset val="204"/>
      </rPr>
      <t>, затверджений місцевими радами з урахуванням змін,грн.</t>
    </r>
  </si>
  <si>
    <t>надання освіти за рахунок залишків коштів за субвенцію з державного бюджету місцевим бюджетом на надання державної підтримки особами з особливими освітніми потребами</t>
  </si>
  <si>
    <t>Субвенція з місцевогобюджету на надання державної підтримки особам з особливими освітніми потребами за рахунок відповідної субвенції з державного бюджету</t>
  </si>
  <si>
    <t xml:space="preserve">Цільові фонди </t>
  </si>
  <si>
    <t xml:space="preserve">Виконання заходів за рахунок цільових фондів </t>
  </si>
  <si>
    <t>про виконання  місцевого  бюджету Брацлавської селищної територіальної громади за 9 місяці  2021 року</t>
  </si>
  <si>
    <t>Уточнений план на січень-вересень місяць 2021 року, грн</t>
  </si>
  <si>
    <t>Субвенція з державного бюджету місцевим бюджетам на реалізацію програми "Спроможна школа кращих результатів"</t>
  </si>
  <si>
    <t>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</si>
  <si>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</si>
  <si>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місцевого бюджету на забезпечення якісної, сучасної та доступної загальної середньої освіти "Нова українська школа"за рахунок відповідної субвенції з державного бюджету</t>
  </si>
  <si>
    <t>Доходи від власності та підприємницької діяльності</t>
  </si>
  <si>
    <t>Надходження коштів від відшкодування втрат сільськогосподарського і лісогосподарського виробництва</t>
  </si>
  <si>
    <t>Офіційні трансфери</t>
  </si>
  <si>
    <t>Від органів державного управління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</si>
  <si>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</si>
  <si>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Фактичне виконання за січень-вересень, грн.</t>
  </si>
  <si>
    <t xml:space="preserve"> до уточненого плану за 9  міс. %</t>
  </si>
  <si>
    <t>Відхилення (+,-)  від плану за 9 міс.,грн.</t>
  </si>
  <si>
    <t>Надання спеціальної освіти мистецькими школами</t>
  </si>
  <si>
    <t>Інші програми та заходи у сфері освіти</t>
  </si>
  <si>
    <t>Співфінансування заходів, що реалізовуються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</si>
  <si>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бюджетом</t>
  </si>
  <si>
    <t>Реалізація заходів, спрямованих на підвищення доступності широкосмугового доступу до Інтернету в сільській місцевості</t>
  </si>
  <si>
    <t>Інші заходи, пов'язані з економічною діяльністю</t>
  </si>
  <si>
    <t>Інші заходи громаського пррядку та безпеки</t>
  </si>
  <si>
    <t xml:space="preserve">Співфінансування заходів, що реалізуються за 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 </t>
  </si>
  <si>
    <t>Співфінансування заходів, що реалізуються за  рахунок субвенції з державного бюджету місцевим бюджетам на реалізацію програми "Спроможна школа для кращих результатів"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</si>
  <si>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</si>
  <si>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Міжбюджетні  трансферти</t>
  </si>
  <si>
    <t xml:space="preserve">Додаток 1                                                                    до рішення 20 сесії                                                    Брацлвської селищної ради  8 скликання                                                      від  17.11.2021 року  № 826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</si>
</sst>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0.000"/>
    <numFmt numFmtId="167" formatCode="#,##0.000"/>
    <numFmt numFmtId="168" formatCode="0.0000"/>
  </numFmts>
  <fonts count="53"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1"/>
      <name val="Arial"/>
      <family val="2"/>
    </font>
    <font>
      <b/>
      <sz val="10"/>
      <name val="Times New Roman"/>
      <family val="1"/>
      <charset val="204"/>
    </font>
    <font>
      <b/>
      <sz val="12"/>
      <name val="Arial Cyr"/>
      <family val="2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i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sz val="10"/>
      <name val="Arial Cyr"/>
      <charset val="204"/>
    </font>
    <font>
      <i/>
      <sz val="12"/>
      <name val="Arial Cyr"/>
      <charset val="204"/>
    </font>
    <font>
      <sz val="12"/>
      <name val="Arial"/>
      <family val="2"/>
    </font>
    <font>
      <sz val="14"/>
      <name val="Times New Roman"/>
      <family val="1"/>
      <charset val="204"/>
    </font>
    <font>
      <i/>
      <sz val="10"/>
      <name val="Arial Cyr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sz val="11"/>
      <name val="Arial Cyr"/>
      <charset val="204"/>
    </font>
    <font>
      <b/>
      <sz val="13"/>
      <name val="Arial Cyr"/>
      <charset val="204"/>
    </font>
    <font>
      <b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 Cyr"/>
      <charset val="204"/>
    </font>
    <font>
      <b/>
      <sz val="12"/>
      <name val="Times New Roman Cyr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 Cyr"/>
      <charset val="1"/>
    </font>
    <font>
      <b/>
      <sz val="12"/>
      <name val="Arial Cyr"/>
      <charset val="1"/>
    </font>
    <font>
      <sz val="12"/>
      <name val="Arial Cyr"/>
      <charset val="1"/>
    </font>
    <font>
      <b/>
      <sz val="12"/>
      <color indexed="8"/>
      <name val="Calibri"/>
      <family val="2"/>
      <charset val="204"/>
    </font>
    <font>
      <sz val="14"/>
      <name val="Arial"/>
      <family val="2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sz val="13"/>
      <color theme="1"/>
      <name val="Times New Roman"/>
      <family val="1"/>
      <charset val="204"/>
    </font>
    <font>
      <sz val="12"/>
      <color theme="1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8">
    <xf numFmtId="0" fontId="0" fillId="0" borderId="0" xfId="0"/>
    <xf numFmtId="2" fontId="5" fillId="0" borderId="0" xfId="0" applyNumberFormat="1" applyFont="1" applyFill="1" applyBorder="1"/>
    <xf numFmtId="2" fontId="5" fillId="0" borderId="0" xfId="0" applyNumberFormat="1" applyFont="1" applyFill="1"/>
    <xf numFmtId="2" fontId="4" fillId="0" borderId="0" xfId="0" applyNumberFormat="1" applyFont="1" applyFill="1"/>
    <xf numFmtId="0" fontId="8" fillId="0" borderId="0" xfId="0" applyFont="1" applyFill="1" applyBorder="1"/>
    <xf numFmtId="0" fontId="3" fillId="0" borderId="0" xfId="0" applyFont="1" applyFill="1" applyBorder="1"/>
    <xf numFmtId="0" fontId="8" fillId="0" borderId="0" xfId="0" applyFont="1" applyFill="1"/>
    <xf numFmtId="0" fontId="9" fillId="0" borderId="0" xfId="0" applyFont="1" applyFill="1" applyBorder="1"/>
    <xf numFmtId="0" fontId="9" fillId="0" borderId="0" xfId="0" applyFont="1" applyFill="1"/>
    <xf numFmtId="0" fontId="14" fillId="0" borderId="0" xfId="0" applyFont="1" applyFill="1"/>
    <xf numFmtId="164" fontId="4" fillId="0" borderId="0" xfId="0" applyNumberFormat="1" applyFont="1" applyFill="1"/>
    <xf numFmtId="0" fontId="21" fillId="0" borderId="0" xfId="0" applyFont="1" applyFill="1" applyBorder="1"/>
    <xf numFmtId="0" fontId="21" fillId="0" borderId="0" xfId="0" applyFont="1" applyFill="1"/>
    <xf numFmtId="0" fontId="14" fillId="0" borderId="0" xfId="0" applyFont="1" applyFill="1" applyBorder="1"/>
    <xf numFmtId="0" fontId="17" fillId="0" borderId="0" xfId="0" applyFont="1" applyFill="1" applyBorder="1"/>
    <xf numFmtId="164" fontId="21" fillId="0" borderId="0" xfId="0" applyNumberFormat="1" applyFont="1" applyFill="1" applyBorder="1"/>
    <xf numFmtId="0" fontId="8" fillId="0" borderId="1" xfId="0" applyFont="1" applyFill="1" applyBorder="1"/>
    <xf numFmtId="0" fontId="3" fillId="0" borderId="2" xfId="0" applyFont="1" applyFill="1" applyBorder="1"/>
    <xf numFmtId="0" fontId="17" fillId="0" borderId="0" xfId="0" applyFont="1" applyFill="1"/>
    <xf numFmtId="164" fontId="14" fillId="0" borderId="0" xfId="0" applyNumberFormat="1" applyFont="1" applyFill="1" applyBorder="1"/>
    <xf numFmtId="0" fontId="25" fillId="0" borderId="0" xfId="0" applyFont="1" applyFill="1" applyBorder="1"/>
    <xf numFmtId="0" fontId="25" fillId="0" borderId="0" xfId="0" applyFont="1" applyFill="1"/>
    <xf numFmtId="164" fontId="8" fillId="0" borderId="0" xfId="0" applyNumberFormat="1" applyFont="1" applyFill="1" applyBorder="1"/>
    <xf numFmtId="0" fontId="24" fillId="0" borderId="3" xfId="0" applyFont="1" applyFill="1" applyBorder="1" applyAlignment="1" applyProtection="1">
      <alignment vertical="center" wrapText="1"/>
      <protection locked="0"/>
    </xf>
    <xf numFmtId="2" fontId="24" fillId="0" borderId="3" xfId="0" applyNumberFormat="1" applyFont="1" applyFill="1" applyBorder="1" applyAlignment="1"/>
    <xf numFmtId="2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4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Fill="1" applyBorder="1"/>
    <xf numFmtId="164" fontId="19" fillId="0" borderId="4" xfId="0" applyNumberFormat="1" applyFont="1" applyFill="1" applyBorder="1"/>
    <xf numFmtId="164" fontId="10" fillId="0" borderId="0" xfId="0" applyNumberFormat="1" applyFont="1" applyFill="1" applyBorder="1"/>
    <xf numFmtId="2" fontId="10" fillId="0" borderId="0" xfId="0" applyNumberFormat="1" applyFont="1" applyFill="1"/>
    <xf numFmtId="2" fontId="10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 applyBorder="1"/>
    <xf numFmtId="2" fontId="23" fillId="0" borderId="0" xfId="0" applyNumberFormat="1" applyFont="1" applyFill="1" applyBorder="1"/>
    <xf numFmtId="2" fontId="23" fillId="0" borderId="0" xfId="0" applyNumberFormat="1" applyFont="1" applyFill="1"/>
    <xf numFmtId="2" fontId="23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6" fillId="0" borderId="0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/>
    <xf numFmtId="2" fontId="4" fillId="0" borderId="0" xfId="0" applyNumberFormat="1" applyFont="1" applyFill="1" applyBorder="1" applyAlignment="1">
      <alignment horizontal="center"/>
    </xf>
    <xf numFmtId="164" fontId="24" fillId="0" borderId="3" xfId="0" applyNumberFormat="1" applyFont="1" applyFill="1" applyBorder="1" applyAlignment="1" applyProtection="1">
      <alignment vertical="center" wrapText="1"/>
      <protection locked="0"/>
    </xf>
    <xf numFmtId="164" fontId="12" fillId="2" borderId="0" xfId="0" applyNumberFormat="1" applyFont="1" applyFill="1" applyBorder="1" applyAlignment="1" applyProtection="1">
      <alignment horizontal="right"/>
      <protection locked="0"/>
    </xf>
    <xf numFmtId="0" fontId="21" fillId="3" borderId="0" xfId="0" applyFont="1" applyFill="1" applyBorder="1"/>
    <xf numFmtId="0" fontId="21" fillId="3" borderId="5" xfId="0" applyFont="1" applyFill="1" applyBorder="1"/>
    <xf numFmtId="164" fontId="12" fillId="0" borderId="6" xfId="0" applyNumberFormat="1" applyFont="1" applyFill="1" applyBorder="1"/>
    <xf numFmtId="164" fontId="12" fillId="0" borderId="4" xfId="0" applyNumberFormat="1" applyFont="1" applyFill="1" applyBorder="1"/>
    <xf numFmtId="164" fontId="9" fillId="0" borderId="0" xfId="0" applyNumberFormat="1" applyFont="1" applyFill="1" applyBorder="1"/>
    <xf numFmtId="164" fontId="12" fillId="0" borderId="0" xfId="0" applyNumberFormat="1" applyFont="1" applyFill="1" applyBorder="1" applyAlignment="1" applyProtection="1">
      <alignment horizontal="right"/>
      <protection locked="0"/>
    </xf>
    <xf numFmtId="164" fontId="16" fillId="0" borderId="7" xfId="0" applyNumberFormat="1" applyFont="1" applyFill="1" applyBorder="1" applyAlignment="1">
      <alignment horizontal="right"/>
    </xf>
    <xf numFmtId="164" fontId="28" fillId="0" borderId="0" xfId="0" applyNumberFormat="1" applyFont="1" applyFill="1"/>
    <xf numFmtId="164" fontId="27" fillId="0" borderId="0" xfId="0" applyNumberFormat="1" applyFont="1" applyFill="1"/>
    <xf numFmtId="166" fontId="16" fillId="0" borderId="4" xfId="0" applyNumberFormat="1" applyFont="1" applyFill="1" applyBorder="1" applyAlignment="1" applyProtection="1">
      <alignment horizontal="right"/>
      <protection locked="0"/>
    </xf>
    <xf numFmtId="166" fontId="16" fillId="0" borderId="6" xfId="0" applyNumberFormat="1" applyFont="1" applyFill="1" applyBorder="1" applyAlignment="1" applyProtection="1">
      <alignment horizontal="right"/>
      <protection locked="0"/>
    </xf>
    <xf numFmtId="166" fontId="16" fillId="0" borderId="4" xfId="0" applyNumberFormat="1" applyFont="1" applyFill="1" applyBorder="1" applyAlignment="1">
      <alignment horizontal="right"/>
    </xf>
    <xf numFmtId="166" fontId="17" fillId="0" borderId="6" xfId="0" applyNumberFormat="1" applyFont="1" applyFill="1" applyBorder="1" applyAlignment="1" applyProtection="1">
      <alignment horizontal="right"/>
      <protection locked="0"/>
    </xf>
    <xf numFmtId="166" fontId="12" fillId="0" borderId="8" xfId="0" applyNumberFormat="1" applyFont="1" applyFill="1" applyBorder="1" applyAlignment="1" applyProtection="1">
      <alignment horizontal="right"/>
      <protection locked="0"/>
    </xf>
    <xf numFmtId="166" fontId="17" fillId="0" borderId="0" xfId="0" applyNumberFormat="1" applyFont="1" applyFill="1" applyBorder="1"/>
    <xf numFmtId="0" fontId="14" fillId="4" borderId="0" xfId="0" applyFont="1" applyFill="1" applyBorder="1"/>
    <xf numFmtId="0" fontId="14" fillId="4" borderId="0" xfId="0" applyFont="1" applyFill="1"/>
    <xf numFmtId="164" fontId="14" fillId="4" borderId="0" xfId="0" applyNumberFormat="1" applyFont="1" applyFill="1" applyBorder="1"/>
    <xf numFmtId="0" fontId="9" fillId="4" borderId="0" xfId="0" applyFont="1" applyFill="1" applyBorder="1"/>
    <xf numFmtId="164" fontId="9" fillId="4" borderId="0" xfId="0" applyNumberFormat="1" applyFont="1" applyFill="1" applyBorder="1"/>
    <xf numFmtId="0" fontId="9" fillId="4" borderId="0" xfId="0" applyFont="1" applyFill="1"/>
    <xf numFmtId="2" fontId="6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 applyProtection="1">
      <alignment horizontal="center" vertical="center"/>
    </xf>
    <xf numFmtId="164" fontId="2" fillId="0" borderId="4" xfId="0" applyNumberFormat="1" applyFont="1" applyFill="1" applyBorder="1" applyAlignment="1" applyProtection="1">
      <alignment horizontal="right"/>
    </xf>
    <xf numFmtId="2" fontId="2" fillId="0" borderId="4" xfId="0" applyNumberFormat="1" applyFont="1" applyFill="1" applyBorder="1"/>
    <xf numFmtId="166" fontId="16" fillId="0" borderId="7" xfId="0" applyNumberFormat="1" applyFont="1" applyFill="1" applyBorder="1" applyAlignment="1" applyProtection="1">
      <alignment horizontal="right"/>
      <protection locked="0"/>
    </xf>
    <xf numFmtId="164" fontId="12" fillId="0" borderId="9" xfId="0" applyNumberFormat="1" applyFont="1" applyFill="1" applyBorder="1"/>
    <xf numFmtId="164" fontId="29" fillId="0" borderId="4" xfId="0" applyNumberFormat="1" applyFont="1" applyFill="1" applyBorder="1"/>
    <xf numFmtId="166" fontId="17" fillId="0" borderId="4" xfId="0" applyNumberFormat="1" applyFont="1" applyFill="1" applyBorder="1" applyAlignment="1" applyProtection="1">
      <alignment horizontal="right"/>
      <protection locked="0"/>
    </xf>
    <xf numFmtId="166" fontId="16" fillId="0" borderId="6" xfId="0" applyNumberFormat="1" applyFont="1" applyFill="1" applyBorder="1" applyAlignment="1">
      <alignment horizontal="right"/>
    </xf>
    <xf numFmtId="166" fontId="16" fillId="0" borderId="7" xfId="0" applyNumberFormat="1" applyFont="1" applyFill="1" applyBorder="1" applyAlignment="1">
      <alignment horizontal="right"/>
    </xf>
    <xf numFmtId="164" fontId="16" fillId="0" borderId="3" xfId="0" applyNumberFormat="1" applyFont="1" applyFill="1" applyBorder="1" applyAlignment="1" applyProtection="1">
      <alignment horizontal="right"/>
    </xf>
    <xf numFmtId="164" fontId="17" fillId="0" borderId="10" xfId="0" applyNumberFormat="1" applyFont="1" applyFill="1" applyBorder="1"/>
    <xf numFmtId="164" fontId="16" fillId="0" borderId="8" xfId="0" applyNumberFormat="1" applyFont="1" applyFill="1" applyBorder="1" applyAlignment="1">
      <alignment horizontal="right"/>
    </xf>
    <xf numFmtId="164" fontId="12" fillId="0" borderId="3" xfId="0" applyNumberFormat="1" applyFont="1" applyFill="1" applyBorder="1" applyAlignment="1" applyProtection="1">
      <alignment horizontal="right"/>
      <protection locked="0"/>
    </xf>
    <xf numFmtId="164" fontId="0" fillId="0" borderId="10" xfId="0" applyNumberFormat="1" applyFont="1" applyFill="1" applyBorder="1"/>
    <xf numFmtId="164" fontId="12" fillId="4" borderId="4" xfId="0" applyNumberFormat="1" applyFont="1" applyFill="1" applyBorder="1"/>
    <xf numFmtId="166" fontId="29" fillId="4" borderId="4" xfId="0" applyNumberFormat="1" applyFont="1" applyFill="1" applyBorder="1" applyAlignment="1" applyProtection="1">
      <alignment horizontal="right"/>
      <protection locked="0"/>
    </xf>
    <xf numFmtId="166" fontId="29" fillId="0" borderId="11" xfId="0" applyNumberFormat="1" applyFont="1" applyFill="1" applyBorder="1" applyAlignment="1" applyProtection="1">
      <alignment horizontal="right"/>
      <protection locked="0"/>
    </xf>
    <xf numFmtId="164" fontId="9" fillId="0" borderId="12" xfId="0" applyNumberFormat="1" applyFont="1" applyFill="1" applyBorder="1"/>
    <xf numFmtId="164" fontId="31" fillId="0" borderId="7" xfId="0" applyNumberFormat="1" applyFont="1" applyFill="1" applyBorder="1"/>
    <xf numFmtId="164" fontId="12" fillId="5" borderId="4" xfId="0" applyNumberFormat="1" applyFont="1" applyFill="1" applyBorder="1" applyAlignment="1" applyProtection="1">
      <alignment horizontal="right"/>
      <protection locked="0"/>
    </xf>
    <xf numFmtId="167" fontId="12" fillId="0" borderId="10" xfId="0" applyNumberFormat="1" applyFont="1" applyFill="1" applyBorder="1"/>
    <xf numFmtId="167" fontId="29" fillId="0" borderId="4" xfId="0" applyNumberFormat="1" applyFont="1" applyFill="1" applyBorder="1"/>
    <xf numFmtId="167" fontId="17" fillId="0" borderId="4" xfId="0" applyNumberFormat="1" applyFont="1" applyFill="1" applyBorder="1"/>
    <xf numFmtId="167" fontId="17" fillId="0" borderId="3" xfId="0" applyNumberFormat="1" applyFont="1" applyFill="1" applyBorder="1"/>
    <xf numFmtId="167" fontId="12" fillId="0" borderId="6" xfId="0" applyNumberFormat="1" applyFont="1" applyFill="1" applyBorder="1"/>
    <xf numFmtId="167" fontId="12" fillId="0" borderId="9" xfId="0" applyNumberFormat="1" applyFont="1" applyFill="1" applyBorder="1"/>
    <xf numFmtId="167" fontId="29" fillId="0" borderId="13" xfId="0" applyNumberFormat="1" applyFont="1" applyFill="1" applyBorder="1"/>
    <xf numFmtId="167" fontId="0" fillId="0" borderId="3" xfId="0" applyNumberFormat="1" applyFont="1" applyFill="1" applyBorder="1"/>
    <xf numFmtId="167" fontId="12" fillId="4" borderId="4" xfId="0" applyNumberFormat="1" applyFont="1" applyFill="1" applyBorder="1"/>
    <xf numFmtId="167" fontId="19" fillId="0" borderId="4" xfId="0" applyNumberFormat="1" applyFont="1" applyFill="1" applyBorder="1"/>
    <xf numFmtId="167" fontId="12" fillId="0" borderId="4" xfId="0" applyNumberFormat="1" applyFont="1" applyFill="1" applyBorder="1"/>
    <xf numFmtId="167" fontId="9" fillId="0" borderId="11" xfId="0" applyNumberFormat="1" applyFont="1" applyFill="1" applyBorder="1"/>
    <xf numFmtId="167" fontId="31" fillId="0" borderId="6" xfId="0" applyNumberFormat="1" applyFont="1" applyFill="1" applyBorder="1"/>
    <xf numFmtId="167" fontId="22" fillId="0" borderId="6" xfId="0" applyNumberFormat="1" applyFont="1" applyFill="1" applyBorder="1" applyAlignment="1" applyProtection="1">
      <alignment horizontal="right" wrapText="1"/>
      <protection locked="0"/>
    </xf>
    <xf numFmtId="167" fontId="19" fillId="0" borderId="6" xfId="0" applyNumberFormat="1" applyFont="1" applyFill="1" applyBorder="1" applyAlignment="1" applyProtection="1">
      <alignment horizontal="right" wrapText="1"/>
      <protection locked="0"/>
    </xf>
    <xf numFmtId="167" fontId="12" fillId="0" borderId="6" xfId="0" applyNumberFormat="1" applyFont="1" applyFill="1" applyBorder="1" applyAlignment="1" applyProtection="1">
      <alignment horizontal="right" wrapText="1"/>
      <protection locked="0"/>
    </xf>
    <xf numFmtId="167" fontId="12" fillId="0" borderId="4" xfId="0" applyNumberFormat="1" applyFont="1" applyFill="1" applyBorder="1" applyAlignment="1" applyProtection="1">
      <alignment horizontal="right" wrapText="1"/>
    </xf>
    <xf numFmtId="167" fontId="12" fillId="0" borderId="4" xfId="0" applyNumberFormat="1" applyFont="1" applyFill="1" applyBorder="1" applyAlignment="1">
      <alignment horizontal="right" wrapText="1"/>
    </xf>
    <xf numFmtId="167" fontId="29" fillId="0" borderId="6" xfId="0" applyNumberFormat="1" applyFont="1" applyFill="1" applyBorder="1" applyAlignment="1" applyProtection="1">
      <alignment horizontal="right" wrapText="1"/>
      <protection locked="0"/>
    </xf>
    <xf numFmtId="167" fontId="12" fillId="4" borderId="8" xfId="0" applyNumberFormat="1" applyFont="1" applyFill="1" applyBorder="1" applyAlignment="1" applyProtection="1">
      <alignment horizontal="right" wrapText="1"/>
      <protection locked="0"/>
    </xf>
    <xf numFmtId="167" fontId="29" fillId="0" borderId="6" xfId="0" applyNumberFormat="1" applyFont="1" applyFill="1" applyBorder="1" applyAlignment="1">
      <alignment horizontal="right" wrapText="1"/>
    </xf>
    <xf numFmtId="167" fontId="12" fillId="4" borderId="8" xfId="0" applyNumberFormat="1" applyFont="1" applyFill="1" applyBorder="1" applyAlignment="1">
      <alignment horizontal="right" wrapText="1"/>
    </xf>
    <xf numFmtId="167" fontId="12" fillId="4" borderId="6" xfId="0" applyNumberFormat="1" applyFont="1" applyFill="1" applyBorder="1" applyAlignment="1" applyProtection="1">
      <alignment horizontal="right" wrapText="1"/>
      <protection locked="0"/>
    </xf>
    <xf numFmtId="49" fontId="2" fillId="0" borderId="0" xfId="0" applyNumberFormat="1" applyFont="1" applyFill="1" applyAlignment="1">
      <alignment horizontal="left"/>
    </xf>
    <xf numFmtId="0" fontId="2" fillId="0" borderId="0" xfId="1" applyFont="1" applyFill="1" applyProtection="1"/>
    <xf numFmtId="0" fontId="2" fillId="0" borderId="0" xfId="0" applyFont="1" applyFill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 wrapText="1"/>
      <protection locked="0"/>
    </xf>
    <xf numFmtId="49" fontId="18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Protection="1"/>
    <xf numFmtId="0" fontId="18" fillId="0" borderId="0" xfId="1" applyFont="1" applyFill="1" applyProtection="1"/>
    <xf numFmtId="0" fontId="13" fillId="0" borderId="0" xfId="1" applyFont="1" applyFill="1" applyProtection="1"/>
    <xf numFmtId="167" fontId="29" fillId="0" borderId="4" xfId="0" applyNumberFormat="1" applyFont="1" applyFill="1" applyBorder="1" applyAlignment="1" applyProtection="1">
      <alignment horizontal="right" wrapText="1"/>
    </xf>
    <xf numFmtId="164" fontId="17" fillId="0" borderId="13" xfId="0" applyNumberFormat="1" applyFont="1" applyFill="1" applyBorder="1"/>
    <xf numFmtId="165" fontId="16" fillId="0" borderId="13" xfId="0" applyNumberFormat="1" applyFont="1" applyFill="1" applyBorder="1" applyAlignment="1" applyProtection="1">
      <alignment horizontal="right" wrapText="1"/>
    </xf>
    <xf numFmtId="165" fontId="16" fillId="0" borderId="13" xfId="0" applyNumberFormat="1" applyFont="1" applyFill="1" applyBorder="1" applyAlignment="1">
      <alignment horizontal="right" wrapText="1"/>
    </xf>
    <xf numFmtId="167" fontId="17" fillId="0" borderId="13" xfId="0" applyNumberFormat="1" applyFont="1" applyFill="1" applyBorder="1"/>
    <xf numFmtId="164" fontId="12" fillId="5" borderId="13" xfId="0" applyNumberFormat="1" applyFont="1" applyFill="1" applyBorder="1" applyAlignment="1" applyProtection="1">
      <alignment horizontal="right"/>
      <protection locked="0"/>
    </xf>
    <xf numFmtId="167" fontId="12" fillId="5" borderId="4" xfId="0" applyNumberFormat="1" applyFont="1" applyFill="1" applyBorder="1" applyAlignment="1" applyProtection="1">
      <alignment horizontal="right" wrapText="1"/>
      <protection locked="0"/>
    </xf>
    <xf numFmtId="0" fontId="14" fillId="5" borderId="0" xfId="0" applyFont="1" applyFill="1" applyBorder="1"/>
    <xf numFmtId="167" fontId="12" fillId="6" borderId="4" xfId="0" applyNumberFormat="1" applyFont="1" applyFill="1" applyBorder="1" applyAlignment="1" applyProtection="1">
      <alignment horizontal="right" wrapText="1"/>
      <protection locked="0"/>
    </xf>
    <xf numFmtId="165" fontId="29" fillId="0" borderId="13" xfId="0" applyNumberFormat="1" applyFont="1" applyFill="1" applyBorder="1" applyAlignment="1" applyProtection="1">
      <alignment horizontal="right" wrapText="1"/>
    </xf>
    <xf numFmtId="165" fontId="29" fillId="0" borderId="13" xfId="0" applyNumberFormat="1" applyFont="1" applyFill="1" applyBorder="1" applyAlignment="1">
      <alignment horizontal="right" wrapText="1"/>
    </xf>
    <xf numFmtId="165" fontId="17" fillId="0" borderId="13" xfId="0" applyNumberFormat="1" applyFont="1" applyFill="1" applyBorder="1" applyAlignment="1" applyProtection="1">
      <alignment horizontal="right" wrapText="1"/>
    </xf>
    <xf numFmtId="165" fontId="17" fillId="0" borderId="13" xfId="0" applyNumberFormat="1" applyFont="1" applyFill="1" applyBorder="1" applyAlignment="1">
      <alignment horizontal="right" wrapText="1"/>
    </xf>
    <xf numFmtId="166" fontId="17" fillId="0" borderId="14" xfId="0" applyNumberFormat="1" applyFont="1" applyFill="1" applyBorder="1" applyAlignment="1" applyProtection="1">
      <alignment horizontal="right"/>
      <protection locked="0"/>
    </xf>
    <xf numFmtId="167" fontId="29" fillId="6" borderId="13" xfId="0" applyNumberFormat="1" applyFont="1" applyFill="1" applyBorder="1"/>
    <xf numFmtId="164" fontId="29" fillId="6" borderId="13" xfId="0" applyNumberFormat="1" applyFont="1" applyFill="1" applyBorder="1"/>
    <xf numFmtId="49" fontId="2" fillId="5" borderId="4" xfId="0" applyNumberFormat="1" applyFont="1" applyFill="1" applyBorder="1" applyAlignment="1">
      <alignment horizontal="left"/>
    </xf>
    <xf numFmtId="166" fontId="12" fillId="5" borderId="4" xfId="0" applyNumberFormat="1" applyFont="1" applyFill="1" applyBorder="1" applyAlignment="1" applyProtection="1">
      <alignment horizontal="right"/>
      <protection locked="0"/>
    </xf>
    <xf numFmtId="167" fontId="12" fillId="5" borderId="4" xfId="0" applyNumberFormat="1" applyFont="1" applyFill="1" applyBorder="1" applyAlignment="1" applyProtection="1">
      <alignment horizontal="right"/>
      <protection locked="0"/>
    </xf>
    <xf numFmtId="0" fontId="14" fillId="5" borderId="0" xfId="0" applyFont="1" applyFill="1"/>
    <xf numFmtId="167" fontId="29" fillId="5" borderId="4" xfId="0" applyNumberFormat="1" applyFont="1" applyFill="1" applyBorder="1" applyAlignment="1" applyProtection="1">
      <alignment horizontal="right" wrapText="1"/>
      <protection locked="0"/>
    </xf>
    <xf numFmtId="166" fontId="29" fillId="0" borderId="4" xfId="0" applyNumberFormat="1" applyFont="1" applyFill="1" applyBorder="1" applyAlignment="1" applyProtection="1">
      <alignment horizontal="right"/>
      <protection locked="0"/>
    </xf>
    <xf numFmtId="49" fontId="2" fillId="0" borderId="4" xfId="0" applyNumberFormat="1" applyFont="1" applyFill="1" applyBorder="1" applyAlignment="1">
      <alignment horizontal="left"/>
    </xf>
    <xf numFmtId="167" fontId="32" fillId="5" borderId="4" xfId="0" applyNumberFormat="1" applyFont="1" applyFill="1" applyBorder="1" applyAlignment="1" applyProtection="1">
      <alignment horizontal="right" wrapText="1"/>
      <protection locked="0"/>
    </xf>
    <xf numFmtId="165" fontId="32" fillId="5" borderId="13" xfId="0" applyNumberFormat="1" applyFont="1" applyFill="1" applyBorder="1" applyAlignment="1" applyProtection="1">
      <alignment horizontal="right" wrapText="1"/>
    </xf>
    <xf numFmtId="165" fontId="32" fillId="5" borderId="13" xfId="0" applyNumberFormat="1" applyFont="1" applyFill="1" applyBorder="1" applyAlignment="1">
      <alignment horizontal="right" wrapText="1"/>
    </xf>
    <xf numFmtId="167" fontId="32" fillId="5" borderId="13" xfId="0" applyNumberFormat="1" applyFont="1" applyFill="1" applyBorder="1"/>
    <xf numFmtId="164" fontId="32" fillId="5" borderId="13" xfId="0" applyNumberFormat="1" applyFont="1" applyFill="1" applyBorder="1" applyAlignment="1" applyProtection="1">
      <alignment horizontal="right"/>
      <protection locked="0"/>
    </xf>
    <xf numFmtId="167" fontId="33" fillId="6" borderId="4" xfId="0" applyNumberFormat="1" applyFont="1" applyFill="1" applyBorder="1" applyAlignment="1" applyProtection="1">
      <alignment horizontal="right" wrapText="1"/>
      <protection locked="0"/>
    </xf>
    <xf numFmtId="165" fontId="33" fillId="6" borderId="13" xfId="0" applyNumberFormat="1" applyFont="1" applyFill="1" applyBorder="1" applyAlignment="1" applyProtection="1">
      <alignment horizontal="right" wrapText="1"/>
    </xf>
    <xf numFmtId="167" fontId="33" fillId="6" borderId="13" xfId="0" applyNumberFormat="1" applyFont="1" applyFill="1" applyBorder="1"/>
    <xf numFmtId="164" fontId="33" fillId="6" borderId="13" xfId="0" applyNumberFormat="1" applyFont="1" applyFill="1" applyBorder="1" applyAlignment="1" applyProtection="1">
      <alignment horizontal="right"/>
      <protection locked="0"/>
    </xf>
    <xf numFmtId="167" fontId="33" fillId="0" borderId="6" xfId="0" applyNumberFormat="1" applyFont="1" applyFill="1" applyBorder="1" applyAlignment="1" applyProtection="1">
      <alignment horizontal="right" wrapText="1"/>
      <protection locked="0"/>
    </xf>
    <xf numFmtId="165" fontId="33" fillId="0" borderId="6" xfId="0" applyNumberFormat="1" applyFont="1" applyFill="1" applyBorder="1" applyAlignment="1">
      <alignment horizontal="right" wrapText="1"/>
    </xf>
    <xf numFmtId="167" fontId="33" fillId="0" borderId="10" xfId="0" applyNumberFormat="1" applyFont="1" applyFill="1" applyBorder="1"/>
    <xf numFmtId="164" fontId="33" fillId="0" borderId="6" xfId="0" applyNumberFormat="1" applyFont="1" applyFill="1" applyBorder="1"/>
    <xf numFmtId="167" fontId="34" fillId="0" borderId="6" xfId="0" applyNumberFormat="1" applyFont="1" applyFill="1" applyBorder="1" applyAlignment="1" applyProtection="1">
      <alignment horizontal="right" wrapText="1"/>
      <protection locked="0"/>
    </xf>
    <xf numFmtId="165" fontId="34" fillId="0" borderId="6" xfId="0" applyNumberFormat="1" applyFont="1" applyFill="1" applyBorder="1" applyAlignment="1">
      <alignment horizontal="right" wrapText="1"/>
    </xf>
    <xf numFmtId="164" fontId="34" fillId="0" borderId="6" xfId="0" applyNumberFormat="1" applyFont="1" applyFill="1" applyBorder="1"/>
    <xf numFmtId="165" fontId="35" fillId="0" borderId="4" xfId="0" applyNumberFormat="1" applyFont="1" applyFill="1" applyBorder="1" applyAlignment="1">
      <alignment horizontal="right" wrapText="1"/>
    </xf>
    <xf numFmtId="167" fontId="35" fillId="0" borderId="4" xfId="0" applyNumberFormat="1" applyFont="1" applyFill="1" applyBorder="1" applyAlignment="1">
      <alignment horizontal="right"/>
    </xf>
    <xf numFmtId="167" fontId="35" fillId="0" borderId="10" xfId="0" applyNumberFormat="1" applyFont="1" applyFill="1" applyBorder="1"/>
    <xf numFmtId="164" fontId="35" fillId="0" borderId="4" xfId="0" applyNumberFormat="1" applyFont="1" applyFill="1" applyBorder="1"/>
    <xf numFmtId="167" fontId="33" fillId="0" borderId="4" xfId="0" applyNumberFormat="1" applyFont="1" applyFill="1" applyBorder="1" applyAlignment="1" applyProtection="1">
      <alignment horizontal="right" wrapText="1"/>
      <protection locked="0"/>
    </xf>
    <xf numFmtId="164" fontId="33" fillId="0" borderId="4" xfId="0" applyNumberFormat="1" applyFont="1" applyFill="1" applyBorder="1"/>
    <xf numFmtId="165" fontId="35" fillId="0" borderId="6" xfId="0" applyNumberFormat="1" applyFont="1" applyFill="1" applyBorder="1" applyAlignment="1" applyProtection="1">
      <alignment horizontal="right" wrapText="1"/>
      <protection locked="0"/>
    </xf>
    <xf numFmtId="167" fontId="35" fillId="0" borderId="4" xfId="0" applyNumberFormat="1" applyFont="1" applyFill="1" applyBorder="1" applyAlignment="1" applyProtection="1">
      <alignment horizontal="right"/>
      <protection locked="0"/>
    </xf>
    <xf numFmtId="165" fontId="33" fillId="0" borderId="6" xfId="0" applyNumberFormat="1" applyFont="1" applyFill="1" applyBorder="1" applyAlignment="1" applyProtection="1">
      <alignment horizontal="right" wrapText="1"/>
      <protection locked="0"/>
    </xf>
    <xf numFmtId="167" fontId="36" fillId="0" borderId="6" xfId="0" applyNumberFormat="1" applyFont="1" applyFill="1" applyBorder="1" applyAlignment="1" applyProtection="1">
      <alignment horizontal="right"/>
      <protection locked="0"/>
    </xf>
    <xf numFmtId="164" fontId="36" fillId="0" borderId="4" xfId="0" applyNumberFormat="1" applyFont="1" applyFill="1" applyBorder="1"/>
    <xf numFmtId="167" fontId="35" fillId="0" borderId="4" xfId="0" applyNumberFormat="1" applyFont="1" applyFill="1" applyBorder="1"/>
    <xf numFmtId="165" fontId="33" fillId="0" borderId="4" xfId="0" applyNumberFormat="1" applyFont="1" applyFill="1" applyBorder="1" applyAlignment="1">
      <alignment horizontal="right" wrapText="1"/>
    </xf>
    <xf numFmtId="167" fontId="35" fillId="0" borderId="6" xfId="0" applyNumberFormat="1" applyFont="1" applyFill="1" applyBorder="1" applyAlignment="1" applyProtection="1">
      <alignment horizontal="right"/>
      <protection locked="0"/>
    </xf>
    <xf numFmtId="165" fontId="35" fillId="0" borderId="4" xfId="0" applyNumberFormat="1" applyFont="1" applyFill="1" applyBorder="1" applyAlignment="1" applyProtection="1">
      <alignment horizontal="right" wrapText="1"/>
      <protection locked="0"/>
    </xf>
    <xf numFmtId="166" fontId="35" fillId="0" borderId="4" xfId="0" applyNumberFormat="1" applyFont="1" applyFill="1" applyBorder="1" applyAlignment="1" applyProtection="1">
      <alignment horizontal="right"/>
      <protection locked="0"/>
    </xf>
    <xf numFmtId="164" fontId="35" fillId="0" borderId="6" xfId="0" applyNumberFormat="1" applyFont="1" applyFill="1" applyBorder="1" applyAlignment="1" applyProtection="1">
      <alignment horizontal="right"/>
      <protection locked="0"/>
    </xf>
    <xf numFmtId="166" fontId="35" fillId="0" borderId="6" xfId="0" applyNumberFormat="1" applyFont="1" applyFill="1" applyBorder="1" applyAlignment="1" applyProtection="1">
      <alignment horizontal="right"/>
      <protection locked="0"/>
    </xf>
    <xf numFmtId="166" fontId="35" fillId="0" borderId="13" xfId="0" applyNumberFormat="1" applyFont="1" applyFill="1" applyBorder="1" applyAlignment="1" applyProtection="1">
      <alignment horizontal="right"/>
      <protection locked="0"/>
    </xf>
    <xf numFmtId="166" fontId="35" fillId="0" borderId="14" xfId="0" applyNumberFormat="1" applyFont="1" applyFill="1" applyBorder="1" applyAlignment="1" applyProtection="1">
      <alignment horizontal="right"/>
      <protection locked="0"/>
    </xf>
    <xf numFmtId="167" fontId="35" fillId="0" borderId="15" xfId="0" applyNumberFormat="1" applyFont="1" applyFill="1" applyBorder="1"/>
    <xf numFmtId="164" fontId="35" fillId="0" borderId="13" xfId="0" applyNumberFormat="1" applyFont="1" applyFill="1" applyBorder="1"/>
    <xf numFmtId="165" fontId="35" fillId="0" borderId="14" xfId="0" applyNumberFormat="1" applyFont="1" applyFill="1" applyBorder="1" applyAlignment="1" applyProtection="1">
      <alignment horizontal="right" wrapText="1"/>
      <protection locked="0"/>
    </xf>
    <xf numFmtId="167" fontId="35" fillId="0" borderId="16" xfId="0" applyNumberFormat="1" applyFont="1" applyFill="1" applyBorder="1"/>
    <xf numFmtId="167" fontId="35" fillId="5" borderId="4" xfId="0" applyNumberFormat="1" applyFont="1" applyFill="1" applyBorder="1" applyAlignment="1" applyProtection="1">
      <alignment horizontal="right" wrapText="1"/>
      <protection locked="0"/>
    </xf>
    <xf numFmtId="165" fontId="35" fillId="5" borderId="4" xfId="0" applyNumberFormat="1" applyFont="1" applyFill="1" applyBorder="1" applyAlignment="1" applyProtection="1">
      <alignment horizontal="right" wrapText="1"/>
      <protection locked="0"/>
    </xf>
    <xf numFmtId="167" fontId="33" fillId="0" borderId="4" xfId="0" applyNumberFormat="1" applyFont="1" applyFill="1" applyBorder="1"/>
    <xf numFmtId="165" fontId="33" fillId="0" borderId="4" xfId="0" applyNumberFormat="1" applyFont="1" applyFill="1" applyBorder="1" applyAlignment="1" applyProtection="1">
      <alignment horizontal="right" wrapText="1"/>
    </xf>
    <xf numFmtId="165" fontId="35" fillId="0" borderId="4" xfId="0" applyNumberFormat="1" applyFont="1" applyFill="1" applyBorder="1" applyAlignment="1" applyProtection="1">
      <alignment horizontal="right" wrapText="1"/>
    </xf>
    <xf numFmtId="166" fontId="33" fillId="0" borderId="6" xfId="0" applyNumberFormat="1" applyFont="1" applyFill="1" applyBorder="1" applyAlignment="1" applyProtection="1">
      <alignment horizontal="right"/>
      <protection locked="0"/>
    </xf>
    <xf numFmtId="167" fontId="33" fillId="5" borderId="4" xfId="0" applyNumberFormat="1" applyFont="1" applyFill="1" applyBorder="1" applyAlignment="1" applyProtection="1">
      <alignment horizontal="right" wrapText="1"/>
      <protection locked="0"/>
    </xf>
    <xf numFmtId="167" fontId="35" fillId="0" borderId="13" xfId="0" applyNumberFormat="1" applyFont="1" applyFill="1" applyBorder="1"/>
    <xf numFmtId="164" fontId="33" fillId="5" borderId="13" xfId="0" applyNumberFormat="1" applyFont="1" applyFill="1" applyBorder="1" applyAlignment="1" applyProtection="1">
      <alignment horizontal="right"/>
      <protection locked="0"/>
    </xf>
    <xf numFmtId="167" fontId="20" fillId="6" borderId="4" xfId="0" applyNumberFormat="1" applyFont="1" applyFill="1" applyBorder="1" applyAlignment="1" applyProtection="1">
      <alignment horizontal="right" wrapText="1"/>
      <protection locked="0"/>
    </xf>
    <xf numFmtId="167" fontId="33" fillId="4" borderId="4" xfId="0" applyNumberFormat="1" applyFont="1" applyFill="1" applyBorder="1" applyAlignment="1" applyProtection="1">
      <alignment horizontal="right" wrapText="1"/>
    </xf>
    <xf numFmtId="0" fontId="37" fillId="0" borderId="0" xfId="0" applyFont="1" applyFill="1" applyAlignment="1" applyProtection="1">
      <alignment vertical="center"/>
      <protection locked="0"/>
    </xf>
    <xf numFmtId="164" fontId="37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ont="1" applyFill="1"/>
    <xf numFmtId="166" fontId="29" fillId="0" borderId="6" xfId="0" applyNumberFormat="1" applyFont="1" applyFill="1" applyBorder="1" applyAlignment="1">
      <alignment horizontal="right"/>
    </xf>
    <xf numFmtId="166" fontId="29" fillId="0" borderId="17" xfId="0" applyNumberFormat="1" applyFont="1" applyFill="1" applyBorder="1" applyAlignment="1" applyProtection="1">
      <alignment horizontal="right"/>
      <protection locked="0"/>
    </xf>
    <xf numFmtId="167" fontId="33" fillId="4" borderId="18" xfId="0" applyNumberFormat="1" applyFont="1" applyFill="1" applyBorder="1" applyAlignment="1" applyProtection="1">
      <alignment horizontal="right" wrapText="1"/>
      <protection locked="0"/>
    </xf>
    <xf numFmtId="167" fontId="35" fillId="5" borderId="4" xfId="0" applyNumberFormat="1" applyFont="1" applyFill="1" applyBorder="1"/>
    <xf numFmtId="164" fontId="35" fillId="5" borderId="4" xfId="0" applyNumberFormat="1" applyFont="1" applyFill="1" applyBorder="1"/>
    <xf numFmtId="167" fontId="36" fillId="5" borderId="4" xfId="0" applyNumberFormat="1" applyFont="1" applyFill="1" applyBorder="1" applyAlignment="1" applyProtection="1">
      <alignment horizontal="right" wrapText="1"/>
      <protection locked="0"/>
    </xf>
    <xf numFmtId="167" fontId="34" fillId="5" borderId="4" xfId="0" applyNumberFormat="1" applyFont="1" applyFill="1" applyBorder="1" applyAlignment="1" applyProtection="1">
      <alignment horizontal="right" wrapText="1"/>
      <protection locked="0"/>
    </xf>
    <xf numFmtId="0" fontId="38" fillId="0" borderId="6" xfId="0" applyFont="1" applyBorder="1" applyAlignment="1">
      <alignment horizontal="center" vertical="center"/>
    </xf>
    <xf numFmtId="167" fontId="35" fillId="5" borderId="3" xfId="0" applyNumberFormat="1" applyFont="1" applyFill="1" applyBorder="1" applyAlignment="1" applyProtection="1">
      <alignment horizontal="right" wrapText="1"/>
      <protection locked="0"/>
    </xf>
    <xf numFmtId="167" fontId="35" fillId="5" borderId="3" xfId="0" applyNumberFormat="1" applyFont="1" applyFill="1" applyBorder="1"/>
    <xf numFmtId="164" fontId="35" fillId="5" borderId="10" xfId="0" applyNumberFormat="1" applyFont="1" applyFill="1" applyBorder="1"/>
    <xf numFmtId="49" fontId="2" fillId="4" borderId="4" xfId="0" applyNumberFormat="1" applyFont="1" applyFill="1" applyBorder="1" applyAlignment="1">
      <alignment horizontal="left"/>
    </xf>
    <xf numFmtId="167" fontId="34" fillId="0" borderId="4" xfId="0" applyNumberFormat="1" applyFont="1" applyFill="1" applyBorder="1"/>
    <xf numFmtId="164" fontId="34" fillId="0" borderId="4" xfId="0" applyNumberFormat="1" applyFont="1" applyFill="1" applyBorder="1"/>
    <xf numFmtId="167" fontId="30" fillId="0" borderId="13" xfId="0" applyNumberFormat="1" applyFont="1" applyFill="1" applyBorder="1"/>
    <xf numFmtId="164" fontId="30" fillId="0" borderId="13" xfId="0" applyNumberFormat="1" applyFont="1" applyFill="1" applyBorder="1"/>
    <xf numFmtId="167" fontId="30" fillId="0" borderId="4" xfId="0" applyNumberFormat="1" applyFont="1" applyFill="1" applyBorder="1" applyAlignment="1" applyProtection="1">
      <alignment horizontal="right" wrapText="1"/>
      <protection locked="0"/>
    </xf>
    <xf numFmtId="165" fontId="30" fillId="0" borderId="4" xfId="0" applyNumberFormat="1" applyFont="1" applyFill="1" applyBorder="1" applyAlignment="1" applyProtection="1">
      <alignment horizontal="right" wrapText="1"/>
    </xf>
    <xf numFmtId="49" fontId="18" fillId="0" borderId="4" xfId="0" applyNumberFormat="1" applyFont="1" applyFill="1" applyBorder="1" applyAlignment="1">
      <alignment horizontal="left" wrapText="1"/>
    </xf>
    <xf numFmtId="164" fontId="28" fillId="0" borderId="0" xfId="0" applyNumberFormat="1" applyFont="1" applyFill="1" applyBorder="1"/>
    <xf numFmtId="164" fontId="12" fillId="0" borderId="0" xfId="0" applyNumberFormat="1" applyFont="1" applyFill="1" applyBorder="1"/>
    <xf numFmtId="164" fontId="27" fillId="0" borderId="0" xfId="0" applyNumberFormat="1" applyFont="1" applyFill="1" applyBorder="1"/>
    <xf numFmtId="2" fontId="15" fillId="0" borderId="0" xfId="0" applyNumberFormat="1" applyFont="1" applyFill="1" applyBorder="1"/>
    <xf numFmtId="164" fontId="17" fillId="0" borderId="0" xfId="0" applyNumberFormat="1" applyFont="1" applyFill="1" applyBorder="1"/>
    <xf numFmtId="0" fontId="49" fillId="5" borderId="0" xfId="0" applyFont="1" applyFill="1" applyBorder="1"/>
    <xf numFmtId="0" fontId="49" fillId="5" borderId="0" xfId="0" applyFont="1" applyFill="1"/>
    <xf numFmtId="0" fontId="49" fillId="4" borderId="0" xfId="0" applyFont="1" applyFill="1" applyBorder="1"/>
    <xf numFmtId="0" fontId="49" fillId="4" borderId="0" xfId="0" applyFont="1" applyFill="1"/>
    <xf numFmtId="0" fontId="49" fillId="0" borderId="0" xfId="0" applyFont="1" applyFill="1" applyBorder="1"/>
    <xf numFmtId="0" fontId="49" fillId="0" borderId="0" xfId="0" applyFont="1" applyFill="1"/>
    <xf numFmtId="0" fontId="50" fillId="0" borderId="0" xfId="0" applyFont="1" applyFill="1" applyBorder="1"/>
    <xf numFmtId="0" fontId="50" fillId="0" borderId="0" xfId="0" applyFont="1" applyFill="1"/>
    <xf numFmtId="164" fontId="0" fillId="0" borderId="0" xfId="0" applyNumberFormat="1" applyFont="1" applyFill="1" applyBorder="1"/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Fill="1" applyBorder="1"/>
    <xf numFmtId="164" fontId="12" fillId="0" borderId="7" xfId="0" applyNumberFormat="1" applyFont="1" applyFill="1" applyBorder="1" applyAlignment="1">
      <alignment horizontal="right"/>
    </xf>
    <xf numFmtId="0" fontId="18" fillId="0" borderId="4" xfId="0" applyFont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</xf>
    <xf numFmtId="49" fontId="2" fillId="4" borderId="13" xfId="0" applyNumberFormat="1" applyFont="1" applyFill="1" applyBorder="1" applyAlignment="1">
      <alignment horizontal="left"/>
    </xf>
    <xf numFmtId="165" fontId="18" fillId="0" borderId="13" xfId="0" applyNumberFormat="1" applyFont="1" applyFill="1" applyBorder="1" applyAlignment="1" applyProtection="1">
      <alignment horizontal="right" wrapText="1"/>
    </xf>
    <xf numFmtId="165" fontId="18" fillId="0" borderId="13" xfId="0" applyNumberFormat="1" applyFont="1" applyFill="1" applyBorder="1" applyAlignment="1">
      <alignment horizontal="right" wrapText="1"/>
    </xf>
    <xf numFmtId="49" fontId="22" fillId="0" borderId="4" xfId="0" applyNumberFormat="1" applyFont="1" applyFill="1" applyBorder="1" applyAlignment="1">
      <alignment horizontal="left"/>
    </xf>
    <xf numFmtId="165" fontId="22" fillId="0" borderId="13" xfId="0" applyNumberFormat="1" applyFont="1" applyFill="1" applyBorder="1" applyAlignment="1" applyProtection="1">
      <alignment horizontal="right" wrapText="1"/>
    </xf>
    <xf numFmtId="165" fontId="22" fillId="0" borderId="13" xfId="0" applyNumberFormat="1" applyFont="1" applyFill="1" applyBorder="1" applyAlignment="1">
      <alignment horizontal="right" wrapText="1"/>
    </xf>
    <xf numFmtId="165" fontId="33" fillId="0" borderId="13" xfId="0" applyNumberFormat="1" applyFont="1" applyFill="1" applyBorder="1" applyAlignment="1" applyProtection="1">
      <alignment horizontal="right" wrapText="1"/>
    </xf>
    <xf numFmtId="165" fontId="33" fillId="0" borderId="13" xfId="0" applyNumberFormat="1" applyFont="1" applyFill="1" applyBorder="1" applyAlignment="1">
      <alignment horizontal="right" wrapText="1"/>
    </xf>
    <xf numFmtId="164" fontId="29" fillId="0" borderId="13" xfId="0" applyNumberFormat="1" applyFont="1" applyFill="1" applyBorder="1"/>
    <xf numFmtId="167" fontId="33" fillId="4" borderId="4" xfId="0" applyNumberFormat="1" applyFont="1" applyFill="1" applyBorder="1"/>
    <xf numFmtId="164" fontId="33" fillId="4" borderId="4" xfId="0" applyNumberFormat="1" applyFont="1" applyFill="1" applyBorder="1"/>
    <xf numFmtId="167" fontId="33" fillId="4" borderId="18" xfId="0" applyNumberFormat="1" applyFont="1" applyFill="1" applyBorder="1"/>
    <xf numFmtId="164" fontId="33" fillId="4" borderId="18" xfId="0" applyNumberFormat="1" applyFont="1" applyFill="1" applyBorder="1"/>
    <xf numFmtId="167" fontId="18" fillId="0" borderId="13" xfId="0" applyNumberFormat="1" applyFont="1" applyFill="1" applyBorder="1"/>
    <xf numFmtId="164" fontId="18" fillId="0" borderId="13" xfId="0" applyNumberFormat="1" applyFont="1" applyFill="1" applyBorder="1"/>
    <xf numFmtId="167" fontId="22" fillId="0" borderId="13" xfId="0" applyNumberFormat="1" applyFont="1" applyFill="1" applyBorder="1"/>
    <xf numFmtId="164" fontId="22" fillId="0" borderId="13" xfId="0" applyNumberFormat="1" applyFont="1" applyFill="1" applyBorder="1"/>
    <xf numFmtId="167" fontId="33" fillId="0" borderId="13" xfId="0" applyNumberFormat="1" applyFont="1" applyFill="1" applyBorder="1"/>
    <xf numFmtId="164" fontId="33" fillId="0" borderId="13" xfId="0" applyNumberFormat="1" applyFont="1" applyFill="1" applyBorder="1"/>
    <xf numFmtId="164" fontId="0" fillId="0" borderId="0" xfId="0" applyNumberFormat="1" applyFont="1" applyFill="1"/>
    <xf numFmtId="165" fontId="16" fillId="0" borderId="6" xfId="0" applyNumberFormat="1" applyFont="1" applyFill="1" applyBorder="1" applyAlignment="1" applyProtection="1">
      <alignment horizontal="center" wrapText="1"/>
      <protection locked="0"/>
    </xf>
    <xf numFmtId="165" fontId="29" fillId="0" borderId="6" xfId="0" applyNumberFormat="1" applyFont="1" applyFill="1" applyBorder="1" applyAlignment="1" applyProtection="1">
      <alignment horizontal="center" wrapText="1"/>
      <protection locked="0"/>
    </xf>
    <xf numFmtId="165" fontId="12" fillId="0" borderId="6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 applyFont="1" applyFill="1"/>
    <xf numFmtId="2" fontId="0" fillId="0" borderId="0" xfId="0" applyNumberFormat="1" applyFont="1" applyFill="1" applyBorder="1" applyAlignment="1">
      <alignment horizontal="center"/>
    </xf>
    <xf numFmtId="167" fontId="33" fillId="0" borderId="6" xfId="0" applyNumberFormat="1" applyFont="1" applyFill="1" applyBorder="1"/>
    <xf numFmtId="167" fontId="33" fillId="5" borderId="4" xfId="0" applyNumberFormat="1" applyFont="1" applyFill="1" applyBorder="1"/>
    <xf numFmtId="164" fontId="33" fillId="5" borderId="4" xfId="0" applyNumberFormat="1" applyFont="1" applyFill="1" applyBorder="1"/>
    <xf numFmtId="167" fontId="29" fillId="4" borderId="8" xfId="0" applyNumberFormat="1" applyFont="1" applyFill="1" applyBorder="1"/>
    <xf numFmtId="164" fontId="29" fillId="4" borderId="19" xfId="0" applyNumberFormat="1" applyFont="1" applyFill="1" applyBorder="1"/>
    <xf numFmtId="167" fontId="17" fillId="0" borderId="8" xfId="0" applyNumberFormat="1" applyFont="1" applyFill="1" applyBorder="1"/>
    <xf numFmtId="167" fontId="29" fillId="0" borderId="8" xfId="0" applyNumberFormat="1" applyFont="1" applyFill="1" applyBorder="1"/>
    <xf numFmtId="164" fontId="29" fillId="0" borderId="8" xfId="0" applyNumberFormat="1" applyFont="1" applyFill="1" applyBorder="1"/>
    <xf numFmtId="167" fontId="16" fillId="0" borderId="4" xfId="0" applyNumberFormat="1" applyFont="1" applyFill="1" applyBorder="1"/>
    <xf numFmtId="164" fontId="16" fillId="0" borderId="4" xfId="0" applyNumberFormat="1" applyFont="1" applyFill="1" applyBorder="1"/>
    <xf numFmtId="0" fontId="33" fillId="0" borderId="4" xfId="0" applyFont="1" applyBorder="1" applyAlignment="1" applyProtection="1">
      <alignment horizontal="left" vertical="top" wrapText="1"/>
    </xf>
    <xf numFmtId="0" fontId="35" fillId="0" borderId="4" xfId="0" applyFont="1" applyBorder="1" applyAlignment="1" applyProtection="1">
      <alignment horizontal="left" vertical="top" wrapText="1"/>
    </xf>
    <xf numFmtId="0" fontId="0" fillId="0" borderId="0" xfId="0" applyFont="1" applyBorder="1" applyAlignment="1">
      <alignment horizontal="left"/>
    </xf>
    <xf numFmtId="0" fontId="18" fillId="0" borderId="4" xfId="0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 vertical="top" wrapText="1"/>
    </xf>
    <xf numFmtId="0" fontId="2" fillId="0" borderId="13" xfId="0" applyFont="1" applyBorder="1" applyAlignment="1" applyProtection="1">
      <alignment horizontal="center" vertical="top" wrapText="1"/>
    </xf>
    <xf numFmtId="0" fontId="2" fillId="6" borderId="4" xfId="0" applyFont="1" applyFill="1" applyBorder="1" applyAlignment="1" applyProtection="1">
      <alignment horizontal="center" vertical="top" wrapText="1"/>
    </xf>
    <xf numFmtId="0" fontId="2" fillId="5" borderId="4" xfId="0" applyFont="1" applyFill="1" applyBorder="1" applyAlignment="1" applyProtection="1">
      <alignment horizontal="center" vertical="top" wrapText="1"/>
    </xf>
    <xf numFmtId="49" fontId="35" fillId="0" borderId="4" xfId="0" applyNumberFormat="1" applyFont="1" applyBorder="1" applyAlignment="1" applyProtection="1">
      <alignment horizontal="left" vertical="top" wrapText="1"/>
    </xf>
    <xf numFmtId="49" fontId="2" fillId="4" borderId="0" xfId="0" applyNumberFormat="1" applyFont="1" applyFill="1" applyAlignment="1">
      <alignment horizontal="left"/>
    </xf>
    <xf numFmtId="165" fontId="16" fillId="0" borderId="6" xfId="0" applyNumberFormat="1" applyFont="1" applyFill="1" applyBorder="1" applyAlignment="1" applyProtection="1">
      <alignment horizontal="right" wrapText="1"/>
      <protection locked="0"/>
    </xf>
    <xf numFmtId="165" fontId="16" fillId="0" borderId="4" xfId="0" applyNumberFormat="1" applyFont="1" applyFill="1" applyBorder="1" applyAlignment="1" applyProtection="1">
      <alignment horizontal="right" wrapText="1"/>
      <protection locked="0"/>
    </xf>
    <xf numFmtId="165" fontId="29" fillId="0" borderId="4" xfId="0" applyNumberFormat="1" applyFont="1" applyFill="1" applyBorder="1" applyAlignment="1" applyProtection="1">
      <alignment horizontal="right" wrapText="1"/>
      <protection locked="0"/>
    </xf>
    <xf numFmtId="165" fontId="17" fillId="0" borderId="4" xfId="0" applyNumberFormat="1" applyFont="1" applyFill="1" applyBorder="1" applyAlignment="1" applyProtection="1">
      <alignment horizontal="right" wrapText="1"/>
      <protection locked="0"/>
    </xf>
    <xf numFmtId="165" fontId="29" fillId="0" borderId="6" xfId="0" applyNumberFormat="1" applyFont="1" applyFill="1" applyBorder="1" applyAlignment="1" applyProtection="1">
      <alignment horizontal="right" wrapText="1"/>
      <protection locked="0"/>
    </xf>
    <xf numFmtId="165" fontId="17" fillId="0" borderId="6" xfId="0" applyNumberFormat="1" applyFont="1" applyFill="1" applyBorder="1" applyAlignment="1" applyProtection="1">
      <alignment horizontal="right" wrapText="1"/>
      <protection locked="0"/>
    </xf>
    <xf numFmtId="165" fontId="12" fillId="4" borderId="8" xfId="0" applyNumberFormat="1" applyFont="1" applyFill="1" applyBorder="1" applyAlignment="1" applyProtection="1">
      <alignment horizontal="right" wrapText="1"/>
    </xf>
    <xf numFmtId="165" fontId="12" fillId="5" borderId="8" xfId="0" applyNumberFormat="1" applyFont="1" applyFill="1" applyBorder="1" applyAlignment="1" applyProtection="1">
      <alignment horizontal="right" wrapText="1"/>
    </xf>
    <xf numFmtId="167" fontId="17" fillId="0" borderId="7" xfId="0" applyNumberFormat="1" applyFont="1" applyFill="1" applyBorder="1" applyAlignment="1">
      <alignment horizontal="right" wrapText="1"/>
    </xf>
    <xf numFmtId="0" fontId="2" fillId="0" borderId="4" xfId="0" applyNumberFormat="1" applyFont="1" applyBorder="1" applyAlignment="1" applyProtection="1">
      <alignment horizontal="left" vertical="top" wrapText="1"/>
    </xf>
    <xf numFmtId="165" fontId="17" fillId="0" borderId="6" xfId="0" applyNumberFormat="1" applyFont="1" applyFill="1" applyBorder="1" applyAlignment="1" applyProtection="1">
      <alignment horizontal="center" wrapText="1"/>
      <protection locked="0"/>
    </xf>
    <xf numFmtId="166" fontId="17" fillId="0" borderId="6" xfId="0" applyNumberFormat="1" applyFont="1" applyFill="1" applyBorder="1" applyAlignment="1">
      <alignment horizontal="right"/>
    </xf>
    <xf numFmtId="165" fontId="12" fillId="0" borderId="4" xfId="0" applyNumberFormat="1" applyFont="1" applyFill="1" applyBorder="1" applyAlignment="1" applyProtection="1">
      <alignment horizontal="right" wrapText="1"/>
      <protection locked="0"/>
    </xf>
    <xf numFmtId="166" fontId="12" fillId="0" borderId="6" xfId="0" applyNumberFormat="1" applyFont="1" applyFill="1" applyBorder="1" applyAlignment="1">
      <alignment horizontal="right"/>
    </xf>
    <xf numFmtId="0" fontId="18" fillId="0" borderId="13" xfId="0" applyFont="1" applyBorder="1" applyAlignment="1" applyProtection="1">
      <alignment horizontal="center" vertical="top" wrapText="1"/>
    </xf>
    <xf numFmtId="168" fontId="35" fillId="0" borderId="13" xfId="0" applyNumberFormat="1" applyFont="1" applyFill="1" applyBorder="1" applyAlignment="1" applyProtection="1">
      <alignment horizontal="right"/>
      <protection locked="0"/>
    </xf>
    <xf numFmtId="167" fontId="17" fillId="0" borderId="7" xfId="0" applyNumberFormat="1" applyFont="1" applyFill="1" applyBorder="1" applyAlignment="1" applyProtection="1">
      <alignment horizontal="right" wrapText="1"/>
      <protection locked="0"/>
    </xf>
    <xf numFmtId="0" fontId="0" fillId="5" borderId="0" xfId="0" applyFont="1" applyFill="1" applyBorder="1"/>
    <xf numFmtId="0" fontId="0" fillId="5" borderId="0" xfId="0" applyFont="1" applyFill="1"/>
    <xf numFmtId="167" fontId="12" fillId="0" borderId="8" xfId="0" applyNumberFormat="1" applyFont="1" applyFill="1" applyBorder="1"/>
    <xf numFmtId="164" fontId="12" fillId="0" borderId="8" xfId="0" applyNumberFormat="1" applyFont="1" applyFill="1" applyBorder="1"/>
    <xf numFmtId="0" fontId="50" fillId="5" borderId="0" xfId="0" applyFont="1" applyFill="1" applyBorder="1"/>
    <xf numFmtId="0" fontId="50" fillId="5" borderId="0" xfId="0" applyFont="1" applyFill="1"/>
    <xf numFmtId="165" fontId="12" fillId="0" borderId="6" xfId="0" applyNumberFormat="1" applyFont="1" applyFill="1" applyBorder="1" applyAlignment="1" applyProtection="1">
      <alignment horizontal="right" wrapText="1"/>
      <protection locked="0"/>
    </xf>
    <xf numFmtId="0" fontId="42" fillId="0" borderId="4" xfId="0" applyFont="1" applyBorder="1" applyAlignment="1" applyProtection="1">
      <alignment horizontal="left" vertical="top" wrapText="1"/>
    </xf>
    <xf numFmtId="0" fontId="33" fillId="0" borderId="13" xfId="0" applyFont="1" applyBorder="1" applyAlignment="1" applyProtection="1">
      <alignment horizontal="left" vertical="top" wrapText="1"/>
    </xf>
    <xf numFmtId="165" fontId="12" fillId="0" borderId="14" xfId="0" applyNumberFormat="1" applyFont="1" applyFill="1" applyBorder="1" applyAlignment="1" applyProtection="1">
      <alignment horizontal="right" wrapText="1"/>
      <protection locked="0"/>
    </xf>
    <xf numFmtId="165" fontId="17" fillId="0" borderId="4" xfId="0" applyNumberFormat="1" applyFont="1" applyFill="1" applyBorder="1" applyAlignment="1" applyProtection="1">
      <alignment horizontal="right" wrapText="1"/>
    </xf>
    <xf numFmtId="165" fontId="16" fillId="0" borderId="4" xfId="0" applyNumberFormat="1" applyFont="1" applyFill="1" applyBorder="1" applyAlignment="1" applyProtection="1">
      <alignment horizontal="center" wrapText="1"/>
      <protection locked="0"/>
    </xf>
    <xf numFmtId="165" fontId="35" fillId="5" borderId="6" xfId="0" applyNumberFormat="1" applyFont="1" applyFill="1" applyBorder="1" applyAlignment="1" applyProtection="1">
      <alignment horizontal="right" wrapText="1"/>
      <protection locked="0"/>
    </xf>
    <xf numFmtId="167" fontId="35" fillId="0" borderId="6" xfId="0" applyNumberFormat="1" applyFont="1" applyFill="1" applyBorder="1"/>
    <xf numFmtId="164" fontId="35" fillId="0" borderId="6" xfId="0" applyNumberFormat="1" applyFont="1" applyFill="1" applyBorder="1"/>
    <xf numFmtId="165" fontId="33" fillId="4" borderId="4" xfId="0" applyNumberFormat="1" applyFont="1" applyFill="1" applyBorder="1" applyAlignment="1" applyProtection="1">
      <alignment horizontal="right" wrapText="1"/>
    </xf>
    <xf numFmtId="165" fontId="33" fillId="4" borderId="18" xfId="0" applyNumberFormat="1" applyFont="1" applyFill="1" applyBorder="1" applyAlignment="1" applyProtection="1">
      <alignment horizontal="right" wrapText="1"/>
      <protection locked="0"/>
    </xf>
    <xf numFmtId="165" fontId="33" fillId="5" borderId="4" xfId="0" applyNumberFormat="1" applyFont="1" applyFill="1" applyBorder="1" applyAlignment="1" applyProtection="1">
      <alignment horizontal="right" wrapText="1"/>
      <protection locked="0"/>
    </xf>
    <xf numFmtId="165" fontId="12" fillId="4" borderId="8" xfId="0" applyNumberFormat="1" applyFont="1" applyFill="1" applyBorder="1" applyAlignment="1">
      <alignment horizontal="center" wrapText="1"/>
    </xf>
    <xf numFmtId="165" fontId="12" fillId="5" borderId="8" xfId="0" applyNumberFormat="1" applyFont="1" applyFill="1" applyBorder="1" applyAlignment="1">
      <alignment horizontal="center" wrapText="1"/>
    </xf>
    <xf numFmtId="165" fontId="12" fillId="0" borderId="6" xfId="0" applyNumberFormat="1" applyFont="1" applyFill="1" applyBorder="1" applyAlignment="1">
      <alignment horizontal="center" wrapText="1"/>
    </xf>
    <xf numFmtId="165" fontId="12" fillId="0" borderId="6" xfId="0" applyNumberFormat="1" applyFont="1" applyFill="1" applyBorder="1" applyAlignment="1" applyProtection="1">
      <alignment horizontal="right" wrapText="1"/>
    </xf>
    <xf numFmtId="165" fontId="12" fillId="4" borderId="8" xfId="0" applyNumberFormat="1" applyFont="1" applyFill="1" applyBorder="1" applyAlignment="1" applyProtection="1">
      <alignment horizontal="right" wrapText="1"/>
      <protection locked="0"/>
    </xf>
    <xf numFmtId="165" fontId="12" fillId="0" borderId="3" xfId="0" applyNumberFormat="1" applyFont="1" applyFill="1" applyBorder="1" applyAlignment="1" applyProtection="1">
      <alignment horizontal="right" wrapText="1"/>
      <protection locked="0"/>
    </xf>
    <xf numFmtId="165" fontId="12" fillId="0" borderId="3" xfId="0" applyNumberFormat="1" applyFont="1" applyFill="1" applyBorder="1" applyAlignment="1" applyProtection="1">
      <alignment horizontal="center" wrapText="1"/>
      <protection locked="0"/>
    </xf>
    <xf numFmtId="165" fontId="19" fillId="0" borderId="6" xfId="0" applyNumberFormat="1" applyFont="1" applyFill="1" applyBorder="1" applyAlignment="1" applyProtection="1">
      <alignment horizontal="right" wrapText="1"/>
      <protection locked="0"/>
    </xf>
    <xf numFmtId="165" fontId="19" fillId="0" borderId="6" xfId="0" applyNumberFormat="1" applyFont="1" applyFill="1" applyBorder="1" applyAlignment="1" applyProtection="1">
      <alignment horizontal="center" wrapText="1"/>
      <protection locked="0"/>
    </xf>
    <xf numFmtId="165" fontId="12" fillId="4" borderId="6" xfId="0" applyNumberFormat="1" applyFont="1" applyFill="1" applyBorder="1" applyAlignment="1" applyProtection="1">
      <alignment horizontal="right" wrapText="1"/>
      <protection locked="0"/>
    </xf>
    <xf numFmtId="165" fontId="12" fillId="4" borderId="6" xfId="0" applyNumberFormat="1" applyFont="1" applyFill="1" applyBorder="1" applyAlignment="1" applyProtection="1">
      <alignment horizontal="center" wrapText="1"/>
      <protection locked="0"/>
    </xf>
    <xf numFmtId="165" fontId="12" fillId="0" borderId="11" xfId="0" applyNumberFormat="1" applyFont="1" applyFill="1" applyBorder="1" applyAlignment="1" applyProtection="1">
      <alignment horizontal="center" wrapText="1"/>
      <protection locked="0"/>
    </xf>
    <xf numFmtId="165" fontId="10" fillId="0" borderId="0" xfId="0" applyNumberFormat="1" applyFont="1" applyFill="1"/>
    <xf numFmtId="3" fontId="18" fillId="0" borderId="4" xfId="0" applyNumberFormat="1" applyFont="1" applyBorder="1" applyAlignment="1" applyProtection="1">
      <alignment horizontal="left" vertical="top" wrapText="1"/>
    </xf>
    <xf numFmtId="3" fontId="33" fillId="0" borderId="6" xfId="0" applyNumberFormat="1" applyFont="1" applyFill="1" applyBorder="1" applyAlignment="1" applyProtection="1">
      <alignment horizontal="right" wrapText="1"/>
      <protection locked="0"/>
    </xf>
    <xf numFmtId="3" fontId="33" fillId="0" borderId="6" xfId="0" applyNumberFormat="1" applyFont="1" applyFill="1" applyBorder="1" applyAlignment="1" applyProtection="1">
      <alignment horizontal="right" wrapText="1"/>
    </xf>
    <xf numFmtId="3" fontId="34" fillId="0" borderId="6" xfId="0" applyNumberFormat="1" applyFont="1" applyFill="1" applyBorder="1" applyAlignment="1" applyProtection="1">
      <alignment horizontal="right" wrapText="1"/>
      <protection locked="0"/>
    </xf>
    <xf numFmtId="3" fontId="34" fillId="0" borderId="6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Border="1" applyAlignment="1" applyProtection="1">
      <alignment horizontal="left" vertical="top" wrapText="1"/>
    </xf>
    <xf numFmtId="3" fontId="35" fillId="0" borderId="4" xfId="0" applyNumberFormat="1" applyFont="1" applyFill="1" applyBorder="1" applyAlignment="1" applyProtection="1">
      <alignment horizontal="right" wrapText="1"/>
      <protection locked="0"/>
    </xf>
    <xf numFmtId="3" fontId="35" fillId="0" borderId="0" xfId="0" applyNumberFormat="1" applyFont="1" applyFill="1" applyAlignment="1">
      <alignment wrapText="1"/>
    </xf>
    <xf numFmtId="3" fontId="35" fillId="0" borderId="4" xfId="0" applyNumberFormat="1" applyFont="1" applyFill="1" applyBorder="1" applyAlignment="1">
      <alignment horizontal="right" wrapText="1"/>
    </xf>
    <xf numFmtId="3" fontId="35" fillId="0" borderId="6" xfId="0" applyNumberFormat="1" applyFont="1" applyFill="1" applyBorder="1" applyAlignment="1" applyProtection="1">
      <alignment horizontal="right" wrapText="1"/>
    </xf>
    <xf numFmtId="3" fontId="33" fillId="0" borderId="4" xfId="0" applyNumberFormat="1" applyFont="1" applyFill="1" applyBorder="1" applyAlignment="1" applyProtection="1">
      <alignment horizontal="right" wrapText="1"/>
      <protection locked="0"/>
    </xf>
    <xf numFmtId="3" fontId="35" fillId="0" borderId="6" xfId="0" applyNumberFormat="1" applyFont="1" applyFill="1" applyBorder="1" applyAlignment="1" applyProtection="1">
      <alignment horizontal="right" wrapText="1"/>
      <protection locked="0"/>
    </xf>
    <xf numFmtId="3" fontId="35" fillId="0" borderId="4" xfId="0" applyNumberFormat="1" applyFont="1" applyFill="1" applyBorder="1" applyAlignment="1">
      <alignment wrapText="1"/>
    </xf>
    <xf numFmtId="3" fontId="35" fillId="0" borderId="4" xfId="0" applyNumberFormat="1" applyFont="1" applyFill="1" applyBorder="1" applyAlignment="1" applyProtection="1">
      <alignment horizontal="right" wrapText="1"/>
    </xf>
    <xf numFmtId="3" fontId="51" fillId="0" borderId="6" xfId="0" applyNumberFormat="1" applyFont="1" applyFill="1" applyBorder="1" applyAlignment="1" applyProtection="1">
      <alignment horizontal="right" wrapText="1"/>
      <protection locked="0"/>
    </xf>
    <xf numFmtId="3" fontId="35" fillId="0" borderId="14" xfId="0" applyNumberFormat="1" applyFont="1" applyFill="1" applyBorder="1" applyAlignment="1" applyProtection="1">
      <alignment horizontal="right" wrapText="1"/>
      <protection locked="0"/>
    </xf>
    <xf numFmtId="3" fontId="35" fillId="0" borderId="13" xfId="0" applyNumberFormat="1" applyFont="1" applyFill="1" applyBorder="1" applyAlignment="1" applyProtection="1">
      <alignment horizontal="right" wrapText="1"/>
      <protection locked="0"/>
    </xf>
    <xf numFmtId="3" fontId="33" fillId="0" borderId="13" xfId="0" applyNumberFormat="1" applyFont="1" applyFill="1" applyBorder="1" applyAlignment="1" applyProtection="1">
      <alignment horizontal="right" wrapText="1"/>
      <protection locked="0"/>
    </xf>
    <xf numFmtId="3" fontId="35" fillId="0" borderId="14" xfId="0" applyNumberFormat="1" applyFont="1" applyFill="1" applyBorder="1" applyAlignment="1" applyProtection="1">
      <alignment horizontal="right" wrapText="1"/>
    </xf>
    <xf numFmtId="3" fontId="35" fillId="5" borderId="4" xfId="0" applyNumberFormat="1" applyFont="1" applyFill="1" applyBorder="1" applyAlignment="1" applyProtection="1">
      <alignment horizontal="right" wrapText="1"/>
      <protection locked="0"/>
    </xf>
    <xf numFmtId="3" fontId="35" fillId="5" borderId="4" xfId="0" applyNumberFormat="1" applyFont="1" applyFill="1" applyBorder="1" applyAlignment="1" applyProtection="1">
      <alignment horizontal="right" wrapText="1"/>
    </xf>
    <xf numFmtId="3" fontId="35" fillId="5" borderId="6" xfId="0" applyNumberFormat="1" applyFont="1" applyFill="1" applyBorder="1" applyAlignment="1" applyProtection="1">
      <alignment horizontal="right" wrapText="1"/>
      <protection locked="0"/>
    </xf>
    <xf numFmtId="3" fontId="2" fillId="0" borderId="0" xfId="0" applyNumberFormat="1" applyFont="1" applyBorder="1" applyAlignment="1" applyProtection="1">
      <alignment horizontal="left" vertical="top" wrapText="1"/>
    </xf>
    <xf numFmtId="3" fontId="26" fillId="0" borderId="4" xfId="0" applyNumberFormat="1" applyFont="1" applyBorder="1" applyAlignment="1" applyProtection="1">
      <alignment horizontal="left" vertical="top" wrapText="1"/>
    </xf>
    <xf numFmtId="3" fontId="33" fillId="0" borderId="4" xfId="0" applyNumberFormat="1" applyFont="1" applyFill="1" applyBorder="1" applyAlignment="1" applyProtection="1">
      <alignment horizontal="right" wrapText="1"/>
    </xf>
    <xf numFmtId="3" fontId="2" fillId="0" borderId="13" xfId="0" applyNumberFormat="1" applyFont="1" applyBorder="1" applyAlignment="1" applyProtection="1">
      <alignment horizontal="left" vertical="top" wrapText="1"/>
    </xf>
    <xf numFmtId="3" fontId="18" fillId="6" borderId="4" xfId="0" applyNumberFormat="1" applyFont="1" applyFill="1" applyBorder="1" applyAlignment="1" applyProtection="1">
      <alignment horizontal="left" vertical="top" wrapText="1"/>
    </xf>
    <xf numFmtId="3" fontId="33" fillId="6" borderId="4" xfId="0" applyNumberFormat="1" applyFont="1" applyFill="1" applyBorder="1" applyAlignment="1" applyProtection="1">
      <alignment horizontal="right" wrapText="1"/>
      <protection locked="0"/>
    </xf>
    <xf numFmtId="3" fontId="33" fillId="6" borderId="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left" vertical="top" wrapText="1"/>
    </xf>
    <xf numFmtId="3" fontId="32" fillId="5" borderId="4" xfId="0" applyNumberFormat="1" applyFont="1" applyFill="1" applyBorder="1" applyAlignment="1" applyProtection="1">
      <alignment horizontal="right" wrapText="1"/>
      <protection locked="0"/>
    </xf>
    <xf numFmtId="3" fontId="32" fillId="5" borderId="4" xfId="0" applyNumberFormat="1" applyFont="1" applyFill="1" applyBorder="1" applyAlignment="1" applyProtection="1">
      <alignment horizontal="right" wrapText="1"/>
    </xf>
    <xf numFmtId="3" fontId="12" fillId="5" borderId="4" xfId="0" applyNumberFormat="1" applyFont="1" applyFill="1" applyBorder="1" applyAlignment="1" applyProtection="1">
      <alignment horizontal="right" wrapText="1"/>
      <protection locked="0"/>
    </xf>
    <xf numFmtId="3" fontId="17" fillId="0" borderId="13" xfId="0" applyNumberFormat="1" applyFont="1" applyFill="1" applyBorder="1" applyAlignment="1" applyProtection="1">
      <alignment horizontal="right" wrapText="1"/>
    </xf>
    <xf numFmtId="3" fontId="17" fillId="0" borderId="14" xfId="0" applyNumberFormat="1" applyFont="1" applyFill="1" applyBorder="1" applyAlignment="1" applyProtection="1">
      <alignment horizontal="right" wrapText="1"/>
    </xf>
    <xf numFmtId="3" fontId="17" fillId="5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 applyProtection="1">
      <alignment horizontal="right" wrapText="1"/>
    </xf>
    <xf numFmtId="3" fontId="29" fillId="5" borderId="4" xfId="0" applyNumberFormat="1" applyFont="1" applyFill="1" applyBorder="1" applyAlignment="1" applyProtection="1">
      <alignment horizontal="right" wrapText="1"/>
      <protection locked="0"/>
    </xf>
    <xf numFmtId="3" fontId="29" fillId="0" borderId="4" xfId="0" applyNumberFormat="1" applyFont="1" applyFill="1" applyBorder="1" applyAlignment="1" applyProtection="1">
      <alignment horizontal="right" wrapText="1"/>
    </xf>
    <xf numFmtId="3" fontId="43" fillId="0" borderId="20" xfId="0" applyNumberFormat="1" applyFont="1" applyBorder="1" applyAlignment="1" applyProtection="1">
      <alignment horizontal="left" vertical="top" wrapText="1"/>
    </xf>
    <xf numFmtId="3" fontId="42" fillId="0" borderId="20" xfId="0" applyNumberFormat="1" applyFont="1" applyBorder="1" applyAlignment="1" applyProtection="1">
      <alignment horizontal="left" vertical="top" wrapText="1"/>
    </xf>
    <xf numFmtId="3" fontId="16" fillId="5" borderId="4" xfId="0" applyNumberFormat="1" applyFont="1" applyFill="1" applyBorder="1" applyAlignment="1" applyProtection="1">
      <alignment horizontal="right" wrapText="1"/>
      <protection locked="0"/>
    </xf>
    <xf numFmtId="3" fontId="16" fillId="0" borderId="6" xfId="0" applyNumberFormat="1" applyFont="1" applyFill="1" applyBorder="1" applyAlignment="1" applyProtection="1">
      <alignment horizontal="right" wrapText="1"/>
    </xf>
    <xf numFmtId="3" fontId="41" fillId="0" borderId="0" xfId="0" applyNumberFormat="1" applyFont="1" applyFill="1" applyBorder="1" applyAlignment="1" applyProtection="1">
      <alignment wrapText="1"/>
    </xf>
    <xf numFmtId="3" fontId="16" fillId="0" borderId="4" xfId="0" applyNumberFormat="1" applyFont="1" applyFill="1" applyBorder="1" applyAlignment="1" applyProtection="1">
      <alignment horizontal="right" wrapText="1"/>
    </xf>
    <xf numFmtId="3" fontId="12" fillId="0" borderId="4" xfId="0" applyNumberFormat="1" applyFont="1" applyFill="1" applyBorder="1" applyAlignment="1" applyProtection="1">
      <alignment horizontal="right" wrapText="1"/>
    </xf>
    <xf numFmtId="3" fontId="18" fillId="4" borderId="0" xfId="0" applyNumberFormat="1" applyFont="1" applyFill="1" applyBorder="1" applyAlignment="1" applyProtection="1">
      <alignment horizontal="left" vertical="top" wrapText="1"/>
    </xf>
    <xf numFmtId="3" fontId="33" fillId="4" borderId="4" xfId="0" applyNumberFormat="1" applyFont="1" applyFill="1" applyBorder="1" applyAlignment="1" applyProtection="1">
      <alignment horizontal="right" wrapText="1"/>
    </xf>
    <xf numFmtId="3" fontId="33" fillId="4" borderId="6" xfId="0" applyNumberFormat="1" applyFont="1" applyFill="1" applyBorder="1" applyAlignment="1" applyProtection="1">
      <alignment horizontal="right" wrapText="1"/>
    </xf>
    <xf numFmtId="3" fontId="18" fillId="4" borderId="21" xfId="0" applyNumberFormat="1" applyFont="1" applyFill="1" applyBorder="1" applyAlignment="1" applyProtection="1">
      <alignment horizontal="center" vertical="center" wrapText="1"/>
    </xf>
    <xf numFmtId="3" fontId="33" fillId="4" borderId="18" xfId="0" applyNumberFormat="1" applyFont="1" applyFill="1" applyBorder="1" applyAlignment="1" applyProtection="1">
      <alignment horizontal="right" wrapText="1"/>
      <protection locked="0"/>
    </xf>
    <xf numFmtId="3" fontId="33" fillId="4" borderId="1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center" vertical="center" wrapText="1"/>
    </xf>
    <xf numFmtId="3" fontId="33" fillId="5" borderId="4" xfId="0" applyNumberFormat="1" applyFont="1" applyFill="1" applyBorder="1" applyAlignment="1" applyProtection="1">
      <alignment horizontal="right" wrapText="1"/>
      <protection locked="0"/>
    </xf>
    <xf numFmtId="3" fontId="33" fillId="5" borderId="4" xfId="0" applyNumberFormat="1" applyFont="1" applyFill="1" applyBorder="1" applyAlignment="1" applyProtection="1">
      <alignment horizontal="right" wrapText="1"/>
    </xf>
    <xf numFmtId="3" fontId="18" fillId="0" borderId="4" xfId="0" applyNumberFormat="1" applyFont="1" applyFill="1" applyBorder="1" applyAlignment="1" applyProtection="1">
      <alignment horizontal="right" wrapText="1"/>
    </xf>
    <xf numFmtId="3" fontId="39" fillId="0" borderId="4" xfId="0" applyNumberFormat="1" applyFont="1" applyFill="1" applyBorder="1" applyAlignment="1" applyProtection="1">
      <alignment horizontal="left" vertical="center" wrapText="1"/>
    </xf>
    <xf numFmtId="3" fontId="36" fillId="5" borderId="4" xfId="0" applyNumberFormat="1" applyFont="1" applyFill="1" applyBorder="1" applyAlignment="1" applyProtection="1">
      <alignment horizontal="right" wrapText="1"/>
      <protection locked="0"/>
    </xf>
    <xf numFmtId="3" fontId="22" fillId="0" borderId="4" xfId="0" applyNumberFormat="1" applyFont="1" applyFill="1" applyBorder="1" applyAlignment="1" applyProtection="1">
      <alignment horizontal="right" wrapText="1"/>
    </xf>
    <xf numFmtId="3" fontId="40" fillId="0" borderId="4" xfId="0" applyNumberFormat="1" applyFont="1" applyFill="1" applyBorder="1" applyAlignment="1" applyProtection="1">
      <alignment horizontal="left" vertical="center" wrapText="1"/>
    </xf>
    <xf numFmtId="3" fontId="29" fillId="0" borderId="14" xfId="0" applyNumberFormat="1" applyFont="1" applyFill="1" applyBorder="1" applyAlignment="1" applyProtection="1">
      <alignment horizontal="right" wrapText="1"/>
    </xf>
    <xf numFmtId="3" fontId="18" fillId="0" borderId="20" xfId="0" applyNumberFormat="1" applyFont="1" applyBorder="1" applyAlignment="1" applyProtection="1">
      <alignment horizontal="left" vertical="top" wrapText="1"/>
    </xf>
    <xf numFmtId="3" fontId="12" fillId="0" borderId="4" xfId="0" applyNumberFormat="1" applyFont="1" applyFill="1" applyBorder="1" applyAlignment="1">
      <alignment horizontal="right" wrapText="1"/>
    </xf>
    <xf numFmtId="3" fontId="2" fillId="0" borderId="20" xfId="0" applyNumberFormat="1" applyFont="1" applyBorder="1" applyAlignment="1" applyProtection="1">
      <alignment horizontal="left" vertical="top" wrapText="1"/>
    </xf>
    <xf numFmtId="3" fontId="16" fillId="0" borderId="4" xfId="0" applyNumberFormat="1" applyFont="1" applyFill="1" applyBorder="1" applyAlignment="1" applyProtection="1">
      <alignment horizontal="right" wrapText="1"/>
      <protection locked="0"/>
    </xf>
    <xf numFmtId="3" fontId="16" fillId="0" borderId="4" xfId="0" applyNumberFormat="1" applyFont="1" applyFill="1" applyBorder="1" applyAlignment="1">
      <alignment horizontal="right" wrapText="1"/>
    </xf>
    <xf numFmtId="3" fontId="16" fillId="0" borderId="6" xfId="0" applyNumberFormat="1" applyFont="1" applyFill="1" applyBorder="1" applyAlignment="1" applyProtection="1">
      <alignment horizontal="right" wrapText="1"/>
      <protection locked="0"/>
    </xf>
    <xf numFmtId="3" fontId="29" fillId="0" borderId="6" xfId="0" applyNumberFormat="1" applyFont="1" applyFill="1" applyBorder="1" applyAlignment="1" applyProtection="1">
      <alignment horizontal="right" wrapText="1"/>
      <protection locked="0"/>
    </xf>
    <xf numFmtId="3" fontId="29" fillId="0" borderId="6" xfId="0" applyNumberFormat="1" applyFont="1" applyFill="1" applyBorder="1" applyAlignment="1" applyProtection="1">
      <alignment horizontal="right" wrapText="1"/>
    </xf>
    <xf numFmtId="3" fontId="12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6" xfId="0" applyNumberFormat="1" applyFont="1" applyFill="1" applyBorder="1" applyAlignment="1" applyProtection="1">
      <alignment horizontal="right" wrapText="1"/>
    </xf>
    <xf numFmtId="3" fontId="18" fillId="0" borderId="0" xfId="0" applyNumberFormat="1" applyFont="1" applyBorder="1" applyAlignment="1" applyProtection="1">
      <alignment horizontal="left" vertical="top" wrapText="1"/>
    </xf>
    <xf numFmtId="3" fontId="18" fillId="0" borderId="22" xfId="0" applyNumberFormat="1" applyFont="1" applyBorder="1" applyAlignment="1" applyProtection="1">
      <alignment horizontal="left" vertical="top" wrapText="1"/>
    </xf>
    <xf numFmtId="3" fontId="2" fillId="0" borderId="23" xfId="0" applyNumberFormat="1" applyFont="1" applyBorder="1" applyAlignment="1" applyProtection="1">
      <alignment horizontal="left" vertical="top" wrapText="1"/>
    </xf>
    <xf numFmtId="3" fontId="52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14" xfId="0" applyNumberFormat="1" applyFont="1" applyFill="1" applyBorder="1" applyAlignment="1" applyProtection="1">
      <alignment horizontal="right" wrapText="1"/>
      <protection locked="0"/>
    </xf>
    <xf numFmtId="3" fontId="30" fillId="0" borderId="4" xfId="0" applyNumberFormat="1" applyFont="1" applyFill="1" applyBorder="1" applyAlignment="1" applyProtection="1">
      <alignment horizontal="right" wrapText="1"/>
      <protection locked="0"/>
    </xf>
    <xf numFmtId="3" fontId="30" fillId="0" borderId="4" xfId="0" applyNumberFormat="1" applyFont="1" applyFill="1" applyBorder="1" applyAlignment="1" applyProtection="1">
      <alignment horizontal="right" wrapText="1"/>
    </xf>
    <xf numFmtId="3" fontId="16" fillId="0" borderId="6" xfId="0" applyNumberFormat="1" applyFont="1" applyFill="1" applyBorder="1" applyAlignment="1">
      <alignment horizontal="right" wrapText="1"/>
    </xf>
    <xf numFmtId="3" fontId="33" fillId="0" borderId="13" xfId="0" applyNumberFormat="1" applyFont="1" applyBorder="1" applyAlignment="1" applyProtection="1">
      <alignment horizontal="left" vertical="top" wrapText="1"/>
    </xf>
    <xf numFmtId="3" fontId="29" fillId="0" borderId="14" xfId="0" applyNumberFormat="1" applyFont="1" applyFill="1" applyBorder="1" applyAlignment="1" applyProtection="1">
      <alignment horizontal="right" wrapText="1"/>
      <protection locked="0"/>
    </xf>
    <xf numFmtId="3" fontId="16" fillId="0" borderId="6" xfId="0" applyNumberFormat="1" applyFont="1" applyFill="1" applyBorder="1" applyAlignment="1" applyProtection="1">
      <alignment horizontal="center" wrapText="1"/>
      <protection locked="0"/>
    </xf>
    <xf numFmtId="3" fontId="35" fillId="0" borderId="4" xfId="0" applyNumberFormat="1" applyFont="1" applyBorder="1" applyAlignment="1" applyProtection="1">
      <alignment horizontal="left" vertical="top" wrapText="1"/>
    </xf>
    <xf numFmtId="3" fontId="17" fillId="0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>
      <alignment horizontal="right" wrapText="1"/>
    </xf>
    <xf numFmtId="3" fontId="2" fillId="0" borderId="4" xfId="0" applyNumberFormat="1" applyFont="1" applyBorder="1" applyAlignment="1" applyProtection="1">
      <alignment horizontal="left" vertical="center" wrapText="1"/>
    </xf>
    <xf numFmtId="3" fontId="17" fillId="0" borderId="6" xfId="0" applyNumberFormat="1" applyFont="1" applyFill="1" applyBorder="1" applyAlignment="1">
      <alignment horizontal="right" wrapText="1"/>
    </xf>
    <xf numFmtId="3" fontId="17" fillId="0" borderId="6" xfId="0" applyNumberFormat="1" applyFont="1" applyFill="1" applyBorder="1" applyAlignment="1">
      <alignment horizontal="center" wrapText="1"/>
    </xf>
    <xf numFmtId="3" fontId="33" fillId="0" borderId="4" xfId="0" applyNumberFormat="1" applyFont="1" applyBorder="1" applyAlignment="1" applyProtection="1">
      <alignment horizontal="left" vertical="top" wrapText="1"/>
    </xf>
    <xf numFmtId="3" fontId="12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>
      <alignment horizontal="center" wrapText="1"/>
    </xf>
    <xf numFmtId="3" fontId="29" fillId="0" borderId="6" xfId="0" applyNumberFormat="1" applyFont="1" applyFill="1" applyBorder="1" applyAlignment="1" applyProtection="1">
      <alignment horizontal="center" wrapText="1"/>
      <protection locked="0"/>
    </xf>
    <xf numFmtId="3" fontId="17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>
      <alignment horizontal="center" wrapText="1"/>
    </xf>
    <xf numFmtId="3" fontId="29" fillId="0" borderId="4" xfId="0" applyNumberFormat="1" applyFont="1" applyFill="1" applyBorder="1" applyAlignment="1">
      <alignment horizontal="right" wrapText="1"/>
    </xf>
    <xf numFmtId="3" fontId="12" fillId="0" borderId="4" xfId="0" applyNumberFormat="1" applyFont="1" applyFill="1" applyBorder="1" applyAlignment="1" applyProtection="1">
      <alignment horizontal="right" wrapText="1"/>
      <protection locked="0"/>
    </xf>
    <xf numFmtId="3" fontId="29" fillId="0" borderId="6" xfId="0" applyNumberFormat="1" applyFont="1" applyFill="1" applyBorder="1" applyAlignment="1">
      <alignment horizontal="right" wrapText="1"/>
    </xf>
    <xf numFmtId="3" fontId="12" fillId="4" borderId="8" xfId="0" applyNumberFormat="1" applyFont="1" applyFill="1" applyBorder="1" applyAlignment="1">
      <alignment horizontal="right" wrapText="1"/>
    </xf>
    <xf numFmtId="3" fontId="16" fillId="0" borderId="8" xfId="0" applyNumberFormat="1" applyFont="1" applyFill="1" applyBorder="1" applyAlignment="1">
      <alignment horizontal="right" wrapText="1"/>
    </xf>
    <xf numFmtId="3" fontId="16" fillId="0" borderId="8" xfId="0" applyNumberFormat="1" applyFont="1" applyFill="1" applyBorder="1" applyAlignment="1">
      <alignment horizontal="center" wrapText="1"/>
    </xf>
    <xf numFmtId="3" fontId="12" fillId="0" borderId="8" xfId="0" applyNumberFormat="1" applyFont="1" applyFill="1" applyBorder="1" applyAlignment="1" applyProtection="1">
      <alignment horizontal="right" wrapText="1"/>
      <protection locked="0"/>
    </xf>
    <xf numFmtId="3" fontId="29" fillId="0" borderId="8" xfId="0" applyNumberFormat="1" applyFont="1" applyFill="1" applyBorder="1" applyAlignment="1" applyProtection="1">
      <alignment horizontal="right" wrapText="1"/>
      <protection locked="0"/>
    </xf>
    <xf numFmtId="3" fontId="26" fillId="0" borderId="6" xfId="0" applyNumberFormat="1" applyFont="1" applyFill="1" applyBorder="1" applyAlignment="1" applyProtection="1">
      <alignment horizontal="center" vertical="center" wrapText="1"/>
    </xf>
    <xf numFmtId="3" fontId="12" fillId="0" borderId="6" xfId="0" applyNumberFormat="1" applyFont="1" applyFill="1" applyBorder="1" applyAlignment="1">
      <alignment horizontal="right" wrapText="1"/>
    </xf>
    <xf numFmtId="3" fontId="12" fillId="0" borderId="6" xfId="0" applyNumberFormat="1" applyFont="1" applyFill="1" applyBorder="1" applyAlignment="1">
      <alignment horizontal="center" wrapText="1"/>
    </xf>
    <xf numFmtId="3" fontId="2" fillId="0" borderId="24" xfId="0" applyNumberFormat="1" applyFont="1" applyFill="1" applyBorder="1" applyAlignment="1" applyProtection="1">
      <alignment horizontal="left" vertical="center" wrapText="1"/>
    </xf>
    <xf numFmtId="3" fontId="18" fillId="4" borderId="25" xfId="0" applyNumberFormat="1" applyFont="1" applyFill="1" applyBorder="1" applyAlignment="1" applyProtection="1">
      <alignment horizontal="left" vertical="center"/>
    </xf>
    <xf numFmtId="3" fontId="12" fillId="4" borderId="8" xfId="0" applyNumberFormat="1" applyFont="1" applyFill="1" applyBorder="1" applyAlignment="1" applyProtection="1">
      <alignment horizontal="right" wrapText="1"/>
      <protection locked="0"/>
    </xf>
    <xf numFmtId="3" fontId="18" fillId="0" borderId="3" xfId="0" applyNumberFormat="1" applyFont="1" applyFill="1" applyBorder="1" applyAlignment="1" applyProtection="1">
      <alignment horizontal="left" vertical="center"/>
    </xf>
    <xf numFmtId="3" fontId="12" fillId="0" borderId="3" xfId="0" applyNumberFormat="1" applyFont="1" applyFill="1" applyBorder="1" applyAlignment="1" applyProtection="1">
      <alignment horizontal="right" wrapText="1"/>
      <protection locked="0"/>
    </xf>
    <xf numFmtId="3" fontId="12" fillId="0" borderId="3" xfId="0" applyNumberFormat="1" applyFont="1" applyFill="1" applyBorder="1" applyAlignment="1" applyProtection="1">
      <alignment horizontal="center" wrapText="1"/>
      <protection locked="0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9" fillId="0" borderId="6" xfId="0" applyNumberFormat="1" applyFont="1" applyFill="1" applyBorder="1" applyAlignment="1" applyProtection="1">
      <alignment horizontal="right" wrapText="1"/>
      <protection locked="0"/>
    </xf>
    <xf numFmtId="3" fontId="19" fillId="0" borderId="6" xfId="0" applyNumberFormat="1" applyFont="1" applyFill="1" applyBorder="1" applyAlignment="1" applyProtection="1">
      <alignment horizontal="center" wrapText="1"/>
      <protection locked="0"/>
    </xf>
    <xf numFmtId="3" fontId="18" fillId="4" borderId="24" xfId="0" applyNumberFormat="1" applyFont="1" applyFill="1" applyBorder="1" applyAlignment="1" applyProtection="1">
      <alignment horizontal="center" vertical="center"/>
    </xf>
    <xf numFmtId="3" fontId="12" fillId="4" borderId="6" xfId="0" applyNumberFormat="1" applyFont="1" applyFill="1" applyBorder="1" applyAlignment="1" applyProtection="1">
      <alignment horizontal="right" wrapText="1"/>
      <protection locked="0"/>
    </xf>
    <xf numFmtId="3" fontId="12" fillId="4" borderId="6" xfId="0" applyNumberFormat="1" applyFont="1" applyFill="1" applyBorder="1" applyAlignment="1" applyProtection="1">
      <alignment horizontal="center" wrapText="1"/>
      <protection locked="0"/>
    </xf>
    <xf numFmtId="3" fontId="22" fillId="0" borderId="6" xfId="0" applyNumberFormat="1" applyFont="1" applyFill="1" applyBorder="1" applyAlignment="1" applyProtection="1">
      <alignment horizontal="right" wrapText="1"/>
      <protection locked="0"/>
    </xf>
    <xf numFmtId="3" fontId="18" fillId="0" borderId="24" xfId="0" applyNumberFormat="1" applyFont="1" applyFill="1" applyBorder="1" applyAlignment="1" applyProtection="1">
      <alignment vertical="center" wrapText="1"/>
    </xf>
    <xf numFmtId="3" fontId="18" fillId="0" borderId="4" xfId="0" applyNumberFormat="1" applyFont="1" applyFill="1" applyBorder="1" applyAlignment="1" applyProtection="1">
      <alignment horizontal="center" vertical="center"/>
    </xf>
    <xf numFmtId="3" fontId="30" fillId="0" borderId="6" xfId="0" applyNumberFormat="1" applyFont="1" applyFill="1" applyBorder="1" applyAlignment="1" applyProtection="1">
      <alignment horizontal="center" wrapText="1"/>
      <protection locked="0"/>
    </xf>
    <xf numFmtId="3" fontId="18" fillId="0" borderId="11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right" wrapText="1"/>
      <protection locked="0"/>
    </xf>
    <xf numFmtId="3" fontId="12" fillId="0" borderId="13" xfId="0" applyNumberFormat="1" applyFont="1" applyFill="1" applyBorder="1" applyAlignment="1" applyProtection="1">
      <alignment horizontal="right" wrapText="1"/>
      <protection locked="0"/>
    </xf>
    <xf numFmtId="3" fontId="12" fillId="0" borderId="11" xfId="0" applyNumberFormat="1" applyFont="1" applyFill="1" applyBorder="1" applyAlignment="1" applyProtection="1">
      <alignment horizontal="center" wrapText="1"/>
      <protection locked="0"/>
    </xf>
    <xf numFmtId="3" fontId="18" fillId="0" borderId="6" xfId="0" applyNumberFormat="1" applyFont="1" applyFill="1" applyBorder="1" applyAlignment="1">
      <alignment wrapText="1"/>
    </xf>
    <xf numFmtId="3" fontId="10" fillId="0" borderId="0" xfId="0" applyNumberFormat="1" applyFont="1" applyFill="1" applyBorder="1" applyAlignment="1">
      <alignment horizontal="center"/>
    </xf>
    <xf numFmtId="3" fontId="33" fillId="5" borderId="6" xfId="0" applyNumberFormat="1" applyFont="1" applyFill="1" applyBorder="1" applyAlignment="1" applyProtection="1">
      <alignment horizontal="right" wrapText="1"/>
      <protection locked="0"/>
    </xf>
    <xf numFmtId="165" fontId="33" fillId="5" borderId="6" xfId="0" applyNumberFormat="1" applyFont="1" applyFill="1" applyBorder="1" applyAlignment="1" applyProtection="1">
      <alignment horizontal="right" wrapText="1"/>
      <protection locked="0"/>
    </xf>
    <xf numFmtId="3" fontId="2" fillId="0" borderId="6" xfId="0" applyNumberFormat="1" applyFont="1" applyBorder="1" applyAlignment="1" applyProtection="1">
      <alignment horizontal="left" vertical="top" wrapText="1"/>
    </xf>
    <xf numFmtId="0" fontId="2" fillId="4" borderId="6" xfId="0" applyFont="1" applyFill="1" applyBorder="1" applyAlignment="1" applyProtection="1">
      <alignment horizontal="left" vertical="top" wrapText="1"/>
    </xf>
    <xf numFmtId="49" fontId="29" fillId="0" borderId="4" xfId="0" applyNumberFormat="1" applyFont="1" applyFill="1" applyBorder="1" applyAlignment="1">
      <alignment horizontal="left"/>
    </xf>
    <xf numFmtId="49" fontId="17" fillId="0" borderId="4" xfId="0" applyNumberFormat="1" applyFont="1" applyFill="1" applyBorder="1" applyAlignment="1">
      <alignment horizontal="left"/>
    </xf>
    <xf numFmtId="3" fontId="44" fillId="0" borderId="4" xfId="0" applyNumberFormat="1" applyFont="1" applyFill="1" applyBorder="1" applyAlignment="1" applyProtection="1">
      <alignment horizontal="left" vertical="center" wrapText="1"/>
    </xf>
    <xf numFmtId="165" fontId="30" fillId="0" borderId="13" xfId="0" applyNumberFormat="1" applyFont="1" applyFill="1" applyBorder="1" applyAlignment="1" applyProtection="1">
      <alignment horizontal="right" wrapText="1"/>
    </xf>
    <xf numFmtId="165" fontId="30" fillId="0" borderId="13" xfId="0" applyNumberFormat="1" applyFont="1" applyFill="1" applyBorder="1" applyAlignment="1">
      <alignment horizontal="right" wrapText="1"/>
    </xf>
    <xf numFmtId="49" fontId="45" fillId="0" borderId="0" xfId="0" applyNumberFormat="1" applyFont="1" applyFill="1" applyBorder="1" applyAlignment="1">
      <alignment horizontal="left"/>
    </xf>
    <xf numFmtId="3" fontId="2" fillId="5" borderId="4" xfId="0" applyNumberFormat="1" applyFont="1" applyFill="1" applyBorder="1" applyAlignment="1" applyProtection="1">
      <alignment horizontal="left" vertical="center" wrapText="1"/>
    </xf>
    <xf numFmtId="3" fontId="46" fillId="0" borderId="6" xfId="0" applyNumberFormat="1" applyFont="1" applyFill="1" applyBorder="1" applyAlignment="1" applyProtection="1">
      <alignment horizontal="right" wrapText="1"/>
      <protection locked="0"/>
    </xf>
    <xf numFmtId="3" fontId="16" fillId="5" borderId="6" xfId="0" applyNumberFormat="1" applyFont="1" applyFill="1" applyBorder="1" applyAlignment="1" applyProtection="1">
      <alignment horizontal="right" wrapText="1"/>
      <protection locked="0"/>
    </xf>
    <xf numFmtId="3" fontId="29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17" fillId="5" borderId="6" xfId="0" applyNumberFormat="1" applyFont="1" applyFill="1" applyBorder="1" applyAlignment="1">
      <alignment horizontal="center" wrapText="1"/>
    </xf>
    <xf numFmtId="3" fontId="29" fillId="5" borderId="6" xfId="0" applyNumberFormat="1" applyFont="1" applyFill="1" applyBorder="1" applyAlignment="1" applyProtection="1">
      <alignment horizontal="right" wrapText="1"/>
      <protection locked="0"/>
    </xf>
    <xf numFmtId="3" fontId="35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4" xfId="0" applyNumberFormat="1" applyFont="1" applyFill="1" applyBorder="1" applyAlignment="1" applyProtection="1">
      <alignment horizontal="right" vertical="center" wrapText="1"/>
      <protection locked="0"/>
    </xf>
    <xf numFmtId="165" fontId="35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6" xfId="0" applyNumberFormat="1" applyFont="1" applyFill="1" applyBorder="1" applyAlignment="1" applyProtection="1">
      <alignment horizontal="right" vertical="center" wrapText="1"/>
    </xf>
    <xf numFmtId="0" fontId="37" fillId="0" borderId="0" xfId="0" applyFont="1" applyFill="1" applyAlignment="1" applyProtection="1">
      <alignment vertical="center" wrapText="1"/>
      <protection locked="0"/>
    </xf>
    <xf numFmtId="3" fontId="26" fillId="5" borderId="4" xfId="0" applyNumberFormat="1" applyFont="1" applyFill="1" applyBorder="1" applyAlignment="1" applyProtection="1">
      <alignment horizontal="left" vertical="top" wrapText="1"/>
    </xf>
    <xf numFmtId="3" fontId="34" fillId="5" borderId="6" xfId="0" applyNumberFormat="1" applyFont="1" applyFill="1" applyBorder="1" applyAlignment="1" applyProtection="1">
      <alignment horizontal="right" wrapText="1"/>
      <protection locked="0"/>
    </xf>
    <xf numFmtId="165" fontId="34" fillId="5" borderId="6" xfId="0" applyNumberFormat="1" applyFont="1" applyFill="1" applyBorder="1" applyAlignment="1" applyProtection="1">
      <alignment horizontal="right" wrapText="1"/>
      <protection locked="0"/>
    </xf>
    <xf numFmtId="3" fontId="34" fillId="5" borderId="6" xfId="0" applyNumberFormat="1" applyFont="1" applyFill="1" applyBorder="1" applyAlignment="1" applyProtection="1">
      <alignment horizontal="right" wrapText="1"/>
    </xf>
    <xf numFmtId="165" fontId="29" fillId="5" borderId="13" xfId="0" applyNumberFormat="1" applyFont="1" applyFill="1" applyBorder="1" applyAlignment="1" applyProtection="1">
      <alignment horizontal="right" wrapText="1"/>
    </xf>
    <xf numFmtId="165" fontId="29" fillId="5" borderId="13" xfId="0" applyNumberFormat="1" applyFont="1" applyFill="1" applyBorder="1" applyAlignment="1">
      <alignment horizontal="right" wrapText="1"/>
    </xf>
    <xf numFmtId="3" fontId="29" fillId="5" borderId="4" xfId="0" applyNumberFormat="1" applyFont="1" applyFill="1" applyBorder="1" applyAlignment="1" applyProtection="1">
      <alignment horizontal="right" wrapText="1"/>
    </xf>
    <xf numFmtId="49" fontId="2" fillId="4" borderId="0" xfId="0" applyNumberFormat="1" applyFont="1" applyFill="1" applyBorder="1" applyAlignment="1">
      <alignment horizontal="left"/>
    </xf>
    <xf numFmtId="3" fontId="26" fillId="4" borderId="7" xfId="0" applyNumberFormat="1" applyFont="1" applyFill="1" applyBorder="1" applyAlignment="1" applyProtection="1">
      <alignment horizontal="center" vertical="center" wrapText="1"/>
    </xf>
    <xf numFmtId="3" fontId="35" fillId="4" borderId="3" xfId="0" applyNumberFormat="1" applyFont="1" applyFill="1" applyBorder="1" applyAlignment="1" applyProtection="1">
      <alignment horizontal="right" wrapText="1"/>
      <protection locked="0"/>
    </xf>
    <xf numFmtId="165" fontId="35" fillId="4" borderId="3" xfId="0" applyNumberFormat="1" applyFont="1" applyFill="1" applyBorder="1" applyAlignment="1" applyProtection="1">
      <alignment horizontal="right" wrapText="1"/>
      <protection locked="0"/>
    </xf>
    <xf numFmtId="3" fontId="35" fillId="4" borderId="3" xfId="0" applyNumberFormat="1" applyFont="1" applyFill="1" applyBorder="1" applyAlignment="1" applyProtection="1">
      <alignment horizontal="right" wrapText="1"/>
    </xf>
    <xf numFmtId="3" fontId="13" fillId="4" borderId="7" xfId="0" applyNumberFormat="1" applyFont="1" applyFill="1" applyBorder="1" applyAlignment="1" applyProtection="1">
      <alignment horizontal="center" vertical="center"/>
    </xf>
    <xf numFmtId="3" fontId="16" fillId="4" borderId="3" xfId="0" applyNumberFormat="1" applyFont="1" applyFill="1" applyBorder="1" applyAlignment="1" applyProtection="1">
      <alignment horizontal="right" wrapText="1"/>
    </xf>
    <xf numFmtId="165" fontId="16" fillId="4" borderId="3" xfId="0" applyNumberFormat="1" applyFont="1" applyFill="1" applyBorder="1" applyAlignment="1">
      <alignment horizontal="right" wrapText="1"/>
    </xf>
    <xf numFmtId="3" fontId="13" fillId="4" borderId="14" xfId="0" applyNumberFormat="1" applyFont="1" applyFill="1" applyBorder="1" applyAlignment="1" applyProtection="1">
      <alignment horizontal="center"/>
      <protection locked="0"/>
    </xf>
    <xf numFmtId="3" fontId="16" fillId="4" borderId="6" xfId="0" applyNumberFormat="1" applyFont="1" applyFill="1" applyBorder="1" applyAlignment="1">
      <alignment horizontal="right" wrapText="1"/>
    </xf>
    <xf numFmtId="3" fontId="16" fillId="4" borderId="6" xfId="0" applyNumberFormat="1" applyFont="1" applyFill="1" applyBorder="1" applyAlignment="1">
      <alignment horizontal="center" wrapText="1"/>
    </xf>
    <xf numFmtId="165" fontId="16" fillId="4" borderId="6" xfId="0" applyNumberFormat="1" applyFont="1" applyFill="1" applyBorder="1" applyAlignment="1">
      <alignment horizontal="center" wrapText="1"/>
    </xf>
    <xf numFmtId="3" fontId="18" fillId="4" borderId="1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left" vertical="center" wrapText="1"/>
    </xf>
    <xf numFmtId="164" fontId="48" fillId="0" borderId="0" xfId="0" applyNumberFormat="1" applyFont="1" applyFill="1" applyBorder="1"/>
    <xf numFmtId="49" fontId="2" fillId="0" borderId="24" xfId="0" applyNumberFormat="1" applyFont="1" applyFill="1" applyBorder="1" applyAlignment="1">
      <alignment horizontal="left"/>
    </xf>
    <xf numFmtId="49" fontId="2" fillId="7" borderId="4" xfId="0" applyNumberFormat="1" applyFont="1" applyFill="1" applyBorder="1" applyAlignment="1">
      <alignment horizontal="left"/>
    </xf>
    <xf numFmtId="3" fontId="18" fillId="7" borderId="13" xfId="0" applyNumberFormat="1" applyFont="1" applyFill="1" applyBorder="1" applyAlignment="1" applyProtection="1">
      <alignment horizontal="center" vertical="center"/>
    </xf>
    <xf numFmtId="3" fontId="12" fillId="7" borderId="4" xfId="0" applyNumberFormat="1" applyFont="1" applyFill="1" applyBorder="1" applyAlignment="1" applyProtection="1">
      <alignment horizontal="right" wrapText="1"/>
      <protection locked="0"/>
    </xf>
    <xf numFmtId="165" fontId="12" fillId="7" borderId="4" xfId="0" applyNumberFormat="1" applyFont="1" applyFill="1" applyBorder="1" applyAlignment="1" applyProtection="1">
      <alignment horizontal="right" wrapText="1"/>
      <protection locked="0"/>
    </xf>
    <xf numFmtId="165" fontId="12" fillId="7" borderId="4" xfId="0" applyNumberFormat="1" applyFont="1" applyFill="1" applyBorder="1" applyAlignment="1" applyProtection="1">
      <alignment horizontal="center" wrapText="1"/>
      <protection locked="0"/>
    </xf>
    <xf numFmtId="3" fontId="12" fillId="7" borderId="4" xfId="0" applyNumberFormat="1" applyFont="1" applyFill="1" applyBorder="1" applyAlignment="1" applyProtection="1">
      <alignment horizontal="center" wrapText="1"/>
      <protection locked="0"/>
    </xf>
    <xf numFmtId="3" fontId="17" fillId="5" borderId="6" xfId="0" applyNumberFormat="1" applyFont="1" applyFill="1" applyBorder="1" applyAlignment="1" applyProtection="1">
      <alignment horizontal="right" wrapText="1"/>
      <protection locked="0"/>
    </xf>
    <xf numFmtId="49" fontId="0" fillId="0" borderId="6" xfId="0" applyNumberFormat="1" applyFont="1" applyBorder="1" applyAlignment="1">
      <alignment horizontal="center" vertical="center" wrapText="1"/>
    </xf>
    <xf numFmtId="4" fontId="33" fillId="0" borderId="6" xfId="0" applyNumberFormat="1" applyFont="1" applyFill="1" applyBorder="1" applyAlignment="1" applyProtection="1">
      <alignment horizontal="right" wrapText="1"/>
      <protection locked="0"/>
    </xf>
    <xf numFmtId="49" fontId="2" fillId="8" borderId="4" xfId="0" applyNumberFormat="1" applyFont="1" applyFill="1" applyBorder="1" applyAlignment="1">
      <alignment horizontal="left"/>
    </xf>
    <xf numFmtId="3" fontId="13" fillId="8" borderId="4" xfId="0" applyNumberFormat="1" applyFont="1" applyFill="1" applyBorder="1" applyAlignment="1" applyProtection="1">
      <alignment horizontal="left" vertical="center" wrapText="1"/>
    </xf>
    <xf numFmtId="3" fontId="12" fillId="8" borderId="4" xfId="0" applyNumberFormat="1" applyFont="1" applyFill="1" applyBorder="1" applyAlignment="1" applyProtection="1">
      <alignment horizontal="right" wrapText="1"/>
      <protection locked="0"/>
    </xf>
    <xf numFmtId="165" fontId="12" fillId="8" borderId="4" xfId="0" applyNumberFormat="1" applyFont="1" applyFill="1" applyBorder="1" applyAlignment="1" applyProtection="1">
      <alignment horizontal="right" wrapText="1"/>
      <protection locked="0"/>
    </xf>
    <xf numFmtId="3" fontId="43" fillId="0" borderId="0" xfId="0" applyNumberFormat="1" applyFont="1" applyBorder="1" applyAlignment="1" applyProtection="1">
      <alignment horizontal="left" vertical="top" wrapText="1"/>
    </xf>
    <xf numFmtId="3" fontId="18" fillId="9" borderId="4" xfId="0" applyNumberFormat="1" applyFont="1" applyFill="1" applyBorder="1" applyAlignment="1" applyProtection="1">
      <alignment horizontal="left" vertical="center" wrapText="1"/>
    </xf>
    <xf numFmtId="3" fontId="17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29" fillId="0" borderId="13" xfId="0" applyNumberFormat="1" applyFont="1" applyFill="1" applyBorder="1" applyAlignment="1" applyProtection="1">
      <alignment horizontal="right" wrapText="1"/>
    </xf>
    <xf numFmtId="4" fontId="29" fillId="0" borderId="6" xfId="0" applyNumberFormat="1" applyFont="1" applyFill="1" applyBorder="1" applyAlignment="1" applyProtection="1">
      <alignment horizontal="right" wrapText="1"/>
      <protection locked="0"/>
    </xf>
    <xf numFmtId="165" fontId="45" fillId="0" borderId="6" xfId="0" applyNumberFormat="1" applyFont="1" applyFill="1" applyBorder="1" applyAlignment="1" applyProtection="1">
      <alignment horizontal="right" wrapText="1"/>
      <protection locked="0"/>
    </xf>
    <xf numFmtId="165" fontId="45" fillId="0" borderId="6" xfId="0" applyNumberFormat="1" applyFont="1" applyFill="1" applyBorder="1" applyAlignment="1" applyProtection="1">
      <alignment horizontal="center" wrapText="1"/>
      <protection locked="0"/>
    </xf>
    <xf numFmtId="3" fontId="45" fillId="0" borderId="6" xfId="0" applyNumberFormat="1" applyFont="1" applyFill="1" applyBorder="1" applyAlignment="1" applyProtection="1">
      <alignment horizontal="center" wrapText="1"/>
      <protection locked="0"/>
    </xf>
    <xf numFmtId="3" fontId="18" fillId="4" borderId="28" xfId="0" applyNumberFormat="1" applyFont="1" applyFill="1" applyBorder="1" applyAlignment="1" applyProtection="1">
      <alignment horizontal="center" vertical="center"/>
    </xf>
    <xf numFmtId="3" fontId="2" fillId="0" borderId="25" xfId="0" applyNumberFormat="1" applyFont="1" applyFill="1" applyBorder="1" applyAlignment="1" applyProtection="1">
      <alignment horizontal="left" vertical="center" wrapText="1"/>
    </xf>
    <xf numFmtId="3" fontId="18" fillId="0" borderId="25" xfId="0" applyNumberFormat="1" applyFont="1" applyFill="1" applyBorder="1" applyAlignment="1" applyProtection="1">
      <alignment horizontal="right" vertical="center"/>
    </xf>
    <xf numFmtId="3" fontId="26" fillId="8" borderId="25" xfId="0" applyNumberFormat="1" applyFont="1" applyFill="1" applyBorder="1" applyAlignment="1" applyProtection="1">
      <alignment horizontal="left" vertical="center"/>
    </xf>
    <xf numFmtId="3" fontId="20" fillId="8" borderId="8" xfId="0" applyNumberFormat="1" applyFont="1" applyFill="1" applyBorder="1" applyAlignment="1" applyProtection="1">
      <alignment horizontal="right" wrapText="1"/>
      <protection locked="0"/>
    </xf>
    <xf numFmtId="3" fontId="12" fillId="8" borderId="8" xfId="0" applyNumberFormat="1" applyFont="1" applyFill="1" applyBorder="1" applyAlignment="1" applyProtection="1">
      <alignment horizontal="center" wrapText="1"/>
      <protection locked="0"/>
    </xf>
    <xf numFmtId="3" fontId="20" fillId="8" borderId="29" xfId="0" applyNumberFormat="1" applyFont="1" applyFill="1" applyBorder="1" applyAlignment="1" applyProtection="1">
      <alignment horizontal="right" wrapText="1"/>
      <protection locked="0"/>
    </xf>
    <xf numFmtId="165" fontId="12" fillId="8" borderId="30" xfId="0" applyNumberFormat="1" applyFont="1" applyFill="1" applyBorder="1" applyAlignment="1" applyProtection="1">
      <alignment horizontal="right" wrapText="1"/>
      <protection locked="0"/>
    </xf>
    <xf numFmtId="165" fontId="12" fillId="8" borderId="19" xfId="0" applyNumberFormat="1" applyFont="1" applyFill="1" applyBorder="1" applyAlignment="1" applyProtection="1">
      <alignment horizontal="center" wrapText="1"/>
      <protection locked="0"/>
    </xf>
    <xf numFmtId="3" fontId="20" fillId="8" borderId="25" xfId="0" applyNumberFormat="1" applyFont="1" applyFill="1" applyBorder="1" applyAlignment="1" applyProtection="1">
      <alignment horizontal="center" wrapText="1"/>
      <protection locked="0"/>
    </xf>
    <xf numFmtId="4" fontId="33" fillId="0" borderId="7" xfId="0" applyNumberFormat="1" applyFont="1" applyFill="1" applyBorder="1" applyAlignment="1">
      <alignment horizontal="right" wrapText="1"/>
    </xf>
    <xf numFmtId="4" fontId="34" fillId="0" borderId="7" xfId="0" applyNumberFormat="1" applyFont="1" applyFill="1" applyBorder="1" applyAlignment="1">
      <alignment horizontal="right" wrapText="1"/>
    </xf>
    <xf numFmtId="4" fontId="35" fillId="0" borderId="4" xfId="0" applyNumberFormat="1" applyFont="1" applyFill="1" applyBorder="1" applyAlignment="1">
      <alignment horizontal="right" wrapText="1"/>
    </xf>
    <xf numFmtId="4" fontId="33" fillId="0" borderId="6" xfId="0" applyNumberFormat="1" applyFont="1" applyFill="1" applyBorder="1" applyAlignment="1">
      <alignment horizontal="right" wrapText="1"/>
    </xf>
    <xf numFmtId="4" fontId="35" fillId="0" borderId="6" xfId="0" applyNumberFormat="1" applyFont="1" applyFill="1" applyBorder="1" applyAlignment="1" applyProtection="1">
      <alignment horizontal="right" wrapText="1"/>
      <protection locked="0"/>
    </xf>
    <xf numFmtId="4" fontId="33" fillId="0" borderId="7" xfId="0" applyNumberFormat="1" applyFont="1" applyFill="1" applyBorder="1" applyAlignment="1" applyProtection="1">
      <alignment horizontal="right" wrapText="1"/>
      <protection locked="0"/>
    </xf>
    <xf numFmtId="4" fontId="35" fillId="0" borderId="7" xfId="0" applyNumberFormat="1" applyFont="1" applyFill="1" applyBorder="1" applyAlignment="1" applyProtection="1">
      <alignment horizontal="right" wrapText="1"/>
      <protection locked="0"/>
    </xf>
    <xf numFmtId="4" fontId="33" fillId="0" borderId="4" xfId="0" applyNumberFormat="1" applyFont="1" applyFill="1" applyBorder="1" applyAlignment="1">
      <alignment horizontal="right" wrapText="1"/>
    </xf>
    <xf numFmtId="4" fontId="35" fillId="0" borderId="4" xfId="0" applyNumberFormat="1" applyFont="1" applyFill="1" applyBorder="1" applyAlignment="1" applyProtection="1">
      <alignment horizontal="right" wrapText="1"/>
      <protection locked="0"/>
    </xf>
    <xf numFmtId="4" fontId="33" fillId="5" borderId="6" xfId="0" applyNumberFormat="1" applyFont="1" applyFill="1" applyBorder="1" applyAlignment="1" applyProtection="1">
      <alignment horizontal="right" wrapText="1"/>
      <protection locked="0"/>
    </xf>
    <xf numFmtId="3" fontId="33" fillId="5" borderId="6" xfId="0" applyNumberFormat="1" applyFont="1" applyFill="1" applyBorder="1" applyAlignment="1" applyProtection="1">
      <alignment horizontal="right" wrapText="1"/>
    </xf>
    <xf numFmtId="4" fontId="35" fillId="0" borderId="14" xfId="0" applyNumberFormat="1" applyFont="1" applyFill="1" applyBorder="1" applyAlignment="1" applyProtection="1">
      <alignment horizontal="right" wrapText="1"/>
      <protection locked="0"/>
    </xf>
    <xf numFmtId="4" fontId="35" fillId="5" borderId="4" xfId="0" applyNumberFormat="1" applyFont="1" applyFill="1" applyBorder="1" applyAlignment="1" applyProtection="1">
      <alignment horizontal="right" wrapText="1"/>
      <protection locked="0"/>
    </xf>
    <xf numFmtId="165" fontId="34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4" xfId="0" applyNumberFormat="1" applyFont="1" applyFill="1" applyBorder="1" applyAlignment="1" applyProtection="1">
      <alignment horizontal="right" wrapText="1"/>
    </xf>
    <xf numFmtId="49" fontId="33" fillId="0" borderId="4" xfId="0" applyNumberFormat="1" applyFont="1" applyFill="1" applyBorder="1" applyAlignment="1">
      <alignment horizontal="right" wrapText="1"/>
    </xf>
    <xf numFmtId="3" fontId="2" fillId="5" borderId="4" xfId="0" applyNumberFormat="1" applyFont="1" applyFill="1" applyBorder="1" applyAlignment="1" applyProtection="1">
      <alignment horizontal="left" vertical="top" wrapText="1"/>
    </xf>
    <xf numFmtId="4" fontId="33" fillId="6" borderId="13" xfId="0" applyNumberFormat="1" applyFont="1" applyFill="1" applyBorder="1" applyAlignment="1">
      <alignment horizontal="right" wrapText="1"/>
    </xf>
    <xf numFmtId="4" fontId="29" fillId="0" borderId="13" xfId="0" applyNumberFormat="1" applyFont="1" applyFill="1" applyBorder="1" applyAlignment="1">
      <alignment horizontal="right" wrapText="1"/>
    </xf>
    <xf numFmtId="4" fontId="16" fillId="0" borderId="13" xfId="0" applyNumberFormat="1" applyFont="1" applyFill="1" applyBorder="1" applyAlignment="1">
      <alignment horizontal="right" wrapText="1"/>
    </xf>
    <xf numFmtId="0" fontId="18" fillId="5" borderId="4" xfId="0" applyFont="1" applyFill="1" applyBorder="1" applyAlignment="1" applyProtection="1">
      <alignment horizontal="center" vertical="top" wrapText="1"/>
    </xf>
    <xf numFmtId="4" fontId="29" fillId="5" borderId="6" xfId="0" applyNumberFormat="1" applyFont="1" applyFill="1" applyBorder="1" applyAlignment="1" applyProtection="1">
      <alignment horizontal="right" wrapText="1"/>
      <protection locked="0"/>
    </xf>
    <xf numFmtId="165" fontId="45" fillId="0" borderId="13" xfId="0" applyNumberFormat="1" applyFont="1" applyFill="1" applyBorder="1" applyAlignment="1" applyProtection="1">
      <alignment horizontal="right" wrapText="1"/>
    </xf>
    <xf numFmtId="4" fontId="17" fillId="5" borderId="6" xfId="0" applyNumberFormat="1" applyFont="1" applyFill="1" applyBorder="1" applyAlignment="1" applyProtection="1">
      <alignment horizontal="right" wrapText="1"/>
      <protection locked="0"/>
    </xf>
    <xf numFmtId="165" fontId="46" fillId="0" borderId="13" xfId="0" applyNumberFormat="1" applyFont="1" applyFill="1" applyBorder="1" applyAlignment="1" applyProtection="1">
      <alignment horizontal="right" wrapText="1"/>
    </xf>
    <xf numFmtId="4" fontId="16" fillId="0" borderId="13" xfId="0" applyNumberFormat="1" applyFont="1" applyFill="1" applyBorder="1" applyAlignment="1" applyProtection="1">
      <alignment horizontal="right" wrapText="1"/>
    </xf>
    <xf numFmtId="4" fontId="45" fillId="0" borderId="13" xfId="0" applyNumberFormat="1" applyFont="1" applyFill="1" applyBorder="1" applyAlignment="1" applyProtection="1">
      <alignment horizontal="right" wrapText="1"/>
    </xf>
    <xf numFmtId="4" fontId="46" fillId="0" borderId="13" xfId="0" applyNumberFormat="1" applyFont="1" applyFill="1" applyBorder="1" applyAlignment="1" applyProtection="1">
      <alignment horizontal="right" wrapText="1"/>
    </xf>
    <xf numFmtId="3" fontId="2" fillId="5" borderId="20" xfId="0" applyNumberFormat="1" applyFont="1" applyFill="1" applyBorder="1" applyAlignment="1" applyProtection="1">
      <alignment horizontal="left" vertical="top" wrapText="1"/>
    </xf>
    <xf numFmtId="165" fontId="16" fillId="5" borderId="13" xfId="0" applyNumberFormat="1" applyFont="1" applyFill="1" applyBorder="1" applyAlignment="1" applyProtection="1">
      <alignment horizontal="right" wrapText="1"/>
    </xf>
    <xf numFmtId="3" fontId="17" fillId="5" borderId="6" xfId="0" applyNumberFormat="1" applyFont="1" applyFill="1" applyBorder="1" applyAlignment="1" applyProtection="1">
      <alignment horizontal="right" wrapText="1"/>
    </xf>
    <xf numFmtId="4" fontId="16" fillId="5" borderId="13" xfId="0" applyNumberFormat="1" applyFont="1" applyFill="1" applyBorder="1" applyAlignment="1">
      <alignment horizontal="right" wrapText="1"/>
    </xf>
    <xf numFmtId="4" fontId="45" fillId="0" borderId="13" xfId="0" applyNumberFormat="1" applyFont="1" applyFill="1" applyBorder="1" applyAlignment="1">
      <alignment horizontal="right" wrapText="1"/>
    </xf>
    <xf numFmtId="3" fontId="45" fillId="0" borderId="6" xfId="0" applyNumberFormat="1" applyFont="1" applyFill="1" applyBorder="1" applyAlignment="1" applyProtection="1">
      <alignment horizontal="right" wrapText="1"/>
    </xf>
    <xf numFmtId="4" fontId="29" fillId="5" borderId="13" xfId="0" applyNumberFormat="1" applyFont="1" applyFill="1" applyBorder="1" applyAlignment="1" applyProtection="1">
      <alignment horizontal="right" wrapText="1"/>
    </xf>
    <xf numFmtId="3" fontId="29" fillId="5" borderId="6" xfId="0" applyNumberFormat="1" applyFont="1" applyFill="1" applyBorder="1" applyAlignment="1" applyProtection="1">
      <alignment horizontal="right" wrapText="1"/>
    </xf>
    <xf numFmtId="165" fontId="12" fillId="0" borderId="13" xfId="0" applyNumberFormat="1" applyFont="1" applyFill="1" applyBorder="1" applyAlignment="1" applyProtection="1">
      <alignment horizontal="right" wrapText="1"/>
    </xf>
    <xf numFmtId="4" fontId="12" fillId="0" borderId="13" xfId="0" applyNumberFormat="1" applyFont="1" applyFill="1" applyBorder="1" applyAlignment="1">
      <alignment horizontal="right" wrapText="1"/>
    </xf>
    <xf numFmtId="3" fontId="45" fillId="0" borderId="13" xfId="0" applyNumberFormat="1" applyFont="1" applyFill="1" applyBorder="1" applyAlignment="1" applyProtection="1">
      <alignment horizontal="right" wrapText="1"/>
    </xf>
    <xf numFmtId="3" fontId="46" fillId="0" borderId="13" xfId="0" applyNumberFormat="1" applyFont="1" applyFill="1" applyBorder="1" applyAlignment="1" applyProtection="1">
      <alignment horizontal="right" wrapText="1"/>
    </xf>
    <xf numFmtId="4" fontId="30" fillId="0" borderId="4" xfId="0" applyNumberFormat="1" applyFont="1" applyFill="1" applyBorder="1" applyAlignment="1">
      <alignment horizontal="right" wrapText="1"/>
    </xf>
    <xf numFmtId="4" fontId="29" fillId="5" borderId="13" xfId="0" applyNumberFormat="1" applyFont="1" applyFill="1" applyBorder="1" applyAlignment="1">
      <alignment horizontal="right" wrapText="1"/>
    </xf>
    <xf numFmtId="49" fontId="13" fillId="5" borderId="13" xfId="0" applyNumberFormat="1" applyFont="1" applyFill="1" applyBorder="1" applyAlignment="1">
      <alignment horizontal="left"/>
    </xf>
    <xf numFmtId="167" fontId="12" fillId="0" borderId="28" xfId="0" applyNumberFormat="1" applyFont="1" applyFill="1" applyBorder="1" applyAlignment="1" applyProtection="1">
      <alignment horizontal="right" wrapText="1"/>
      <protection locked="0"/>
    </xf>
    <xf numFmtId="3" fontId="26" fillId="5" borderId="13" xfId="0" applyNumberFormat="1" applyFont="1" applyFill="1" applyBorder="1" applyAlignment="1" applyProtection="1">
      <alignment horizontal="left" vertical="center" wrapText="1"/>
    </xf>
    <xf numFmtId="3" fontId="20" fillId="5" borderId="13" xfId="0" applyNumberFormat="1" applyFont="1" applyFill="1" applyBorder="1" applyAlignment="1" applyProtection="1">
      <alignment horizontal="right" wrapText="1"/>
      <protection locked="0"/>
    </xf>
    <xf numFmtId="3" fontId="29" fillId="5" borderId="13" xfId="0" applyNumberFormat="1" applyFont="1" applyFill="1" applyBorder="1" applyAlignment="1" applyProtection="1">
      <alignment horizontal="right" wrapText="1"/>
    </xf>
    <xf numFmtId="4" fontId="12" fillId="5" borderId="4" xfId="0" applyNumberFormat="1" applyFont="1" applyFill="1" applyBorder="1" applyAlignment="1" applyProtection="1">
      <alignment horizontal="right" wrapText="1"/>
      <protection locked="0"/>
    </xf>
    <xf numFmtId="4" fontId="17" fillId="0" borderId="13" xfId="0" applyNumberFormat="1" applyFont="1" applyFill="1" applyBorder="1" applyAlignment="1">
      <alignment horizontal="right" wrapText="1"/>
    </xf>
    <xf numFmtId="3" fontId="45" fillId="0" borderId="4" xfId="0" applyNumberFormat="1" applyFont="1" applyFill="1" applyBorder="1" applyAlignment="1" applyProtection="1">
      <alignment horizontal="right" wrapText="1"/>
    </xf>
    <xf numFmtId="165" fontId="29" fillId="8" borderId="13" xfId="0" applyNumberFormat="1" applyFont="1" applyFill="1" applyBorder="1" applyAlignment="1" applyProtection="1">
      <alignment horizontal="right" wrapText="1"/>
    </xf>
    <xf numFmtId="4" fontId="29" fillId="8" borderId="13" xfId="0" applyNumberFormat="1" applyFont="1" applyFill="1" applyBorder="1" applyAlignment="1">
      <alignment horizontal="right" wrapText="1"/>
    </xf>
    <xf numFmtId="3" fontId="29" fillId="8" borderId="4" xfId="0" applyNumberFormat="1" applyFont="1" applyFill="1" applyBorder="1" applyAlignment="1" applyProtection="1">
      <alignment horizontal="right" wrapText="1"/>
    </xf>
    <xf numFmtId="4" fontId="29" fillId="0" borderId="13" xfId="0" applyNumberFormat="1" applyFont="1" applyFill="1" applyBorder="1" applyAlignment="1" applyProtection="1">
      <alignment horizontal="right" wrapText="1"/>
    </xf>
    <xf numFmtId="0" fontId="2" fillId="5" borderId="4" xfId="0" applyFont="1" applyFill="1" applyBorder="1" applyAlignment="1" applyProtection="1">
      <alignment horizontal="left" vertical="top" wrapText="1"/>
    </xf>
    <xf numFmtId="0" fontId="18" fillId="5" borderId="4" xfId="0" applyFont="1" applyFill="1" applyBorder="1" applyAlignment="1" applyProtection="1">
      <alignment horizontal="left" vertical="top" wrapText="1"/>
    </xf>
    <xf numFmtId="4" fontId="17" fillId="0" borderId="13" xfId="0" applyNumberFormat="1" applyFont="1" applyFill="1" applyBorder="1" applyAlignment="1" applyProtection="1">
      <alignment horizontal="right" wrapText="1"/>
    </xf>
    <xf numFmtId="4" fontId="29" fillId="0" borderId="4" xfId="0" applyNumberFormat="1" applyFont="1" applyFill="1" applyBorder="1" applyAlignment="1" applyProtection="1">
      <alignment horizontal="right" wrapText="1"/>
    </xf>
    <xf numFmtId="49" fontId="2" fillId="0" borderId="4" xfId="0" applyNumberFormat="1" applyFont="1" applyBorder="1" applyAlignment="1" applyProtection="1">
      <alignment horizontal="left" vertical="top" wrapText="1"/>
    </xf>
    <xf numFmtId="4" fontId="33" fillId="4" borderId="4" xfId="0" applyNumberFormat="1" applyFont="1" applyFill="1" applyBorder="1" applyAlignment="1">
      <alignment horizontal="right" wrapText="1"/>
    </xf>
    <xf numFmtId="3" fontId="18" fillId="8" borderId="4" xfId="0" applyNumberFormat="1" applyFont="1" applyFill="1" applyBorder="1" applyAlignment="1" applyProtection="1">
      <alignment horizontal="left" vertical="center" wrapText="1"/>
    </xf>
    <xf numFmtId="3" fontId="29" fillId="8" borderId="4" xfId="0" applyNumberFormat="1" applyFont="1" applyFill="1" applyBorder="1" applyAlignment="1" applyProtection="1">
      <alignment horizontal="right" wrapText="1"/>
      <protection locked="0"/>
    </xf>
    <xf numFmtId="3" fontId="18" fillId="4" borderId="25" xfId="0" applyNumberFormat="1" applyFont="1" applyFill="1" applyBorder="1" applyAlignment="1" applyProtection="1">
      <alignment horizontal="center" vertical="center"/>
    </xf>
    <xf numFmtId="165" fontId="12" fillId="4" borderId="8" xfId="0" applyNumberFormat="1" applyFont="1" applyFill="1" applyBorder="1" applyAlignment="1" applyProtection="1">
      <alignment horizontal="center" wrapText="1"/>
      <protection locked="0"/>
    </xf>
    <xf numFmtId="3" fontId="16" fillId="4" borderId="19" xfId="0" applyNumberFormat="1" applyFont="1" applyFill="1" applyBorder="1" applyAlignment="1" applyProtection="1">
      <alignment horizontal="center" wrapText="1"/>
      <protection locked="0"/>
    </xf>
    <xf numFmtId="49" fontId="18" fillId="4" borderId="31" xfId="0" applyNumberFormat="1" applyFont="1" applyFill="1" applyBorder="1" applyAlignment="1">
      <alignment horizontal="left"/>
    </xf>
    <xf numFmtId="4" fontId="16" fillId="0" borderId="4" xfId="0" applyNumberFormat="1" applyFont="1" applyFill="1" applyBorder="1" applyAlignment="1" applyProtection="1">
      <alignment horizontal="center" wrapText="1"/>
      <protection locked="0"/>
    </xf>
    <xf numFmtId="4" fontId="16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6" xfId="0" applyNumberFormat="1" applyFont="1" applyFill="1" applyBorder="1" applyAlignment="1">
      <alignment horizontal="center" wrapText="1"/>
    </xf>
    <xf numFmtId="0" fontId="35" fillId="8" borderId="4" xfId="0" applyFont="1" applyFill="1" applyBorder="1" applyAlignment="1" applyProtection="1">
      <alignment horizontal="left" vertical="top" wrapText="1"/>
    </xf>
    <xf numFmtId="3" fontId="45" fillId="0" borderId="14" xfId="0" applyNumberFormat="1" applyFont="1" applyFill="1" applyBorder="1" applyAlignment="1">
      <alignment horizontal="right" wrapText="1"/>
    </xf>
    <xf numFmtId="3" fontId="45" fillId="0" borderId="14" xfId="0" applyNumberFormat="1" applyFont="1" applyFill="1" applyBorder="1" applyAlignment="1">
      <alignment horizontal="center" wrapText="1"/>
    </xf>
    <xf numFmtId="49" fontId="2" fillId="0" borderId="6" xfId="0" applyNumberFormat="1" applyFont="1" applyFill="1" applyBorder="1" applyAlignment="1">
      <alignment horizontal="left"/>
    </xf>
    <xf numFmtId="49" fontId="2" fillId="4" borderId="11" xfId="0" applyNumberFormat="1" applyFont="1" applyFill="1" applyBorder="1" applyAlignment="1">
      <alignment horizontal="left"/>
    </xf>
    <xf numFmtId="4" fontId="18" fillId="0" borderId="13" xfId="0" applyNumberFormat="1" applyFont="1" applyFill="1" applyBorder="1" applyAlignment="1">
      <alignment horizontal="right" wrapText="1"/>
    </xf>
    <xf numFmtId="3" fontId="29" fillId="10" borderId="6" xfId="0" applyNumberFormat="1" applyFont="1" applyFill="1" applyBorder="1" applyAlignment="1" applyProtection="1">
      <alignment horizontal="right" wrapText="1"/>
      <protection locked="0"/>
    </xf>
    <xf numFmtId="3" fontId="17" fillId="10" borderId="6" xfId="0" applyNumberFormat="1" applyFont="1" applyFill="1" applyBorder="1" applyAlignment="1" applyProtection="1">
      <alignment horizontal="right" wrapText="1"/>
      <protection locked="0"/>
    </xf>
    <xf numFmtId="49" fontId="2" fillId="0" borderId="16" xfId="0" applyNumberFormat="1" applyFont="1" applyFill="1" applyBorder="1" applyAlignment="1">
      <alignment horizontal="left" shrinkToFit="1"/>
    </xf>
    <xf numFmtId="0" fontId="0" fillId="0" borderId="15" xfId="0" applyFont="1" applyBorder="1" applyAlignment="1">
      <alignment horizontal="left"/>
    </xf>
    <xf numFmtId="0" fontId="18" fillId="0" borderId="13" xfId="0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2" fontId="2" fillId="5" borderId="0" xfId="0" applyNumberFormat="1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3" fontId="11" fillId="0" borderId="26" xfId="1" applyNumberFormat="1" applyFont="1" applyFill="1" applyBorder="1" applyAlignment="1" applyProtection="1">
      <alignment horizontal="center"/>
    </xf>
    <xf numFmtId="2" fontId="6" fillId="0" borderId="27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>
      <alignment horizontal="center" vertical="center" wrapText="1"/>
    </xf>
    <xf numFmtId="49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2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>
      <alignment horizontal="center" vertical="center" wrapText="1"/>
    </xf>
    <xf numFmtId="2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2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_ZV1PIV98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Z350"/>
  <sheetViews>
    <sheetView tabSelected="1" view="pageBreakPreview" zoomScale="80" zoomScaleSheetLayoutView="80" workbookViewId="0">
      <pane xSplit="1" ySplit="6" topLeftCell="B214" activePane="bottomRight" state="frozen"/>
      <selection pane="topRight" activeCell="B1" sqref="B1"/>
      <selection pane="bottomLeft" activeCell="A7" sqref="A7"/>
      <selection pane="bottomRight" activeCell="H5" sqref="H5:H6"/>
    </sheetView>
  </sheetViews>
  <sheetFormatPr defaultRowHeight="15.75"/>
  <cols>
    <col min="1" max="1" width="12.140625" style="109" customWidth="1"/>
    <col min="2" max="2" width="49.140625" style="110" customWidth="1"/>
    <col min="3" max="3" width="17.42578125" style="252" customWidth="1"/>
    <col min="4" max="4" width="16.85546875" style="252" customWidth="1"/>
    <col min="5" max="5" width="14.5703125" style="252" customWidth="1"/>
    <col min="6" max="6" width="15" style="256" customWidth="1"/>
    <col min="7" max="7" width="14.28515625" style="256" customWidth="1"/>
    <col min="8" max="8" width="18.28515625" style="257" customWidth="1"/>
    <col min="9" max="9" width="17.28515625" style="193" hidden="1" customWidth="1"/>
    <col min="10" max="10" width="15.28515625" style="193" hidden="1" customWidth="1"/>
    <col min="11" max="11" width="14.7109375" style="193" hidden="1" customWidth="1"/>
    <col min="12" max="12" width="30" style="13" customWidth="1"/>
    <col min="13" max="13" width="11" style="13" customWidth="1"/>
    <col min="14" max="14" width="11.140625" style="13" customWidth="1"/>
    <col min="15" max="15" width="9.140625" style="13"/>
    <col min="16" max="16" width="11.85546875" style="13" customWidth="1"/>
    <col min="17" max="25" width="9.140625" style="13"/>
    <col min="26" max="16384" width="9.140625" style="9"/>
  </cols>
  <sheetData>
    <row r="1" spans="1:25" ht="64.5" customHeight="1">
      <c r="F1" s="611" t="s">
        <v>316</v>
      </c>
      <c r="G1" s="612"/>
      <c r="H1" s="612"/>
      <c r="I1" s="621"/>
      <c r="J1" s="622"/>
      <c r="K1" s="622"/>
    </row>
    <row r="2" spans="1:25" ht="18.75" customHeight="1">
      <c r="B2" s="111" t="s">
        <v>234</v>
      </c>
      <c r="C2" s="191" t="s">
        <v>276</v>
      </c>
      <c r="D2" s="191"/>
      <c r="E2" s="191"/>
      <c r="F2" s="191"/>
      <c r="G2" s="191"/>
      <c r="H2" s="191"/>
      <c r="I2" s="192"/>
    </row>
    <row r="3" spans="1:25" ht="28.5" customHeight="1">
      <c r="B3" s="627" t="s">
        <v>291</v>
      </c>
      <c r="C3" s="627"/>
      <c r="D3" s="627"/>
      <c r="E3" s="627"/>
      <c r="F3" s="627"/>
      <c r="G3" s="627"/>
      <c r="H3" s="627"/>
      <c r="I3" s="475"/>
    </row>
    <row r="4" spans="1:25" ht="13.5" customHeight="1">
      <c r="B4" s="112"/>
      <c r="C4" s="42"/>
      <c r="D4" s="626"/>
      <c r="E4" s="626"/>
      <c r="F4" s="23"/>
      <c r="G4" s="23"/>
      <c r="H4" s="24" t="s">
        <v>280</v>
      </c>
      <c r="I4" s="227"/>
      <c r="J4" s="24" t="s">
        <v>3</v>
      </c>
    </row>
    <row r="5" spans="1:25" ht="26.25" customHeight="1">
      <c r="A5" s="607" t="s">
        <v>9</v>
      </c>
      <c r="B5" s="609" t="s">
        <v>8</v>
      </c>
      <c r="C5" s="618" t="s">
        <v>286</v>
      </c>
      <c r="D5" s="620" t="s">
        <v>292</v>
      </c>
      <c r="E5" s="616" t="s">
        <v>302</v>
      </c>
      <c r="F5" s="614" t="s">
        <v>52</v>
      </c>
      <c r="G5" s="615"/>
      <c r="H5" s="625" t="s">
        <v>304</v>
      </c>
      <c r="I5" s="616" t="s">
        <v>251</v>
      </c>
      <c r="J5" s="623" t="s">
        <v>250</v>
      </c>
      <c r="K5" s="624"/>
    </row>
    <row r="6" spans="1:25" ht="54.75" customHeight="1">
      <c r="A6" s="608"/>
      <c r="B6" s="610"/>
      <c r="C6" s="619"/>
      <c r="D6" s="617"/>
      <c r="E6" s="617"/>
      <c r="F6" s="25" t="s">
        <v>281</v>
      </c>
      <c r="G6" s="26" t="s">
        <v>303</v>
      </c>
      <c r="H6" s="617"/>
      <c r="I6" s="617"/>
      <c r="J6" s="25" t="s">
        <v>15</v>
      </c>
      <c r="K6" s="25" t="s">
        <v>18</v>
      </c>
    </row>
    <row r="7" spans="1:25" ht="29.25" customHeight="1">
      <c r="A7" s="270"/>
      <c r="B7" s="202" t="s">
        <v>230</v>
      </c>
      <c r="C7" s="506"/>
      <c r="D7" s="228"/>
      <c r="E7" s="228"/>
      <c r="F7" s="25"/>
      <c r="G7" s="26"/>
      <c r="H7" s="228"/>
      <c r="I7" s="228"/>
      <c r="J7" s="25"/>
      <c r="K7" s="25"/>
    </row>
    <row r="8" spans="1:25" ht="18.75" customHeight="1">
      <c r="B8" s="66" t="s">
        <v>1</v>
      </c>
      <c r="C8" s="67"/>
      <c r="D8" s="67"/>
      <c r="E8" s="67"/>
      <c r="F8" s="68"/>
      <c r="G8" s="68"/>
      <c r="H8" s="65"/>
      <c r="I8" s="229"/>
      <c r="J8" s="229"/>
      <c r="K8" s="229"/>
    </row>
    <row r="9" spans="1:25" s="12" customFormat="1" ht="21" customHeight="1">
      <c r="A9" s="271">
        <v>10000000</v>
      </c>
      <c r="B9" s="326" t="s">
        <v>60</v>
      </c>
      <c r="C9" s="327">
        <v>30319475</v>
      </c>
      <c r="D9" s="327">
        <v>21164048</v>
      </c>
      <c r="E9" s="327">
        <v>21426697</v>
      </c>
      <c r="F9" s="150">
        <f t="shared" ref="F9:F30" si="0">IF(C9=0,"",E9/C9*100)</f>
        <v>70.66974939374775</v>
      </c>
      <c r="G9" s="530">
        <f t="shared" ref="G9:G40" si="1">IF(D9=0,"",E9/D9*100)</f>
        <v>101.24101495139304</v>
      </c>
      <c r="H9" s="328">
        <f>E9-D9</f>
        <v>262649</v>
      </c>
      <c r="I9" s="149">
        <f>I10+I17+I23+I30</f>
        <v>112579.102</v>
      </c>
      <c r="J9" s="151">
        <f>E9-I9</f>
        <v>21314117.897999998</v>
      </c>
      <c r="K9" s="152">
        <f t="shared" ref="K9:K14" si="2">E9/I9*100-100</f>
        <v>18932.570538713306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s="12" customFormat="1" ht="36.75" customHeight="1">
      <c r="A10" s="271">
        <v>11000000</v>
      </c>
      <c r="B10" s="326" t="s">
        <v>61</v>
      </c>
      <c r="C10" s="327">
        <v>19441038</v>
      </c>
      <c r="D10" s="327">
        <v>13643661</v>
      </c>
      <c r="E10" s="327">
        <v>13898564</v>
      </c>
      <c r="F10" s="150">
        <f t="shared" si="0"/>
        <v>71.490853523356108</v>
      </c>
      <c r="G10" s="530">
        <f t="shared" si="1"/>
        <v>101.86828887056048</v>
      </c>
      <c r="H10" s="328">
        <f t="shared" ref="H10:H40" si="3">E10-D10</f>
        <v>254903</v>
      </c>
      <c r="I10" s="149">
        <f>I11+I15</f>
        <v>71592.739000000001</v>
      </c>
      <c r="J10" s="151">
        <f t="shared" ref="J10:J51" si="4">E10-I10</f>
        <v>13826971.261</v>
      </c>
      <c r="K10" s="152">
        <f t="shared" si="2"/>
        <v>19313.370956515577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s="12" customFormat="1" ht="24" customHeight="1">
      <c r="A11" s="271">
        <v>11010000</v>
      </c>
      <c r="B11" s="326" t="s">
        <v>62</v>
      </c>
      <c r="C11" s="329">
        <f>SUM(C12+C13+C14)</f>
        <v>19425539</v>
      </c>
      <c r="D11" s="329">
        <f>SUM(D12+D13+D14)</f>
        <v>13628162</v>
      </c>
      <c r="E11" s="329">
        <f>SUM(E12+E13+E14)</f>
        <v>13898462</v>
      </c>
      <c r="F11" s="154">
        <f t="shared" si="0"/>
        <v>71.547368647016697</v>
      </c>
      <c r="G11" s="531">
        <f t="shared" si="1"/>
        <v>101.98339291828201</v>
      </c>
      <c r="H11" s="330">
        <f>E11-D11</f>
        <v>270300</v>
      </c>
      <c r="I11" s="153">
        <f>SUM(I12:I14)</f>
        <v>71592.739000000001</v>
      </c>
      <c r="J11" s="151">
        <f t="shared" si="4"/>
        <v>13826869.261</v>
      </c>
      <c r="K11" s="155">
        <f t="shared" si="2"/>
        <v>19313.228483966788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12" customFormat="1" ht="47.25" customHeight="1">
      <c r="A12" s="272">
        <v>11010100</v>
      </c>
      <c r="B12" s="331" t="s">
        <v>63</v>
      </c>
      <c r="C12" s="332">
        <v>13847722</v>
      </c>
      <c r="D12" s="332">
        <v>9562677</v>
      </c>
      <c r="E12" s="333">
        <v>10307668</v>
      </c>
      <c r="F12" s="156">
        <f t="shared" si="0"/>
        <v>74.43583861663312</v>
      </c>
      <c r="G12" s="532">
        <f t="shared" si="1"/>
        <v>107.79061135286699</v>
      </c>
      <c r="H12" s="335">
        <f t="shared" si="3"/>
        <v>744991</v>
      </c>
      <c r="I12" s="157">
        <v>61819.154000000002</v>
      </c>
      <c r="J12" s="158">
        <f t="shared" si="4"/>
        <v>10245848.846000001</v>
      </c>
      <c r="K12" s="159">
        <f t="shared" si="2"/>
        <v>16573.906601827646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12" customFormat="1" ht="48.75" customHeight="1">
      <c r="A13" s="272">
        <v>11010400</v>
      </c>
      <c r="B13" s="331" t="s">
        <v>64</v>
      </c>
      <c r="C13" s="332">
        <v>5498632</v>
      </c>
      <c r="D13" s="332">
        <v>3996292</v>
      </c>
      <c r="E13" s="334">
        <v>3534001</v>
      </c>
      <c r="F13" s="156">
        <f t="shared" si="0"/>
        <v>64.270549474851208</v>
      </c>
      <c r="G13" s="532">
        <f t="shared" si="1"/>
        <v>88.432001465358383</v>
      </c>
      <c r="H13" s="335">
        <f t="shared" si="3"/>
        <v>-462291</v>
      </c>
      <c r="I13" s="157">
        <v>8985.9359999999997</v>
      </c>
      <c r="J13" s="158">
        <f t="shared" si="4"/>
        <v>3525015.0639999998</v>
      </c>
      <c r="K13" s="159">
        <f t="shared" si="2"/>
        <v>39228.134542689819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12" customFormat="1" ht="50.25" customHeight="1">
      <c r="A14" s="272">
        <v>11010500</v>
      </c>
      <c r="B14" s="331" t="s">
        <v>65</v>
      </c>
      <c r="C14" s="332">
        <v>79185</v>
      </c>
      <c r="D14" s="332">
        <v>69193</v>
      </c>
      <c r="E14" s="334">
        <v>56793</v>
      </c>
      <c r="F14" s="156">
        <f t="shared" si="0"/>
        <v>71.721917029740482</v>
      </c>
      <c r="G14" s="532">
        <f t="shared" si="1"/>
        <v>82.07911204890668</v>
      </c>
      <c r="H14" s="335">
        <f t="shared" si="3"/>
        <v>-12400</v>
      </c>
      <c r="I14" s="157">
        <v>787.649</v>
      </c>
      <c r="J14" s="158">
        <f t="shared" si="4"/>
        <v>56005.351000000002</v>
      </c>
      <c r="K14" s="159">
        <f t="shared" si="2"/>
        <v>7110.4452617853894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s="12" customFormat="1" ht="25.5" customHeight="1">
      <c r="A15" s="271">
        <v>11020000</v>
      </c>
      <c r="B15" s="326" t="s">
        <v>66</v>
      </c>
      <c r="C15" s="336">
        <v>15499</v>
      </c>
      <c r="D15" s="336">
        <v>15499</v>
      </c>
      <c r="E15" s="336">
        <v>102</v>
      </c>
      <c r="F15" s="533">
        <f t="shared" si="0"/>
        <v>0.65810697464352541</v>
      </c>
      <c r="G15" s="533">
        <f t="shared" si="1"/>
        <v>0.65810697464352541</v>
      </c>
      <c r="H15" s="328">
        <f t="shared" si="3"/>
        <v>-15397</v>
      </c>
      <c r="I15" s="160">
        <f>I16</f>
        <v>0</v>
      </c>
      <c r="J15" s="151">
        <f t="shared" si="4"/>
        <v>102</v>
      </c>
      <c r="K15" s="16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s="12" customFormat="1" ht="38.25" customHeight="1">
      <c r="A16" s="272">
        <v>11020200</v>
      </c>
      <c r="B16" s="331" t="s">
        <v>67</v>
      </c>
      <c r="C16" s="332">
        <v>15499</v>
      </c>
      <c r="D16" s="332">
        <v>15499</v>
      </c>
      <c r="E16" s="332">
        <v>102</v>
      </c>
      <c r="F16" s="534">
        <f t="shared" si="0"/>
        <v>0.65810697464352541</v>
      </c>
      <c r="G16" s="534">
        <f t="shared" si="1"/>
        <v>0.65810697464352541</v>
      </c>
      <c r="H16" s="335">
        <f t="shared" si="3"/>
        <v>-15397</v>
      </c>
      <c r="I16" s="163"/>
      <c r="J16" s="158">
        <f t="shared" si="4"/>
        <v>102</v>
      </c>
      <c r="K16" s="159" t="e">
        <f t="shared" ref="K16:K30" si="5">E16/I16*100-100</f>
        <v>#DIV/0!</v>
      </c>
      <c r="L16" s="11"/>
      <c r="M16" s="11"/>
      <c r="N16" s="11"/>
      <c r="O16" s="11"/>
      <c r="P16" s="43"/>
      <c r="Q16" s="11"/>
      <c r="R16" s="11"/>
      <c r="S16" s="11"/>
      <c r="T16" s="11"/>
      <c r="U16" s="11"/>
      <c r="V16" s="11"/>
      <c r="W16" s="11"/>
      <c r="X16" s="11"/>
      <c r="Y16" s="11"/>
    </row>
    <row r="17" spans="1:26" s="12" customFormat="1" ht="35.25" customHeight="1">
      <c r="A17" s="271">
        <v>13000000</v>
      </c>
      <c r="B17" s="326" t="s">
        <v>53</v>
      </c>
      <c r="C17" s="327">
        <v>567133</v>
      </c>
      <c r="D17" s="327">
        <v>422832</v>
      </c>
      <c r="E17" s="327">
        <v>431625</v>
      </c>
      <c r="F17" s="164">
        <f t="shared" si="0"/>
        <v>76.106486485533381</v>
      </c>
      <c r="G17" s="535">
        <f t="shared" si="1"/>
        <v>102.07954932455443</v>
      </c>
      <c r="H17" s="328">
        <f t="shared" si="3"/>
        <v>8793</v>
      </c>
      <c r="I17" s="149">
        <f>I18+I21</f>
        <v>18.91</v>
      </c>
      <c r="J17" s="151">
        <f t="shared" si="4"/>
        <v>431606.09</v>
      </c>
      <c r="K17" s="161">
        <f t="shared" si="5"/>
        <v>2282422.4748810153</v>
      </c>
      <c r="L17" s="13"/>
      <c r="M17" s="13"/>
      <c r="N17" s="13"/>
      <c r="O17" s="13"/>
      <c r="P17" s="13"/>
      <c r="Q17" s="13"/>
      <c r="R17" s="11"/>
      <c r="S17" s="11"/>
      <c r="T17" s="11"/>
      <c r="U17" s="11"/>
      <c r="V17" s="11"/>
      <c r="W17" s="11"/>
      <c r="X17" s="11"/>
      <c r="Y17" s="11"/>
    </row>
    <row r="18" spans="1:26" s="12" customFormat="1" ht="31.5" customHeight="1">
      <c r="A18" s="271">
        <v>13010000</v>
      </c>
      <c r="B18" s="326" t="s">
        <v>260</v>
      </c>
      <c r="C18" s="327">
        <f>SUM(C19+C20)</f>
        <v>265467</v>
      </c>
      <c r="D18" s="327">
        <f>SUM(D19+D20)</f>
        <v>195467</v>
      </c>
      <c r="E18" s="327">
        <f>SUM(E19+E20)</f>
        <v>200922</v>
      </c>
      <c r="F18" s="164">
        <f t="shared" si="0"/>
        <v>75.686243487891147</v>
      </c>
      <c r="G18" s="535">
        <f t="shared" si="1"/>
        <v>102.79075240321896</v>
      </c>
      <c r="H18" s="328">
        <f t="shared" si="3"/>
        <v>5455</v>
      </c>
      <c r="I18" s="149">
        <f>I20</f>
        <v>1.1259999999999999</v>
      </c>
      <c r="J18" s="151">
        <f t="shared" si="4"/>
        <v>200920.87400000001</v>
      </c>
      <c r="K18" s="161">
        <f t="shared" si="5"/>
        <v>17843772.113676734</v>
      </c>
      <c r="L18" s="13"/>
      <c r="M18" s="13"/>
      <c r="N18" s="13"/>
      <c r="O18" s="13"/>
      <c r="P18" s="13"/>
      <c r="Q18" s="13"/>
      <c r="R18" s="11"/>
      <c r="S18" s="11"/>
      <c r="T18" s="11"/>
      <c r="U18" s="11"/>
      <c r="V18" s="11"/>
      <c r="W18" s="11"/>
      <c r="X18" s="11"/>
      <c r="Y18" s="11"/>
    </row>
    <row r="19" spans="1:26" s="12" customFormat="1" ht="50.25" customHeight="1">
      <c r="A19" s="272">
        <v>13010100</v>
      </c>
      <c r="B19" s="331" t="s">
        <v>259</v>
      </c>
      <c r="C19" s="337">
        <v>255262</v>
      </c>
      <c r="D19" s="337">
        <v>185262</v>
      </c>
      <c r="E19" s="337">
        <v>197234</v>
      </c>
      <c r="F19" s="162">
        <f t="shared" si="0"/>
        <v>77.2672783257986</v>
      </c>
      <c r="G19" s="535">
        <f t="shared" si="1"/>
        <v>106.46219947965582</v>
      </c>
      <c r="H19" s="328">
        <f t="shared" si="3"/>
        <v>11972</v>
      </c>
      <c r="I19" s="149"/>
      <c r="J19" s="151"/>
      <c r="K19" s="161"/>
      <c r="L19" s="13"/>
      <c r="M19" s="13"/>
      <c r="N19" s="13"/>
      <c r="O19" s="13"/>
      <c r="P19" s="13"/>
      <c r="Q19" s="13"/>
      <c r="R19" s="11"/>
      <c r="S19" s="11"/>
      <c r="T19" s="11"/>
      <c r="U19" s="11"/>
      <c r="V19" s="11"/>
      <c r="W19" s="11"/>
      <c r="X19" s="11"/>
      <c r="Y19" s="11"/>
    </row>
    <row r="20" spans="1:26" s="12" customFormat="1" ht="83.25" customHeight="1">
      <c r="A20" s="272">
        <v>13010200</v>
      </c>
      <c r="B20" s="331" t="s">
        <v>68</v>
      </c>
      <c r="C20" s="337">
        <v>10205</v>
      </c>
      <c r="D20" s="337">
        <v>10205</v>
      </c>
      <c r="E20" s="337">
        <v>3688</v>
      </c>
      <c r="F20" s="162">
        <f t="shared" si="0"/>
        <v>36.139147476727096</v>
      </c>
      <c r="G20" s="536">
        <f t="shared" si="1"/>
        <v>36.139147476727096</v>
      </c>
      <c r="H20" s="335">
        <f t="shared" si="3"/>
        <v>-6517</v>
      </c>
      <c r="I20" s="165">
        <v>1.1259999999999999</v>
      </c>
      <c r="J20" s="158">
        <f t="shared" si="4"/>
        <v>3686.8739999999998</v>
      </c>
      <c r="K20" s="166">
        <f t="shared" si="5"/>
        <v>327431.08348134992</v>
      </c>
      <c r="L20" s="13"/>
      <c r="M20" s="13"/>
      <c r="N20" s="13"/>
      <c r="O20" s="13"/>
      <c r="P20" s="13"/>
      <c r="Q20" s="13"/>
      <c r="R20" s="11"/>
      <c r="S20" s="11"/>
      <c r="T20" s="11"/>
      <c r="U20" s="11"/>
      <c r="V20" s="11"/>
      <c r="W20" s="11"/>
      <c r="X20" s="11"/>
      <c r="Y20" s="11"/>
    </row>
    <row r="21" spans="1:26" s="44" customFormat="1" ht="26.25" customHeight="1">
      <c r="A21" s="271">
        <v>13030000</v>
      </c>
      <c r="B21" s="326" t="s">
        <v>69</v>
      </c>
      <c r="C21" s="327">
        <f>SUM(C22)</f>
        <v>301666</v>
      </c>
      <c r="D21" s="327">
        <f>SUM(D22)</f>
        <v>227365</v>
      </c>
      <c r="E21" s="327">
        <f>SUM(E22)</f>
        <v>230703</v>
      </c>
      <c r="F21" s="164">
        <f t="shared" si="0"/>
        <v>76.476301605086419</v>
      </c>
      <c r="G21" s="535">
        <f t="shared" si="1"/>
        <v>101.46812394167968</v>
      </c>
      <c r="H21" s="328">
        <f t="shared" si="3"/>
        <v>3338</v>
      </c>
      <c r="I21" s="149">
        <f>I22</f>
        <v>17.783999999999999</v>
      </c>
      <c r="J21" s="151">
        <f t="shared" si="4"/>
        <v>230685.21599999999</v>
      </c>
      <c r="K21" s="161">
        <f t="shared" si="5"/>
        <v>1297150.3373819164</v>
      </c>
      <c r="L21" s="13"/>
      <c r="M21" s="13"/>
      <c r="N21" s="13"/>
      <c r="O21" s="13"/>
      <c r="P21" s="13"/>
      <c r="Q21" s="13"/>
    </row>
    <row r="22" spans="1:26" ht="51.75" customHeight="1">
      <c r="A22" s="272">
        <v>13030100</v>
      </c>
      <c r="B22" s="331" t="s">
        <v>70</v>
      </c>
      <c r="C22" s="332">
        <v>301666</v>
      </c>
      <c r="D22" s="332">
        <v>227365</v>
      </c>
      <c r="E22" s="334">
        <v>230703</v>
      </c>
      <c r="F22" s="162">
        <f t="shared" si="0"/>
        <v>76.476301605086419</v>
      </c>
      <c r="G22" s="536">
        <f t="shared" si="1"/>
        <v>101.46812394167968</v>
      </c>
      <c r="H22" s="335">
        <f t="shared" si="3"/>
        <v>3338</v>
      </c>
      <c r="I22" s="157">
        <v>17.783999999999999</v>
      </c>
      <c r="J22" s="158">
        <f t="shared" si="4"/>
        <v>230685.21599999999</v>
      </c>
      <c r="K22" s="166">
        <f t="shared" si="5"/>
        <v>1297150.3373819164</v>
      </c>
      <c r="L22" s="11"/>
      <c r="M22" s="11"/>
      <c r="N22" s="11"/>
      <c r="O22" s="11"/>
      <c r="P22" s="11"/>
      <c r="Q22" s="11"/>
    </row>
    <row r="23" spans="1:26" s="45" customFormat="1" ht="29.25" customHeight="1" thickBot="1">
      <c r="A23" s="271">
        <v>14000000</v>
      </c>
      <c r="B23" s="326" t="s">
        <v>71</v>
      </c>
      <c r="C23" s="336">
        <v>557627</v>
      </c>
      <c r="D23" s="336">
        <v>393893</v>
      </c>
      <c r="E23" s="336">
        <v>346335</v>
      </c>
      <c r="F23" s="164">
        <f t="shared" si="0"/>
        <v>62.108721421308509</v>
      </c>
      <c r="G23" s="535">
        <f t="shared" si="1"/>
        <v>87.926162688852045</v>
      </c>
      <c r="H23" s="328">
        <f t="shared" si="3"/>
        <v>-47558</v>
      </c>
      <c r="I23" s="160">
        <f>I24+I26+I28</f>
        <v>11418.473</v>
      </c>
      <c r="J23" s="151">
        <f t="shared" si="4"/>
        <v>334916.527</v>
      </c>
      <c r="K23" s="161">
        <f t="shared" si="5"/>
        <v>2933.1113450984208</v>
      </c>
      <c r="L23" s="20"/>
      <c r="M23" s="20"/>
      <c r="N23" s="20"/>
      <c r="O23" s="20"/>
      <c r="P23" s="20"/>
      <c r="Q23" s="20"/>
      <c r="R23" s="44"/>
      <c r="S23" s="44"/>
      <c r="T23" s="44"/>
      <c r="U23" s="44"/>
      <c r="V23" s="44"/>
      <c r="W23" s="44"/>
      <c r="X23" s="44"/>
      <c r="Y23" s="44"/>
    </row>
    <row r="24" spans="1:26" s="12" customFormat="1" ht="18.75" customHeight="1">
      <c r="A24" s="271">
        <v>14020000</v>
      </c>
      <c r="B24" s="326" t="s">
        <v>72</v>
      </c>
      <c r="C24" s="336">
        <v>71061</v>
      </c>
      <c r="D24" s="336">
        <v>48364</v>
      </c>
      <c r="E24" s="336">
        <v>37195</v>
      </c>
      <c r="F24" s="164">
        <f t="shared" si="0"/>
        <v>52.342353752409899</v>
      </c>
      <c r="G24" s="535">
        <f t="shared" si="1"/>
        <v>76.90637664378464</v>
      </c>
      <c r="H24" s="328">
        <f t="shared" si="3"/>
        <v>-11169</v>
      </c>
      <c r="I24" s="160">
        <f>I25</f>
        <v>1594.6759999999999</v>
      </c>
      <c r="J24" s="151">
        <f t="shared" si="4"/>
        <v>35600.324000000001</v>
      </c>
      <c r="K24" s="161">
        <f t="shared" si="5"/>
        <v>2232.4487231262028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6" ht="23.25" customHeight="1">
      <c r="A25" s="272">
        <v>14021900</v>
      </c>
      <c r="B25" s="331" t="s">
        <v>73</v>
      </c>
      <c r="C25" s="332">
        <v>71061</v>
      </c>
      <c r="D25" s="332">
        <v>48364</v>
      </c>
      <c r="E25" s="332">
        <v>37195</v>
      </c>
      <c r="F25" s="162">
        <f>IF(C25=0,"",E25/C25*100)</f>
        <v>52.342353752409899</v>
      </c>
      <c r="G25" s="536">
        <f>IF(D25=0,"",E25/D25*100)</f>
        <v>76.90637664378464</v>
      </c>
      <c r="H25" s="335">
        <f>E25-D25</f>
        <v>-11169</v>
      </c>
      <c r="I25" s="167">
        <v>1594.6759999999999</v>
      </c>
      <c r="J25" s="158">
        <f t="shared" si="4"/>
        <v>35600.324000000001</v>
      </c>
      <c r="K25" s="159">
        <f t="shared" si="5"/>
        <v>2232.4487231262028</v>
      </c>
      <c r="L25" s="11"/>
      <c r="M25" s="11"/>
      <c r="N25" s="11"/>
      <c r="O25" s="11"/>
      <c r="P25" s="11"/>
      <c r="Q25" s="11"/>
    </row>
    <row r="26" spans="1:26" ht="18.75" customHeight="1">
      <c r="A26" s="271">
        <v>14030000</v>
      </c>
      <c r="B26" s="326" t="s">
        <v>74</v>
      </c>
      <c r="C26" s="336">
        <v>248342</v>
      </c>
      <c r="D26" s="336">
        <v>169215</v>
      </c>
      <c r="E26" s="336">
        <v>126322</v>
      </c>
      <c r="F26" s="168">
        <f t="shared" si="0"/>
        <v>50.866144268790613</v>
      </c>
      <c r="G26" s="537">
        <f t="shared" si="1"/>
        <v>74.651774369884478</v>
      </c>
      <c r="H26" s="328">
        <f t="shared" si="3"/>
        <v>-42893</v>
      </c>
      <c r="I26" s="160">
        <f>I27</f>
        <v>6561.1270000000004</v>
      </c>
      <c r="J26" s="151">
        <f t="shared" si="4"/>
        <v>119760.87299999999</v>
      </c>
      <c r="K26" s="161">
        <f t="shared" si="5"/>
        <v>1825.3094780820429</v>
      </c>
      <c r="L26" s="11"/>
      <c r="M26" s="11"/>
      <c r="N26" s="11"/>
      <c r="O26" s="11"/>
      <c r="P26" s="11"/>
      <c r="Q26" s="11"/>
    </row>
    <row r="27" spans="1:26" ht="21" customHeight="1">
      <c r="A27" s="272">
        <v>14031900</v>
      </c>
      <c r="B27" s="331" t="s">
        <v>73</v>
      </c>
      <c r="C27" s="332">
        <v>248342</v>
      </c>
      <c r="D27" s="332">
        <v>169215</v>
      </c>
      <c r="E27" s="332">
        <v>126322</v>
      </c>
      <c r="F27" s="162">
        <f t="shared" si="0"/>
        <v>50.866144268790613</v>
      </c>
      <c r="G27" s="534">
        <f t="shared" si="1"/>
        <v>74.651774369884478</v>
      </c>
      <c r="H27" s="335">
        <f t="shared" si="3"/>
        <v>-42893</v>
      </c>
      <c r="I27" s="163">
        <v>6561.1270000000004</v>
      </c>
      <c r="J27" s="158">
        <f t="shared" si="4"/>
        <v>119760.87299999999</v>
      </c>
      <c r="K27" s="159">
        <f t="shared" si="5"/>
        <v>1825.3094780820429</v>
      </c>
      <c r="L27" s="11"/>
      <c r="M27" s="11"/>
      <c r="N27" s="11"/>
      <c r="O27" s="11"/>
      <c r="P27" s="49"/>
      <c r="Q27" s="11"/>
      <c r="R27" s="11"/>
      <c r="S27" s="11"/>
    </row>
    <row r="28" spans="1:26" ht="50.25" customHeight="1">
      <c r="A28" s="271">
        <v>14040000</v>
      </c>
      <c r="B28" s="326" t="s">
        <v>75</v>
      </c>
      <c r="C28" s="336">
        <v>238224</v>
      </c>
      <c r="D28" s="336">
        <v>176314</v>
      </c>
      <c r="E28" s="336">
        <v>182817</v>
      </c>
      <c r="F28" s="168">
        <f t="shared" si="0"/>
        <v>76.741638122103566</v>
      </c>
      <c r="G28" s="537">
        <f t="shared" si="1"/>
        <v>103.68830609027077</v>
      </c>
      <c r="H28" s="328">
        <f t="shared" si="3"/>
        <v>6503</v>
      </c>
      <c r="I28" s="160">
        <f>I29</f>
        <v>3262.67</v>
      </c>
      <c r="J28" s="151">
        <f t="shared" si="4"/>
        <v>179554.33</v>
      </c>
      <c r="K28" s="161">
        <f t="shared" si="5"/>
        <v>5503.2942344766707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6" s="12" customFormat="1" ht="48.75" customHeight="1">
      <c r="A29" s="272">
        <v>14040000</v>
      </c>
      <c r="B29" s="331" t="s">
        <v>75</v>
      </c>
      <c r="C29" s="332">
        <v>238224</v>
      </c>
      <c r="D29" s="332">
        <v>176314</v>
      </c>
      <c r="E29" s="332">
        <v>182817</v>
      </c>
      <c r="F29" s="162">
        <f t="shared" si="0"/>
        <v>76.741638122103566</v>
      </c>
      <c r="G29" s="534">
        <f t="shared" si="1"/>
        <v>103.68830609027077</v>
      </c>
      <c r="H29" s="335">
        <f t="shared" si="3"/>
        <v>6503</v>
      </c>
      <c r="I29" s="169">
        <v>3262.67</v>
      </c>
      <c r="J29" s="158">
        <f t="shared" si="4"/>
        <v>179554.33</v>
      </c>
      <c r="K29" s="166">
        <f t="shared" si="5"/>
        <v>5503.2942344766707</v>
      </c>
      <c r="L29" s="11"/>
      <c r="M29" s="11"/>
      <c r="N29" s="11"/>
      <c r="O29" s="11"/>
      <c r="P29" s="15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s="21" customFormat="1" ht="18.75" customHeight="1">
      <c r="A30" s="271">
        <v>18000000</v>
      </c>
      <c r="B30" s="326" t="s">
        <v>76</v>
      </c>
      <c r="C30" s="327">
        <v>9753677</v>
      </c>
      <c r="D30" s="327">
        <v>6703662</v>
      </c>
      <c r="E30" s="327">
        <v>6750172</v>
      </c>
      <c r="F30" s="164">
        <f t="shared" si="0"/>
        <v>69.206433635233154</v>
      </c>
      <c r="G30" s="507">
        <f t="shared" si="1"/>
        <v>100.69379989623582</v>
      </c>
      <c r="H30" s="328">
        <f t="shared" si="3"/>
        <v>46510</v>
      </c>
      <c r="I30" s="149">
        <f>I31+I41</f>
        <v>29548.98</v>
      </c>
      <c r="J30" s="151">
        <f t="shared" si="4"/>
        <v>6720623.0199999996</v>
      </c>
      <c r="K30" s="161">
        <f t="shared" si="5"/>
        <v>22744.010182415772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s="21" customFormat="1" ht="24" customHeight="1">
      <c r="A31" s="271">
        <v>18010000</v>
      </c>
      <c r="B31" s="326" t="s">
        <v>77</v>
      </c>
      <c r="C31" s="327">
        <f>SUM(C32:C40)</f>
        <v>3916683</v>
      </c>
      <c r="D31" s="327">
        <f t="shared" ref="D31:E31" si="6">SUM(D32:D40)</f>
        <v>3058799</v>
      </c>
      <c r="E31" s="327">
        <f t="shared" si="6"/>
        <v>2957983</v>
      </c>
      <c r="F31" s="164">
        <f>IF(C31=0,"",E31/C31*100)</f>
        <v>75.522655267224849</v>
      </c>
      <c r="G31" s="507">
        <f>IF(D31=0,"",E31/D31*100)</f>
        <v>96.704065876835983</v>
      </c>
      <c r="H31" s="328">
        <f t="shared" si="3"/>
        <v>-100816</v>
      </c>
      <c r="I31" s="149">
        <f>SUM(I32:I40)</f>
        <v>16174.295</v>
      </c>
      <c r="J31" s="151">
        <f>E31-I31</f>
        <v>2941808.7050000001</v>
      </c>
      <c r="K31" s="161">
        <f>E31/I31*100-100</f>
        <v>18188.172683878958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s="12" customFormat="1" ht="50.25" customHeight="1">
      <c r="A32" s="272">
        <v>18010100</v>
      </c>
      <c r="B32" s="331" t="s">
        <v>78</v>
      </c>
      <c r="C32" s="332">
        <v>89262</v>
      </c>
      <c r="D32" s="332">
        <v>83060</v>
      </c>
      <c r="E32" s="334">
        <v>64256</v>
      </c>
      <c r="F32" s="164">
        <f>IF(C32=0,"",E32/C32*100)</f>
        <v>71.985839438954997</v>
      </c>
      <c r="G32" s="534">
        <f t="shared" si="1"/>
        <v>77.360943895978806</v>
      </c>
      <c r="H32" s="335">
        <f t="shared" si="3"/>
        <v>-18804</v>
      </c>
      <c r="I32" s="157">
        <v>11.871</v>
      </c>
      <c r="J32" s="158">
        <f t="shared" si="4"/>
        <v>64244.129000000001</v>
      </c>
      <c r="K32" s="159">
        <v>111.21594185729177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s="12" customFormat="1" ht="48.75" customHeight="1">
      <c r="A33" s="272">
        <v>18010200</v>
      </c>
      <c r="B33" s="331" t="s">
        <v>79</v>
      </c>
      <c r="C33" s="337">
        <v>250541</v>
      </c>
      <c r="D33" s="337">
        <v>186483</v>
      </c>
      <c r="E33" s="337">
        <v>94291</v>
      </c>
      <c r="F33" s="162">
        <f t="shared" ref="F33:F49" si="7">IF(C33=0,"",E33/C33*100)</f>
        <v>37.63495795099405</v>
      </c>
      <c r="G33" s="534">
        <f t="shared" si="1"/>
        <v>50.562785883967976</v>
      </c>
      <c r="H33" s="335">
        <f t="shared" si="3"/>
        <v>-92192</v>
      </c>
      <c r="I33" s="169">
        <v>284.78699999999998</v>
      </c>
      <c r="J33" s="158">
        <f t="shared" si="4"/>
        <v>94006.213000000003</v>
      </c>
      <c r="K33" s="159">
        <f t="shared" ref="K33:K44" si="8">E33/I33*100-100</f>
        <v>33009.30625344556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s="12" customFormat="1" ht="47.25" customHeight="1">
      <c r="A34" s="272">
        <v>18010300</v>
      </c>
      <c r="B34" s="331" t="s">
        <v>80</v>
      </c>
      <c r="C34" s="337">
        <v>120088</v>
      </c>
      <c r="D34" s="337">
        <v>99478</v>
      </c>
      <c r="E34" s="337">
        <v>92418</v>
      </c>
      <c r="F34" s="162">
        <f t="shared" si="7"/>
        <v>76.958563719938709</v>
      </c>
      <c r="G34" s="534">
        <f t="shared" si="1"/>
        <v>92.902953416835885</v>
      </c>
      <c r="H34" s="335">
        <f t="shared" si="3"/>
        <v>-7060</v>
      </c>
      <c r="I34" s="169">
        <v>201.63</v>
      </c>
      <c r="J34" s="158">
        <f t="shared" si="4"/>
        <v>92216.37</v>
      </c>
      <c r="K34" s="159">
        <f t="shared" si="8"/>
        <v>45735.441154590095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s="12" customFormat="1" ht="47.25" customHeight="1">
      <c r="A35" s="272">
        <v>18010400</v>
      </c>
      <c r="B35" s="331" t="s">
        <v>81</v>
      </c>
      <c r="C35" s="332">
        <v>189363</v>
      </c>
      <c r="D35" s="332">
        <v>151457</v>
      </c>
      <c r="E35" s="332">
        <v>131294</v>
      </c>
      <c r="F35" s="162">
        <f t="shared" si="7"/>
        <v>69.334558493475498</v>
      </c>
      <c r="G35" s="534">
        <f t="shared" si="1"/>
        <v>86.687310589804369</v>
      </c>
      <c r="H35" s="335">
        <f t="shared" si="3"/>
        <v>-20163</v>
      </c>
      <c r="I35" s="163">
        <v>919.50300000000004</v>
      </c>
      <c r="J35" s="158">
        <f t="shared" si="4"/>
        <v>130374.497</v>
      </c>
      <c r="K35" s="159">
        <f t="shared" si="8"/>
        <v>14178.800612939816</v>
      </c>
      <c r="L35" s="11"/>
      <c r="M35" s="11"/>
      <c r="N35" s="11"/>
      <c r="O35" s="11"/>
      <c r="P35" s="43"/>
      <c r="Q35" s="11"/>
      <c r="R35" s="11"/>
      <c r="S35" s="11"/>
      <c r="T35" s="11"/>
      <c r="U35" s="11"/>
      <c r="V35" s="11"/>
      <c r="W35" s="11"/>
      <c r="X35" s="11"/>
      <c r="Y35" s="11"/>
    </row>
    <row r="36" spans="1:25" s="12" customFormat="1" ht="33.75" customHeight="1">
      <c r="A36" s="272">
        <v>18010500</v>
      </c>
      <c r="B36" s="331" t="s">
        <v>82</v>
      </c>
      <c r="C36" s="332">
        <v>283039</v>
      </c>
      <c r="D36" s="332">
        <v>248323</v>
      </c>
      <c r="E36" s="332">
        <v>250667</v>
      </c>
      <c r="F36" s="170">
        <f t="shared" si="7"/>
        <v>88.562706906115409</v>
      </c>
      <c r="G36" s="538">
        <f t="shared" si="1"/>
        <v>100.9439318951527</v>
      </c>
      <c r="H36" s="339">
        <f t="shared" si="3"/>
        <v>2344</v>
      </c>
      <c r="I36" s="163">
        <v>5713.0889999999999</v>
      </c>
      <c r="J36" s="167">
        <f t="shared" si="4"/>
        <v>244953.91099999999</v>
      </c>
      <c r="K36" s="159">
        <f t="shared" si="8"/>
        <v>4287.5913713229393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s="11" customFormat="1" ht="24" customHeight="1">
      <c r="A37" s="272">
        <v>18010600</v>
      </c>
      <c r="B37" s="331" t="s">
        <v>83</v>
      </c>
      <c r="C37" s="332">
        <v>2154755</v>
      </c>
      <c r="D37" s="332">
        <v>1597609</v>
      </c>
      <c r="E37" s="332">
        <v>1843541</v>
      </c>
      <c r="F37" s="170">
        <f>IF(C37=0,"",E37/C37*100)</f>
        <v>85.556873055173327</v>
      </c>
      <c r="G37" s="538">
        <f>IF(D37=0,"",E37/D37*100)</f>
        <v>115.39375404119532</v>
      </c>
      <c r="H37" s="339">
        <f t="shared" si="3"/>
        <v>245932</v>
      </c>
      <c r="I37" s="163">
        <v>8148.5140000000001</v>
      </c>
      <c r="J37" s="167">
        <f>E37-I37</f>
        <v>1835392.486</v>
      </c>
      <c r="K37" s="159">
        <f>E37/I37*100-100</f>
        <v>22524.260079813324</v>
      </c>
    </row>
    <row r="38" spans="1:25" s="16" customFormat="1" ht="28.5" customHeight="1" thickBot="1">
      <c r="A38" s="272">
        <v>18010700</v>
      </c>
      <c r="B38" s="331" t="s">
        <v>84</v>
      </c>
      <c r="C38" s="332">
        <v>495010</v>
      </c>
      <c r="D38" s="332">
        <v>358764</v>
      </c>
      <c r="E38" s="332">
        <v>291857</v>
      </c>
      <c r="F38" s="170">
        <f>IF(C38=0,"",E38/C38*100)</f>
        <v>58.959818993555693</v>
      </c>
      <c r="G38" s="538">
        <f>IF(D38=0,"",E38/D38*100)</f>
        <v>81.350692934631113</v>
      </c>
      <c r="H38" s="339">
        <f t="shared" si="3"/>
        <v>-66907</v>
      </c>
      <c r="I38" s="171">
        <v>400.267</v>
      </c>
      <c r="J38" s="167">
        <f>E38-I38</f>
        <v>291456.73300000001</v>
      </c>
      <c r="K38" s="159">
        <f>E38/I38*100-100</f>
        <v>72815.578851116879</v>
      </c>
      <c r="L38" s="4"/>
      <c r="M38" s="22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24.75" customHeight="1">
      <c r="A39" s="272">
        <v>18010900</v>
      </c>
      <c r="B39" s="331" t="s">
        <v>85</v>
      </c>
      <c r="C39" s="332">
        <v>324225</v>
      </c>
      <c r="D39" s="332">
        <v>323225</v>
      </c>
      <c r="E39" s="332">
        <v>168826</v>
      </c>
      <c r="F39" s="170">
        <f t="shared" si="7"/>
        <v>52.070629963759743</v>
      </c>
      <c r="G39" s="538">
        <f t="shared" si="1"/>
        <v>52.231727125067671</v>
      </c>
      <c r="H39" s="339">
        <f t="shared" si="3"/>
        <v>-154399</v>
      </c>
      <c r="I39" s="163">
        <v>423.74200000000002</v>
      </c>
      <c r="J39" s="167">
        <f t="shared" si="4"/>
        <v>168402.258</v>
      </c>
      <c r="K39" s="159">
        <f t="shared" si="8"/>
        <v>39741.696126416544</v>
      </c>
      <c r="L39" s="19"/>
    </row>
    <row r="40" spans="1:25" s="12" customFormat="1" ht="30" customHeight="1">
      <c r="A40" s="272">
        <v>18011100</v>
      </c>
      <c r="B40" s="331" t="s">
        <v>86</v>
      </c>
      <c r="C40" s="332">
        <v>10400</v>
      </c>
      <c r="D40" s="332">
        <v>10400</v>
      </c>
      <c r="E40" s="332">
        <v>20833</v>
      </c>
      <c r="F40" s="170">
        <f t="shared" si="7"/>
        <v>200.31730769230771</v>
      </c>
      <c r="G40" s="538">
        <f t="shared" si="1"/>
        <v>200.31730769230771</v>
      </c>
      <c r="H40" s="339">
        <f t="shared" si="3"/>
        <v>10433</v>
      </c>
      <c r="I40" s="163">
        <v>70.891999999999996</v>
      </c>
      <c r="J40" s="167">
        <f t="shared" si="4"/>
        <v>20762.108</v>
      </c>
      <c r="K40" s="159">
        <f t="shared" si="8"/>
        <v>29286.954804491343</v>
      </c>
      <c r="L40" s="15"/>
      <c r="M40" s="15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s="12" customFormat="1" ht="27" customHeight="1">
      <c r="A41" s="271">
        <v>18050000</v>
      </c>
      <c r="B41" s="326" t="s">
        <v>87</v>
      </c>
      <c r="C41" s="455">
        <f>SUM(C42:C44)</f>
        <v>5836994</v>
      </c>
      <c r="D41" s="455">
        <f t="shared" ref="D41:E41" si="9">SUM(D42:D44)</f>
        <v>3644863</v>
      </c>
      <c r="E41" s="455">
        <f t="shared" si="9"/>
        <v>3792189</v>
      </c>
      <c r="F41" s="456">
        <f t="shared" si="7"/>
        <v>64.968183965924936</v>
      </c>
      <c r="G41" s="539">
        <f t="shared" ref="G41:G49" si="10">IF(D41=0,"",E41/D41*100)</f>
        <v>104.04201749146675</v>
      </c>
      <c r="H41" s="540">
        <f t="shared" ref="H41:H58" si="11">E41-D41</f>
        <v>147326</v>
      </c>
      <c r="I41" s="149">
        <f>SUM(I42:I44)</f>
        <v>13374.684999999999</v>
      </c>
      <c r="J41" s="151">
        <f t="shared" si="4"/>
        <v>3778814.3149999999</v>
      </c>
      <c r="K41" s="161">
        <f t="shared" si="8"/>
        <v>28253.482717536899</v>
      </c>
      <c r="L41" s="15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s="12" customFormat="1" ht="24.75" customHeight="1">
      <c r="A42" s="272">
        <v>18050300</v>
      </c>
      <c r="B42" s="331" t="s">
        <v>88</v>
      </c>
      <c r="C42" s="340">
        <v>99232</v>
      </c>
      <c r="D42" s="337">
        <v>79856</v>
      </c>
      <c r="E42" s="340">
        <v>74583</v>
      </c>
      <c r="F42" s="162">
        <f t="shared" si="7"/>
        <v>75.160230570783611</v>
      </c>
      <c r="G42" s="534">
        <f t="shared" si="10"/>
        <v>93.39686435584052</v>
      </c>
      <c r="H42" s="335">
        <f t="shared" si="11"/>
        <v>-5273</v>
      </c>
      <c r="I42" s="169">
        <v>2056.0129999999999</v>
      </c>
      <c r="J42" s="151">
        <f t="shared" si="4"/>
        <v>72526.986999999994</v>
      </c>
      <c r="K42" s="159">
        <f t="shared" si="8"/>
        <v>3527.5548841374061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s="12" customFormat="1" ht="23.25" customHeight="1">
      <c r="A43" s="272">
        <v>18050400</v>
      </c>
      <c r="B43" s="331" t="s">
        <v>89</v>
      </c>
      <c r="C43" s="337">
        <v>3061429</v>
      </c>
      <c r="D43" s="337">
        <v>2389775</v>
      </c>
      <c r="E43" s="337">
        <v>2414666</v>
      </c>
      <c r="F43" s="162">
        <f t="shared" si="7"/>
        <v>78.873820036329448</v>
      </c>
      <c r="G43" s="534">
        <f t="shared" si="10"/>
        <v>101.04156249019258</v>
      </c>
      <c r="H43" s="335">
        <f t="shared" si="11"/>
        <v>24891</v>
      </c>
      <c r="I43" s="169">
        <v>9354.0759999999991</v>
      </c>
      <c r="J43" s="151">
        <f t="shared" si="4"/>
        <v>2405311.9240000001</v>
      </c>
      <c r="K43" s="159">
        <f t="shared" si="8"/>
        <v>25714.051542878206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s="12" customFormat="1" ht="84.75" customHeight="1">
      <c r="A44" s="272">
        <v>18050500</v>
      </c>
      <c r="B44" s="331" t="s">
        <v>90</v>
      </c>
      <c r="C44" s="337">
        <v>2676333</v>
      </c>
      <c r="D44" s="337">
        <v>1175232</v>
      </c>
      <c r="E44" s="337">
        <v>1302940</v>
      </c>
      <c r="F44" s="162">
        <f t="shared" si="7"/>
        <v>48.683777392424631</v>
      </c>
      <c r="G44" s="534">
        <f t="shared" si="10"/>
        <v>110.86662037793388</v>
      </c>
      <c r="H44" s="335">
        <f t="shared" si="11"/>
        <v>127708</v>
      </c>
      <c r="I44" s="169">
        <v>1964.596</v>
      </c>
      <c r="J44" s="151">
        <f t="shared" si="4"/>
        <v>1300975.4040000001</v>
      </c>
      <c r="K44" s="159">
        <f t="shared" si="8"/>
        <v>66221.014600457289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s="4" customFormat="1" ht="29.25" customHeight="1">
      <c r="A45" s="271">
        <v>20000000</v>
      </c>
      <c r="B45" s="326" t="s">
        <v>95</v>
      </c>
      <c r="C45" s="455">
        <v>983350</v>
      </c>
      <c r="D45" s="455">
        <v>175461</v>
      </c>
      <c r="E45" s="455">
        <v>751832</v>
      </c>
      <c r="F45" s="456">
        <f t="shared" si="7"/>
        <v>76.456195657700718</v>
      </c>
      <c r="G45" s="539">
        <f t="shared" si="10"/>
        <v>428.48952188805487</v>
      </c>
      <c r="H45" s="540">
        <f t="shared" si="11"/>
        <v>576371</v>
      </c>
      <c r="I45" s="149">
        <f>I46+I52+I68</f>
        <v>1680.7539999999999</v>
      </c>
      <c r="J45" s="151">
        <f t="shared" si="4"/>
        <v>750151.24600000004</v>
      </c>
      <c r="K45" s="161">
        <f t="shared" ref="K45:K50" si="12">E45/I45*100-100</f>
        <v>44631.828691170747</v>
      </c>
    </row>
    <row r="46" spans="1:25" s="4" customFormat="1" ht="33" customHeight="1">
      <c r="A46" s="271">
        <v>21000000</v>
      </c>
      <c r="B46" s="326" t="s">
        <v>96</v>
      </c>
      <c r="C46" s="327">
        <v>108032</v>
      </c>
      <c r="D46" s="327">
        <v>81180</v>
      </c>
      <c r="E46" s="327">
        <v>21901</v>
      </c>
      <c r="F46" s="164">
        <f t="shared" si="7"/>
        <v>20.272696978672986</v>
      </c>
      <c r="G46" s="507">
        <f t="shared" si="10"/>
        <v>26.978319783197829</v>
      </c>
      <c r="H46" s="328">
        <f t="shared" si="11"/>
        <v>-59279</v>
      </c>
      <c r="I46" s="149">
        <f>I47+I49</f>
        <v>68.772999999999996</v>
      </c>
      <c r="J46" s="151">
        <f t="shared" si="4"/>
        <v>21832.226999999999</v>
      </c>
      <c r="K46" s="161">
        <f t="shared" si="12"/>
        <v>31745.346284152212</v>
      </c>
    </row>
    <row r="47" spans="1:25" s="4" customFormat="1" ht="50.25" customHeight="1">
      <c r="A47" s="271">
        <v>21010000</v>
      </c>
      <c r="B47" s="326" t="s">
        <v>97</v>
      </c>
      <c r="C47" s="327">
        <v>680</v>
      </c>
      <c r="D47" s="327">
        <v>680</v>
      </c>
      <c r="E47" s="327">
        <v>0</v>
      </c>
      <c r="F47" s="164">
        <f>IF(C47=0,"",E47/C47*100)</f>
        <v>0</v>
      </c>
      <c r="G47" s="164">
        <f>IF(D47=0,"",E47/D47*100)</f>
        <v>0</v>
      </c>
      <c r="H47" s="328">
        <f t="shared" si="11"/>
        <v>-680</v>
      </c>
      <c r="I47" s="149">
        <f>I48</f>
        <v>8.5739999999999998</v>
      </c>
      <c r="J47" s="151">
        <f t="shared" si="4"/>
        <v>-8.5739999999999998</v>
      </c>
      <c r="K47" s="161">
        <f t="shared" si="12"/>
        <v>-100</v>
      </c>
    </row>
    <row r="48" spans="1:25" s="4" customFormat="1" ht="48.75" customHeight="1">
      <c r="A48" s="272">
        <v>21010300</v>
      </c>
      <c r="B48" s="331" t="s">
        <v>98</v>
      </c>
      <c r="C48" s="337">
        <v>680</v>
      </c>
      <c r="D48" s="337">
        <v>680</v>
      </c>
      <c r="E48" s="337">
        <v>0</v>
      </c>
      <c r="F48" s="162">
        <f>IF(C48=0,"",E48/C48*100)</f>
        <v>0</v>
      </c>
      <c r="G48" s="162">
        <f>IF(D48=0,"",E48/D48*100)</f>
        <v>0</v>
      </c>
      <c r="H48" s="335">
        <f t="shared" si="11"/>
        <v>-680</v>
      </c>
      <c r="I48" s="172">
        <v>8.5739999999999998</v>
      </c>
      <c r="J48" s="158">
        <f t="shared" si="4"/>
        <v>-8.5739999999999998</v>
      </c>
      <c r="K48" s="159">
        <f t="shared" si="12"/>
        <v>-100</v>
      </c>
    </row>
    <row r="49" spans="1:11" s="4" customFormat="1" ht="26.25" customHeight="1">
      <c r="A49" s="271">
        <v>21080000</v>
      </c>
      <c r="B49" s="326" t="s">
        <v>99</v>
      </c>
      <c r="C49" s="327">
        <v>107352</v>
      </c>
      <c r="D49" s="327">
        <v>80500</v>
      </c>
      <c r="E49" s="327">
        <v>21901</v>
      </c>
      <c r="F49" s="164">
        <f t="shared" si="7"/>
        <v>20.401110365899097</v>
      </c>
      <c r="G49" s="507">
        <f t="shared" si="10"/>
        <v>27.206211180124225</v>
      </c>
      <c r="H49" s="328">
        <f t="shared" si="11"/>
        <v>-58599</v>
      </c>
      <c r="I49" s="149">
        <f>I50+I51</f>
        <v>60.198999999999998</v>
      </c>
      <c r="J49" s="151">
        <f t="shared" si="4"/>
        <v>21840.800999999999</v>
      </c>
      <c r="K49" s="161">
        <f t="shared" si="12"/>
        <v>36281.003006694467</v>
      </c>
    </row>
    <row r="50" spans="1:11" s="4" customFormat="1" ht="28.5" customHeight="1">
      <c r="A50" s="272">
        <v>21081100</v>
      </c>
      <c r="B50" s="331" t="s">
        <v>100</v>
      </c>
      <c r="C50" s="337">
        <v>89352</v>
      </c>
      <c r="D50" s="337">
        <v>67000</v>
      </c>
      <c r="E50" s="337">
        <v>901</v>
      </c>
      <c r="F50" s="162">
        <f>IF(C50=0,"",E50/C50*100)</f>
        <v>1.0083713850837137</v>
      </c>
      <c r="G50" s="534">
        <f>IF(D50=0,"",E50/D50*100)</f>
        <v>1.344776119402985</v>
      </c>
      <c r="H50" s="335">
        <f t="shared" si="11"/>
        <v>-66099</v>
      </c>
      <c r="I50" s="173">
        <v>6.9189999999999996</v>
      </c>
      <c r="J50" s="158">
        <f>E50-I50</f>
        <v>894.08100000000002</v>
      </c>
      <c r="K50" s="159">
        <f t="shared" si="12"/>
        <v>12922.113022113024</v>
      </c>
    </row>
    <row r="51" spans="1:11" s="11" customFormat="1" ht="49.5" customHeight="1">
      <c r="A51" s="272">
        <v>21081500</v>
      </c>
      <c r="B51" s="331" t="s">
        <v>101</v>
      </c>
      <c r="C51" s="338">
        <v>18000</v>
      </c>
      <c r="D51" s="338">
        <v>13500</v>
      </c>
      <c r="E51" s="338">
        <v>21000</v>
      </c>
      <c r="F51" s="162">
        <f>IF(C51=0,"",E51/C51*100)</f>
        <v>116.66666666666667</v>
      </c>
      <c r="G51" s="534">
        <f>IF(D51=0,"",E51/D51*100)</f>
        <v>155.55555555555557</v>
      </c>
      <c r="H51" s="335">
        <f t="shared" si="11"/>
        <v>7500</v>
      </c>
      <c r="I51" s="173">
        <v>53.28</v>
      </c>
      <c r="J51" s="158">
        <f t="shared" si="4"/>
        <v>20946.72</v>
      </c>
      <c r="K51" s="159">
        <f>E57/I51*100-100</f>
        <v>-100</v>
      </c>
    </row>
    <row r="52" spans="1:11" s="11" customFormat="1" ht="45" customHeight="1">
      <c r="A52" s="271">
        <v>22000000</v>
      </c>
      <c r="B52" s="326" t="s">
        <v>102</v>
      </c>
      <c r="C52" s="327">
        <v>796861</v>
      </c>
      <c r="D52" s="327">
        <v>92563</v>
      </c>
      <c r="E52" s="327">
        <v>579365</v>
      </c>
      <c r="F52" s="164">
        <f t="shared" ref="F52:F71" si="13">IF(C52=0,"",E52/C52*100)</f>
        <v>72.705904793935204</v>
      </c>
      <c r="G52" s="507">
        <f t="shared" ref="G52:G71" si="14">IF(D52=0,"",E52/D52*100)</f>
        <v>625.91424219180453</v>
      </c>
      <c r="H52" s="328">
        <f t="shared" si="11"/>
        <v>486802</v>
      </c>
      <c r="I52" s="149">
        <f>I53+I59+I61</f>
        <v>1594.36</v>
      </c>
      <c r="J52" s="151">
        <f>E52-I52</f>
        <v>577770.64</v>
      </c>
      <c r="K52" s="161">
        <f>E59/I52*100-100</f>
        <v>-100</v>
      </c>
    </row>
    <row r="53" spans="1:11" s="11" customFormat="1" ht="33.75" customHeight="1">
      <c r="A53" s="271">
        <v>22010000</v>
      </c>
      <c r="B53" s="326" t="s">
        <v>20</v>
      </c>
      <c r="C53" s="336">
        <v>793208</v>
      </c>
      <c r="D53" s="336">
        <v>89808</v>
      </c>
      <c r="E53" s="336">
        <v>579190</v>
      </c>
      <c r="F53" s="164">
        <f t="shared" si="13"/>
        <v>73.018678581153992</v>
      </c>
      <c r="G53" s="507">
        <f t="shared" si="14"/>
        <v>644.9202743630857</v>
      </c>
      <c r="H53" s="328">
        <f t="shared" si="11"/>
        <v>489382</v>
      </c>
      <c r="I53" s="160">
        <f>I54+I55+I56+I57</f>
        <v>1332.6990000000001</v>
      </c>
      <c r="J53" s="151">
        <f t="shared" ref="J53:J65" si="15">E53-I53</f>
        <v>577857.30099999998</v>
      </c>
      <c r="K53" s="161">
        <f>E60/I53*100-100</f>
        <v>-100</v>
      </c>
    </row>
    <row r="54" spans="1:11" s="11" customFormat="1" ht="57" customHeight="1">
      <c r="A54" s="272">
        <v>22010300</v>
      </c>
      <c r="B54" s="331" t="s">
        <v>103</v>
      </c>
      <c r="C54" s="332">
        <v>46700</v>
      </c>
      <c r="D54" s="337">
        <v>13400</v>
      </c>
      <c r="E54" s="337">
        <v>53150</v>
      </c>
      <c r="F54" s="162">
        <f t="shared" si="13"/>
        <v>113.81156316916487</v>
      </c>
      <c r="G54" s="534">
        <f t="shared" si="14"/>
        <v>396.64179104477608</v>
      </c>
      <c r="H54" s="335">
        <f t="shared" si="11"/>
        <v>39750</v>
      </c>
      <c r="I54" s="173">
        <v>37.9</v>
      </c>
      <c r="J54" s="158">
        <f t="shared" si="15"/>
        <v>53112.1</v>
      </c>
      <c r="K54" s="159">
        <f t="shared" ref="K54:K65" si="16">E54/I54*100-100</f>
        <v>140137.46701846967</v>
      </c>
    </row>
    <row r="55" spans="1:11" s="11" customFormat="1" ht="34.5" customHeight="1">
      <c r="A55" s="272">
        <v>22012500</v>
      </c>
      <c r="B55" s="331" t="s">
        <v>104</v>
      </c>
      <c r="C55" s="341">
        <v>30688</v>
      </c>
      <c r="D55" s="342">
        <v>14288</v>
      </c>
      <c r="E55" s="342">
        <v>12770</v>
      </c>
      <c r="F55" s="162">
        <f t="shared" si="13"/>
        <v>41.612356621480714</v>
      </c>
      <c r="G55" s="534">
        <f t="shared" si="14"/>
        <v>89.375699888017905</v>
      </c>
      <c r="H55" s="335">
        <f t="shared" si="11"/>
        <v>-1518</v>
      </c>
      <c r="I55" s="174">
        <v>1082.1110000000001</v>
      </c>
      <c r="J55" s="158">
        <f t="shared" si="15"/>
        <v>11687.888999999999</v>
      </c>
      <c r="K55" s="159">
        <f t="shared" si="16"/>
        <v>1080.1007475203558</v>
      </c>
    </row>
    <row r="56" spans="1:11" s="11" customFormat="1" ht="38.25" customHeight="1">
      <c r="A56" s="272">
        <v>22012600</v>
      </c>
      <c r="B56" s="331" t="s">
        <v>105</v>
      </c>
      <c r="C56" s="332">
        <v>711820</v>
      </c>
      <c r="D56" s="332">
        <v>62120</v>
      </c>
      <c r="E56" s="332">
        <v>489310</v>
      </c>
      <c r="F56" s="162">
        <f t="shared" si="13"/>
        <v>68.740692871793428</v>
      </c>
      <c r="G56" s="534">
        <f t="shared" si="14"/>
        <v>787.68512556342557</v>
      </c>
      <c r="H56" s="335">
        <f t="shared" si="11"/>
        <v>427190</v>
      </c>
      <c r="I56" s="171">
        <v>212.68799999999999</v>
      </c>
      <c r="J56" s="158">
        <f t="shared" si="15"/>
        <v>489097.31199999998</v>
      </c>
      <c r="K56" s="159">
        <f t="shared" si="16"/>
        <v>229959.99398179492</v>
      </c>
    </row>
    <row r="57" spans="1:11" s="11" customFormat="1" ht="116.25" hidden="1" customHeight="1">
      <c r="A57" s="272">
        <v>22012900</v>
      </c>
      <c r="B57" s="331" t="s">
        <v>106</v>
      </c>
      <c r="C57" s="337"/>
      <c r="D57" s="337"/>
      <c r="E57" s="337"/>
      <c r="F57" s="162" t="str">
        <f t="shared" si="13"/>
        <v/>
      </c>
      <c r="G57" s="162" t="str">
        <f t="shared" si="14"/>
        <v/>
      </c>
      <c r="H57" s="335">
        <f t="shared" ref="H57:H66" si="17">E57-D57</f>
        <v>0</v>
      </c>
      <c r="I57" s="173"/>
      <c r="J57" s="158">
        <f t="shared" si="15"/>
        <v>0</v>
      </c>
      <c r="K57" s="159" t="e">
        <f t="shared" si="16"/>
        <v>#DIV/0!</v>
      </c>
    </row>
    <row r="58" spans="1:11" s="11" customFormat="1" ht="99.75" customHeight="1">
      <c r="A58" s="272">
        <v>22012900</v>
      </c>
      <c r="B58" s="331" t="s">
        <v>245</v>
      </c>
      <c r="C58" s="337">
        <v>4000</v>
      </c>
      <c r="D58" s="337">
        <v>0</v>
      </c>
      <c r="E58" s="337">
        <v>23960</v>
      </c>
      <c r="F58" s="162">
        <v>0</v>
      </c>
      <c r="G58" s="162">
        <v>0</v>
      </c>
      <c r="H58" s="335">
        <f t="shared" si="11"/>
        <v>23960</v>
      </c>
      <c r="I58" s="173"/>
      <c r="J58" s="158"/>
      <c r="K58" s="159"/>
    </row>
    <row r="59" spans="1:11" s="11" customFormat="1" ht="51" customHeight="1">
      <c r="A59" s="271">
        <v>22080000</v>
      </c>
      <c r="B59" s="326" t="s">
        <v>107</v>
      </c>
      <c r="C59" s="336">
        <v>507</v>
      </c>
      <c r="D59" s="336">
        <v>374</v>
      </c>
      <c r="E59" s="336">
        <v>0</v>
      </c>
      <c r="F59" s="164">
        <f t="shared" si="13"/>
        <v>0</v>
      </c>
      <c r="G59" s="164">
        <f t="shared" si="14"/>
        <v>0</v>
      </c>
      <c r="H59" s="328">
        <f t="shared" si="17"/>
        <v>-374</v>
      </c>
      <c r="I59" s="160">
        <f>I60</f>
        <v>187.15799999999999</v>
      </c>
      <c r="J59" s="151">
        <f t="shared" si="15"/>
        <v>-187.15799999999999</v>
      </c>
      <c r="K59" s="161">
        <f t="shared" si="16"/>
        <v>-100</v>
      </c>
    </row>
    <row r="60" spans="1:11" s="11" customFormat="1" ht="52.5" customHeight="1">
      <c r="A60" s="272">
        <v>22080400</v>
      </c>
      <c r="B60" s="331" t="s">
        <v>108</v>
      </c>
      <c r="C60" s="332">
        <v>507</v>
      </c>
      <c r="D60" s="332">
        <v>374</v>
      </c>
      <c r="E60" s="332">
        <v>0</v>
      </c>
      <c r="F60" s="162">
        <f t="shared" si="13"/>
        <v>0</v>
      </c>
      <c r="G60" s="162">
        <f t="shared" si="14"/>
        <v>0</v>
      </c>
      <c r="H60" s="335">
        <f t="shared" si="17"/>
        <v>-374</v>
      </c>
      <c r="I60" s="173">
        <v>187.15799999999999</v>
      </c>
      <c r="J60" s="158">
        <f t="shared" si="15"/>
        <v>-187.15799999999999</v>
      </c>
      <c r="K60" s="159">
        <f t="shared" si="16"/>
        <v>-100</v>
      </c>
    </row>
    <row r="61" spans="1:11" s="11" customFormat="1" ht="22.5" customHeight="1">
      <c r="A61" s="271">
        <v>22090000</v>
      </c>
      <c r="B61" s="326" t="s">
        <v>109</v>
      </c>
      <c r="C61" s="336">
        <v>2360</v>
      </c>
      <c r="D61" s="336">
        <v>1792</v>
      </c>
      <c r="E61" s="336">
        <v>175</v>
      </c>
      <c r="F61" s="164">
        <f t="shared" si="13"/>
        <v>7.4152542372881349</v>
      </c>
      <c r="G61" s="507">
        <f t="shared" si="14"/>
        <v>9.765625</v>
      </c>
      <c r="H61" s="328">
        <f t="shared" si="17"/>
        <v>-1617</v>
      </c>
      <c r="I61" s="160">
        <f>I62+I63+I65</f>
        <v>74.503</v>
      </c>
      <c r="J61" s="151">
        <f t="shared" si="15"/>
        <v>100.497</v>
      </c>
      <c r="K61" s="161">
        <f t="shared" si="16"/>
        <v>134.88987020656887</v>
      </c>
    </row>
    <row r="62" spans="1:11" s="11" customFormat="1" ht="62.25" customHeight="1">
      <c r="A62" s="272">
        <v>22090100</v>
      </c>
      <c r="B62" s="331" t="s">
        <v>110</v>
      </c>
      <c r="C62" s="342">
        <v>339</v>
      </c>
      <c r="D62" s="342">
        <v>274</v>
      </c>
      <c r="E62" s="342">
        <v>80</v>
      </c>
      <c r="F62" s="162">
        <f t="shared" si="13"/>
        <v>23.598820058997049</v>
      </c>
      <c r="G62" s="534">
        <f t="shared" si="14"/>
        <v>29.197080291970799</v>
      </c>
      <c r="H62" s="339">
        <f t="shared" si="17"/>
        <v>-194</v>
      </c>
      <c r="I62" s="175">
        <v>47.179000000000002</v>
      </c>
      <c r="J62" s="176">
        <f t="shared" si="15"/>
        <v>32.820999999999998</v>
      </c>
      <c r="K62" s="177">
        <f t="shared" si="16"/>
        <v>69.566968354564523</v>
      </c>
    </row>
    <row r="63" spans="1:11" s="4" customFormat="1" ht="40.5" hidden="1" customHeight="1" thickBot="1">
      <c r="A63" s="272">
        <v>22090200</v>
      </c>
      <c r="B63" s="331" t="s">
        <v>111</v>
      </c>
      <c r="C63" s="343"/>
      <c r="D63" s="343"/>
      <c r="E63" s="343"/>
      <c r="F63" s="178" t="str">
        <f t="shared" si="13"/>
        <v/>
      </c>
      <c r="G63" s="541" t="str">
        <f t="shared" si="14"/>
        <v/>
      </c>
      <c r="H63" s="344">
        <f t="shared" si="17"/>
        <v>0</v>
      </c>
      <c r="I63" s="174"/>
      <c r="J63" s="179">
        <f t="shared" si="15"/>
        <v>0</v>
      </c>
      <c r="K63" s="177" t="e">
        <f t="shared" si="16"/>
        <v>#DIV/0!</v>
      </c>
    </row>
    <row r="64" spans="1:11" s="4" customFormat="1" ht="19.5" customHeight="1">
      <c r="A64" s="272">
        <v>22090200</v>
      </c>
      <c r="B64" s="331" t="s">
        <v>111</v>
      </c>
      <c r="C64" s="342">
        <v>48</v>
      </c>
      <c r="D64" s="342">
        <v>36</v>
      </c>
      <c r="E64" s="342">
        <v>0</v>
      </c>
      <c r="F64" s="178">
        <v>0</v>
      </c>
      <c r="G64" s="541">
        <v>0</v>
      </c>
      <c r="H64" s="339">
        <f t="shared" si="17"/>
        <v>-36</v>
      </c>
      <c r="I64" s="293">
        <v>1.6999999999999999E-3</v>
      </c>
      <c r="J64" s="179"/>
      <c r="K64" s="177"/>
    </row>
    <row r="65" spans="1:25" s="17" customFormat="1" ht="31.5" customHeight="1" thickBot="1">
      <c r="A65" s="272">
        <v>22090400</v>
      </c>
      <c r="B65" s="331" t="s">
        <v>112</v>
      </c>
      <c r="C65" s="345">
        <v>1973</v>
      </c>
      <c r="D65" s="345">
        <v>1482</v>
      </c>
      <c r="E65" s="345">
        <v>95</v>
      </c>
      <c r="F65" s="181">
        <f t="shared" si="13"/>
        <v>4.8150025342118603</v>
      </c>
      <c r="G65" s="542">
        <f t="shared" si="14"/>
        <v>6.4102564102564097</v>
      </c>
      <c r="H65" s="346">
        <f t="shared" si="17"/>
        <v>-1387</v>
      </c>
      <c r="I65" s="171">
        <v>27.324000000000002</v>
      </c>
      <c r="J65" s="167">
        <f t="shared" si="15"/>
        <v>67.676000000000002</v>
      </c>
      <c r="K65" s="159">
        <f t="shared" si="16"/>
        <v>247.67969550578243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s="5" customFormat="1" ht="100.5" customHeight="1" thickTop="1">
      <c r="A66" s="271">
        <v>22130000</v>
      </c>
      <c r="B66" s="326" t="s">
        <v>261</v>
      </c>
      <c r="C66" s="455">
        <v>786</v>
      </c>
      <c r="D66" s="455">
        <v>589</v>
      </c>
      <c r="E66" s="455">
        <v>0</v>
      </c>
      <c r="F66" s="456">
        <v>0</v>
      </c>
      <c r="G66" s="542">
        <f t="shared" si="14"/>
        <v>0</v>
      </c>
      <c r="H66" s="346">
        <f t="shared" si="17"/>
        <v>-589</v>
      </c>
      <c r="I66" s="173"/>
      <c r="J66" s="308"/>
      <c r="K66" s="309"/>
    </row>
    <row r="67" spans="1:25" s="5" customFormat="1" ht="100.5" customHeight="1">
      <c r="A67" s="272">
        <v>22130000</v>
      </c>
      <c r="B67" s="331" t="s">
        <v>261</v>
      </c>
      <c r="C67" s="347">
        <v>786</v>
      </c>
      <c r="D67" s="347">
        <v>589</v>
      </c>
      <c r="E67" s="347">
        <v>0</v>
      </c>
      <c r="F67" s="307">
        <v>0</v>
      </c>
      <c r="G67" s="542">
        <f t="shared" si="14"/>
        <v>0</v>
      </c>
      <c r="H67" s="346">
        <f>E67-D67</f>
        <v>-589</v>
      </c>
      <c r="I67" s="173"/>
      <c r="J67" s="308"/>
      <c r="K67" s="309"/>
    </row>
    <row r="68" spans="1:25" ht="28.5" customHeight="1">
      <c r="A68" s="271">
        <v>24000000</v>
      </c>
      <c r="B68" s="326" t="s">
        <v>113</v>
      </c>
      <c r="C68" s="327">
        <v>78457</v>
      </c>
      <c r="D68" s="327">
        <v>1718</v>
      </c>
      <c r="E68" s="327">
        <v>150565</v>
      </c>
      <c r="F68" s="456">
        <v>0</v>
      </c>
      <c r="G68" s="181">
        <f t="shared" si="14"/>
        <v>8763.9697322467982</v>
      </c>
      <c r="H68" s="380">
        <f>E68-D68</f>
        <v>148847</v>
      </c>
      <c r="I68" s="149">
        <f>I69</f>
        <v>17.621000000000002</v>
      </c>
      <c r="J68" s="258"/>
      <c r="K68" s="152"/>
    </row>
    <row r="69" spans="1:25" ht="16.5">
      <c r="A69" s="271">
        <v>24060000</v>
      </c>
      <c r="B69" s="326" t="s">
        <v>99</v>
      </c>
      <c r="C69" s="327">
        <v>78457</v>
      </c>
      <c r="D69" s="327">
        <v>1718</v>
      </c>
      <c r="E69" s="327">
        <v>150565</v>
      </c>
      <c r="F69" s="456">
        <v>0</v>
      </c>
      <c r="G69" s="181">
        <f t="shared" si="14"/>
        <v>8763.9697322467982</v>
      </c>
      <c r="H69" s="380">
        <f>E69-D69</f>
        <v>148847</v>
      </c>
      <c r="I69" s="149">
        <f>I70+I71</f>
        <v>17.621000000000002</v>
      </c>
      <c r="J69" s="182">
        <f>E69-I69</f>
        <v>150547.37899999999</v>
      </c>
      <c r="K69" s="161">
        <f>E69/I69*100-100</f>
        <v>854363.42432325054</v>
      </c>
    </row>
    <row r="70" spans="1:25" ht="21" customHeight="1">
      <c r="A70" s="272">
        <v>24060300</v>
      </c>
      <c r="B70" s="331" t="s">
        <v>99</v>
      </c>
      <c r="C70" s="337">
        <v>76739</v>
      </c>
      <c r="D70" s="337">
        <v>0</v>
      </c>
      <c r="E70" s="337">
        <v>16599</v>
      </c>
      <c r="F70" s="162">
        <f t="shared" si="13"/>
        <v>21.630461694835741</v>
      </c>
      <c r="G70" s="542">
        <v>0</v>
      </c>
      <c r="H70" s="335">
        <f t="shared" ref="H70:H83" si="18">E70-D70</f>
        <v>16599</v>
      </c>
      <c r="I70" s="173">
        <v>7.9649999999999999</v>
      </c>
      <c r="J70" s="167">
        <f>E70-I70</f>
        <v>16591.035</v>
      </c>
      <c r="K70" s="159">
        <f>E70/I70*100-100</f>
        <v>208299.24670433148</v>
      </c>
    </row>
    <row r="71" spans="1:25" ht="144" customHeight="1">
      <c r="A71" s="272">
        <v>24062200</v>
      </c>
      <c r="B71" s="348" t="s">
        <v>115</v>
      </c>
      <c r="C71" s="471">
        <v>1718</v>
      </c>
      <c r="D71" s="471">
        <v>1718</v>
      </c>
      <c r="E71" s="472">
        <v>133966</v>
      </c>
      <c r="F71" s="473">
        <f t="shared" si="13"/>
        <v>7797.7881257275894</v>
      </c>
      <c r="G71" s="543">
        <f t="shared" si="14"/>
        <v>7797.7881257275894</v>
      </c>
      <c r="H71" s="474">
        <f t="shared" si="18"/>
        <v>132248</v>
      </c>
      <c r="I71" s="171">
        <v>9.6560000000000006</v>
      </c>
      <c r="J71" s="167">
        <f>E71-I71</f>
        <v>133956.34400000001</v>
      </c>
      <c r="K71" s="159">
        <f>E71/I71*100-100</f>
        <v>1387286.0811930404</v>
      </c>
    </row>
    <row r="72" spans="1:25" ht="38.25" customHeight="1">
      <c r="A72" s="275"/>
      <c r="B72" s="476" t="s">
        <v>232</v>
      </c>
      <c r="C72" s="477">
        <f>C9+C45</f>
        <v>31302825</v>
      </c>
      <c r="D72" s="477">
        <f>D9+D45</f>
        <v>21339509</v>
      </c>
      <c r="E72" s="477">
        <f>E9+E45</f>
        <v>22178529</v>
      </c>
      <c r="F72" s="478">
        <f>IF(C72=0,"",E72/C72*100)</f>
        <v>70.851525381495122</v>
      </c>
      <c r="G72" s="478">
        <f>IF(D72=0,"",E72/D72*100)</f>
        <v>103.93176806457917</v>
      </c>
      <c r="H72" s="479">
        <f>E72-D72</f>
        <v>839020</v>
      </c>
      <c r="I72" s="153">
        <f>I9+I45</f>
        <v>114259.856</v>
      </c>
      <c r="J72" s="207">
        <f>E72-I72</f>
        <v>22064269.144000001</v>
      </c>
      <c r="K72" s="208">
        <f>E72/I72*100-100</f>
        <v>19310.60471842359</v>
      </c>
    </row>
    <row r="73" spans="1:25" ht="21.75" customHeight="1">
      <c r="A73" s="271">
        <v>40000000</v>
      </c>
      <c r="B73" s="326" t="s">
        <v>128</v>
      </c>
      <c r="C73" s="327">
        <f>SUM(C74)</f>
        <v>32921974</v>
      </c>
      <c r="D73" s="327">
        <f>SUM(D74)</f>
        <v>24644026</v>
      </c>
      <c r="E73" s="327">
        <f>SUM(E74)</f>
        <v>24829226</v>
      </c>
      <c r="F73" s="164">
        <f t="shared" ref="F73:F77" si="19">IF(C73=0,"",E73/C73*100)</f>
        <v>75.418399880881992</v>
      </c>
      <c r="G73" s="164">
        <f t="shared" ref="G73:G77" si="20">IF(D73=0,"",E73/D73*100)</f>
        <v>100.75150058679536</v>
      </c>
      <c r="H73" s="328">
        <f t="shared" si="18"/>
        <v>185200</v>
      </c>
      <c r="I73" s="149" t="e">
        <f>I74</f>
        <v>#REF!</v>
      </c>
      <c r="J73" s="182" t="e">
        <f t="shared" ref="J73:J83" si="21">E73-I73</f>
        <v>#REF!</v>
      </c>
      <c r="K73" s="161" t="e">
        <f t="shared" ref="K73:K83" si="22">E73/I73*100-100</f>
        <v>#REF!</v>
      </c>
    </row>
    <row r="74" spans="1:25" s="12" customFormat="1" ht="29.25" customHeight="1">
      <c r="A74" s="271">
        <v>41000000</v>
      </c>
      <c r="B74" s="326" t="s">
        <v>129</v>
      </c>
      <c r="C74" s="327">
        <f>SUM(C83+C79+C75)</f>
        <v>32921974</v>
      </c>
      <c r="D74" s="327">
        <f>SUM(D83+D79+D75)</f>
        <v>24644026</v>
      </c>
      <c r="E74" s="327">
        <f>SUM(E83+E79+E75)</f>
        <v>24829226</v>
      </c>
      <c r="F74" s="183">
        <f t="shared" si="19"/>
        <v>75.418399880881992</v>
      </c>
      <c r="G74" s="168">
        <f t="shared" si="20"/>
        <v>100.75150058679536</v>
      </c>
      <c r="H74" s="328">
        <f t="shared" si="18"/>
        <v>185200</v>
      </c>
      <c r="I74" s="149" t="e">
        <f>I75+#REF!+I83</f>
        <v>#REF!</v>
      </c>
      <c r="J74" s="182" t="e">
        <f t="shared" si="21"/>
        <v>#REF!</v>
      </c>
      <c r="K74" s="161" t="e">
        <f t="shared" si="22"/>
        <v>#REF!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s="12" customFormat="1" ht="31.5" customHeight="1">
      <c r="A75" s="271">
        <v>41020000</v>
      </c>
      <c r="B75" s="326" t="s">
        <v>262</v>
      </c>
      <c r="C75" s="327">
        <f>SUM(C78)</f>
        <v>10700200</v>
      </c>
      <c r="D75" s="327">
        <f>SUM(D78)</f>
        <v>8025300</v>
      </c>
      <c r="E75" s="327">
        <f>SUM(E78)</f>
        <v>8025300</v>
      </c>
      <c r="F75" s="183">
        <f t="shared" si="19"/>
        <v>75.001401842956199</v>
      </c>
      <c r="G75" s="168">
        <f t="shared" si="20"/>
        <v>100</v>
      </c>
      <c r="H75" s="328">
        <f t="shared" si="18"/>
        <v>0</v>
      </c>
      <c r="I75" s="149" t="e">
        <f>I76+I77+I78+#REF!+I81+#REF!+#REF!</f>
        <v>#REF!</v>
      </c>
      <c r="J75" s="182" t="e">
        <f t="shared" si="21"/>
        <v>#REF!</v>
      </c>
      <c r="K75" s="161" t="e">
        <f t="shared" si="22"/>
        <v>#REF!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s="12" customFormat="1" ht="71.25" hidden="1" customHeight="1">
      <c r="A76" s="272">
        <v>41030400</v>
      </c>
      <c r="B76" s="331" t="s">
        <v>131</v>
      </c>
      <c r="C76" s="337"/>
      <c r="D76" s="337"/>
      <c r="E76" s="337"/>
      <c r="F76" s="184" t="str">
        <f t="shared" si="19"/>
        <v/>
      </c>
      <c r="G76" s="156" t="str">
        <f t="shared" si="20"/>
        <v/>
      </c>
      <c r="H76" s="335">
        <f t="shared" si="18"/>
        <v>0</v>
      </c>
      <c r="I76" s="173"/>
      <c r="J76" s="167">
        <f t="shared" si="21"/>
        <v>0</v>
      </c>
      <c r="K76" s="159" t="e">
        <f t="shared" si="22"/>
        <v>#DIV/0!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s="6" customFormat="1" ht="51.75" hidden="1" customHeight="1">
      <c r="A77" s="272">
        <v>41033200</v>
      </c>
      <c r="B77" s="331" t="s">
        <v>132</v>
      </c>
      <c r="C77" s="337"/>
      <c r="D77" s="337"/>
      <c r="E77" s="337"/>
      <c r="F77" s="184" t="str">
        <f t="shared" si="19"/>
        <v/>
      </c>
      <c r="G77" s="156" t="str">
        <f t="shared" si="20"/>
        <v/>
      </c>
      <c r="H77" s="335">
        <f t="shared" si="18"/>
        <v>0</v>
      </c>
      <c r="I77" s="185"/>
      <c r="J77" s="167">
        <f t="shared" si="21"/>
        <v>0</v>
      </c>
      <c r="K77" s="159" t="e">
        <f t="shared" si="22"/>
        <v>#DIV/0!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s="6" customFormat="1" ht="21" customHeight="1">
      <c r="A78" s="272">
        <v>41020100</v>
      </c>
      <c r="B78" s="331" t="s">
        <v>263</v>
      </c>
      <c r="C78" s="337">
        <v>10700200</v>
      </c>
      <c r="D78" s="337">
        <v>8025300</v>
      </c>
      <c r="E78" s="337">
        <v>8025300</v>
      </c>
      <c r="F78" s="184">
        <f>IF(C78=0,"",E78/C78*100)</f>
        <v>75.001401842956199</v>
      </c>
      <c r="G78" s="156">
        <f>IF(D78=0,"",E78/D78*100)</f>
        <v>100</v>
      </c>
      <c r="H78" s="335">
        <f>E78-D78</f>
        <v>0</v>
      </c>
      <c r="I78" s="173">
        <v>700</v>
      </c>
      <c r="J78" s="167"/>
      <c r="K78" s="159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s="6" customFormat="1" ht="36.75" customHeight="1">
      <c r="A79" s="271">
        <v>41030000</v>
      </c>
      <c r="B79" s="326" t="s">
        <v>130</v>
      </c>
      <c r="C79" s="327">
        <f>SUM(C81+C80+C82)</f>
        <v>21764400</v>
      </c>
      <c r="D79" s="327">
        <f t="shared" ref="D79:E79" si="23">SUM(D81+D80+D82)</f>
        <v>16181200</v>
      </c>
      <c r="E79" s="327">
        <f t="shared" si="23"/>
        <v>16366400</v>
      </c>
      <c r="F79" s="183">
        <f>IF(C79=0,"",E79/C79*100)</f>
        <v>75.198029810148682</v>
      </c>
      <c r="G79" s="537">
        <f>IF(D79=0,"",E79/D79*100)</f>
        <v>101.14453810595012</v>
      </c>
      <c r="H79" s="328">
        <f>E79-D79</f>
        <v>185200</v>
      </c>
      <c r="I79" s="173"/>
      <c r="J79" s="167"/>
      <c r="K79" s="159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s="6" customFormat="1" ht="48.75" customHeight="1">
      <c r="A80" s="275">
        <v>41032700</v>
      </c>
      <c r="B80" s="546" t="s">
        <v>293</v>
      </c>
      <c r="C80" s="455">
        <v>0</v>
      </c>
      <c r="D80" s="455">
        <v>0</v>
      </c>
      <c r="E80" s="455">
        <v>185200</v>
      </c>
      <c r="F80" s="544" t="s">
        <v>294</v>
      </c>
      <c r="G80" s="545" t="s">
        <v>294</v>
      </c>
      <c r="H80" s="328">
        <f>E80-D80</f>
        <v>185200</v>
      </c>
      <c r="I80" s="173"/>
      <c r="J80" s="167"/>
      <c r="K80" s="159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30.75" customHeight="1">
      <c r="A81" s="275">
        <v>41033900</v>
      </c>
      <c r="B81" s="546" t="s">
        <v>133</v>
      </c>
      <c r="C81" s="347">
        <v>21128000</v>
      </c>
      <c r="D81" s="347">
        <v>15544800</v>
      </c>
      <c r="E81" s="347">
        <v>15544800</v>
      </c>
      <c r="F81" s="183">
        <f>IF(C81=0,"",E81/C81*100)</f>
        <v>73.574403634986751</v>
      </c>
      <c r="G81" s="168">
        <f t="shared" ref="G81:G87" si="24">IF(D81=0,"",E81/D81*100)</f>
        <v>100</v>
      </c>
      <c r="H81" s="328">
        <f>E81-D81</f>
        <v>0</v>
      </c>
      <c r="I81" s="173">
        <v>26270.7</v>
      </c>
      <c r="J81" s="167">
        <f t="shared" si="21"/>
        <v>15518529.300000001</v>
      </c>
      <c r="K81" s="159">
        <f t="shared" si="22"/>
        <v>59071.62466169535</v>
      </c>
    </row>
    <row r="82" spans="1:25" ht="62.25" customHeight="1">
      <c r="A82" s="275">
        <v>41035500</v>
      </c>
      <c r="B82" s="546" t="s">
        <v>295</v>
      </c>
      <c r="C82" s="347">
        <v>636400</v>
      </c>
      <c r="D82" s="347">
        <v>636400</v>
      </c>
      <c r="E82" s="347">
        <v>636400</v>
      </c>
      <c r="F82" s="183">
        <f>IF(C82=0,"",E82/C82*100)</f>
        <v>100</v>
      </c>
      <c r="G82" s="168">
        <f t="shared" si="24"/>
        <v>100</v>
      </c>
      <c r="H82" s="328">
        <f>E82-D82</f>
        <v>0</v>
      </c>
      <c r="I82" s="173"/>
      <c r="J82" s="167"/>
      <c r="K82" s="159"/>
    </row>
    <row r="83" spans="1:25" s="12" customFormat="1" ht="18.75" customHeight="1">
      <c r="A83" s="271">
        <v>41050000</v>
      </c>
      <c r="B83" s="326" t="s">
        <v>134</v>
      </c>
      <c r="C83" s="455">
        <f>SUM(C86+C84+C85)</f>
        <v>457374</v>
      </c>
      <c r="D83" s="455">
        <f t="shared" ref="D83:E83" si="25">SUM(D86+D84+D85)</f>
        <v>437526</v>
      </c>
      <c r="E83" s="455">
        <f t="shared" si="25"/>
        <v>437526</v>
      </c>
      <c r="F83" s="183">
        <f>IF(C83=0,"",E83/C83*100)</f>
        <v>95.660444187907487</v>
      </c>
      <c r="G83" s="168">
        <f t="shared" si="24"/>
        <v>100</v>
      </c>
      <c r="H83" s="350">
        <f t="shared" si="18"/>
        <v>0</v>
      </c>
      <c r="I83" s="149">
        <f>SUM(I84:I86)</f>
        <v>53.982999999999997</v>
      </c>
      <c r="J83" s="182">
        <f t="shared" si="21"/>
        <v>437472.01699999999</v>
      </c>
      <c r="K83" s="161">
        <f t="shared" si="22"/>
        <v>810388.48711631447</v>
      </c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 spans="1:25" s="12" customFormat="1" ht="63.75" customHeight="1">
      <c r="A84" s="272">
        <v>41051200</v>
      </c>
      <c r="B84" s="331" t="s">
        <v>135</v>
      </c>
      <c r="C84" s="332">
        <v>49207</v>
      </c>
      <c r="D84" s="332">
        <v>29359</v>
      </c>
      <c r="E84" s="332">
        <v>29359</v>
      </c>
      <c r="F84" s="184">
        <f>IF(C84=0,"",E84/C84*100)</f>
        <v>59.664275407970415</v>
      </c>
      <c r="G84" s="156">
        <f t="shared" si="24"/>
        <v>100</v>
      </c>
      <c r="H84" s="335">
        <f>E84-D84</f>
        <v>0</v>
      </c>
      <c r="I84" s="171">
        <v>53.982999999999997</v>
      </c>
      <c r="J84" s="167">
        <f>E84-I84</f>
        <v>29305.017</v>
      </c>
      <c r="K84" s="159">
        <f>E84/I84*100-100</f>
        <v>54285.639923679686</v>
      </c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 spans="1:25" s="12" customFormat="1" ht="63.75" customHeight="1">
      <c r="A85" s="273">
        <v>41051400</v>
      </c>
      <c r="B85" s="331" t="s">
        <v>296</v>
      </c>
      <c r="C85" s="332">
        <v>389378</v>
      </c>
      <c r="D85" s="332">
        <v>389378</v>
      </c>
      <c r="E85" s="332">
        <v>389378</v>
      </c>
      <c r="F85" s="184">
        <f>IF(C85=0,"",E85/C85*100)</f>
        <v>100</v>
      </c>
      <c r="G85" s="156">
        <f t="shared" si="24"/>
        <v>100</v>
      </c>
      <c r="H85" s="335">
        <f>E85-D85</f>
        <v>0</v>
      </c>
      <c r="I85" s="175"/>
      <c r="J85" s="187"/>
      <c r="K85" s="177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s="6" customFormat="1" ht="66" customHeight="1">
      <c r="A86" s="273">
        <v>41051700</v>
      </c>
      <c r="B86" s="351" t="s">
        <v>239</v>
      </c>
      <c r="C86" s="332">
        <v>18789</v>
      </c>
      <c r="D86" s="332">
        <v>18789</v>
      </c>
      <c r="E86" s="332">
        <v>18789</v>
      </c>
      <c r="F86" s="184">
        <v>0</v>
      </c>
      <c r="G86" s="156">
        <f t="shared" si="24"/>
        <v>100</v>
      </c>
      <c r="H86" s="335">
        <f>E86-D86</f>
        <v>0</v>
      </c>
      <c r="I86" s="175"/>
      <c r="J86" s="187"/>
      <c r="K86" s="188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s="12" customFormat="1" ht="26.25" customHeight="1">
      <c r="A87" s="274">
        <v>900101</v>
      </c>
      <c r="B87" s="352" t="s">
        <v>136</v>
      </c>
      <c r="C87" s="353">
        <f>C9+C45+C73</f>
        <v>64224799</v>
      </c>
      <c r="D87" s="353">
        <f>D9+D45+D73</f>
        <v>45983535</v>
      </c>
      <c r="E87" s="353">
        <f>E9+E45+E73</f>
        <v>47007755</v>
      </c>
      <c r="F87" s="146">
        <f>IF(C87=0,"",E87/C87*100)</f>
        <v>73.192529571015086</v>
      </c>
      <c r="G87" s="547">
        <f t="shared" si="24"/>
        <v>102.22736246789204</v>
      </c>
      <c r="H87" s="354">
        <f>E87-D87</f>
        <v>1024220</v>
      </c>
      <c r="I87" s="145" t="e">
        <f>I9+I45+I73</f>
        <v>#REF!</v>
      </c>
      <c r="J87" s="147" t="e">
        <f>E87-I87</f>
        <v>#REF!</v>
      </c>
      <c r="K87" s="148" t="e">
        <f>E87/I87*100-100</f>
        <v>#REF!</v>
      </c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s="12" customFormat="1" ht="11.25" customHeight="1">
      <c r="A88" s="275"/>
      <c r="B88" s="355"/>
      <c r="C88" s="356"/>
      <c r="D88" s="356"/>
      <c r="E88" s="356"/>
      <c r="F88" s="141"/>
      <c r="G88" s="142"/>
      <c r="H88" s="357"/>
      <c r="I88" s="140"/>
      <c r="J88" s="143"/>
      <c r="K88" s="144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s="136" customFormat="1" ht="27" customHeight="1">
      <c r="A89" s="508"/>
      <c r="B89" s="509" t="s">
        <v>194</v>
      </c>
      <c r="C89" s="510"/>
      <c r="D89" s="510"/>
      <c r="E89" s="510"/>
      <c r="F89" s="511"/>
      <c r="G89" s="511"/>
      <c r="H89" s="510"/>
      <c r="I89" s="134"/>
      <c r="J89" s="135"/>
      <c r="K89" s="85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</row>
    <row r="90" spans="1:25" s="220" customFormat="1" ht="27" customHeight="1">
      <c r="A90" s="231" t="s">
        <v>30</v>
      </c>
      <c r="B90" s="326" t="s">
        <v>140</v>
      </c>
      <c r="C90" s="358">
        <f>C91+C92+C93</f>
        <v>9457661</v>
      </c>
      <c r="D90" s="358">
        <f>D91+D92+D93</f>
        <v>8154073</v>
      </c>
      <c r="E90" s="358">
        <f>E91+E92+E93</f>
        <v>6529425</v>
      </c>
      <c r="F90" s="358">
        <f>F91+F92</f>
        <v>130.07280695963857</v>
      </c>
      <c r="G90" s="577">
        <f>G91+G92</f>
        <v>158.55621085082015</v>
      </c>
      <c r="H90" s="360">
        <f>E90-D90</f>
        <v>-1624648</v>
      </c>
      <c r="I90" s="123">
        <f>SUM(I91:I94)</f>
        <v>0</v>
      </c>
      <c r="J90" s="121">
        <f>E90-I90</f>
        <v>6529425</v>
      </c>
      <c r="K90" s="118" t="e">
        <f>E90/I90*100-100</f>
        <v>#DIV/0!</v>
      </c>
      <c r="L90" s="219"/>
      <c r="M90" s="219"/>
      <c r="N90" s="219"/>
      <c r="O90" s="219"/>
      <c r="P90" s="219"/>
      <c r="Q90" s="219"/>
      <c r="R90" s="219"/>
      <c r="S90" s="219"/>
      <c r="T90" s="219"/>
      <c r="U90" s="219"/>
      <c r="V90" s="219"/>
      <c r="W90" s="219"/>
      <c r="X90" s="219"/>
      <c r="Y90" s="219"/>
    </row>
    <row r="91" spans="1:25" s="220" customFormat="1" ht="81.75" customHeight="1">
      <c r="A91" s="232" t="s">
        <v>141</v>
      </c>
      <c r="B91" s="331" t="s">
        <v>142</v>
      </c>
      <c r="C91" s="361">
        <v>8391063</v>
      </c>
      <c r="D91" s="361">
        <v>7335352</v>
      </c>
      <c r="E91" s="361">
        <v>5899083</v>
      </c>
      <c r="F91" s="128">
        <f t="shared" ref="F91:F127" si="26">IF(C91=0,"",E91/C91*100)</f>
        <v>70.30197485110051</v>
      </c>
      <c r="G91" s="578">
        <f t="shared" ref="G91:G154" si="27">IF(D91=0,"",E91/D91*100)</f>
        <v>80.419903502926644</v>
      </c>
      <c r="H91" s="362">
        <f t="shared" ref="H91:H154" si="28">E91-D91</f>
        <v>-1436269</v>
      </c>
      <c r="I91" s="72"/>
      <c r="J91" s="121">
        <f t="shared" ref="J91:J147" si="29">E91-I91</f>
        <v>5899083</v>
      </c>
      <c r="K91" s="118" t="e">
        <f t="shared" ref="K91:K147" si="30">E91/I91*100-100</f>
        <v>#DIV/0!</v>
      </c>
      <c r="L91" s="219"/>
      <c r="M91" s="219"/>
      <c r="N91" s="219"/>
      <c r="O91" s="219"/>
      <c r="P91" s="219"/>
      <c r="Q91" s="219"/>
      <c r="R91" s="219"/>
      <c r="S91" s="219"/>
      <c r="T91" s="219"/>
      <c r="U91" s="219"/>
      <c r="V91" s="219"/>
      <c r="W91" s="219"/>
      <c r="X91" s="219"/>
      <c r="Y91" s="219"/>
    </row>
    <row r="92" spans="1:25" s="220" customFormat="1" ht="48" customHeight="1">
      <c r="A92" s="232" t="s">
        <v>143</v>
      </c>
      <c r="B92" s="331" t="s">
        <v>144</v>
      </c>
      <c r="C92" s="361">
        <v>1054598</v>
      </c>
      <c r="D92" s="361">
        <v>806721</v>
      </c>
      <c r="E92" s="361">
        <v>630342</v>
      </c>
      <c r="F92" s="128">
        <f t="shared" si="26"/>
        <v>59.770832108538045</v>
      </c>
      <c r="G92" s="578">
        <f t="shared" si="27"/>
        <v>78.136307347893506</v>
      </c>
      <c r="H92" s="362">
        <f t="shared" si="28"/>
        <v>-176379</v>
      </c>
      <c r="I92" s="72"/>
      <c r="J92" s="121">
        <f t="shared" si="29"/>
        <v>630342</v>
      </c>
      <c r="K92" s="118" t="e">
        <f t="shared" si="30"/>
        <v>#DIV/0!</v>
      </c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</row>
    <row r="93" spans="1:25" s="220" customFormat="1" ht="22.5" customHeight="1">
      <c r="A93" s="588" t="s">
        <v>145</v>
      </c>
      <c r="B93" s="331" t="s">
        <v>146</v>
      </c>
      <c r="C93" s="361">
        <v>12000</v>
      </c>
      <c r="D93" s="361">
        <v>12000</v>
      </c>
      <c r="E93" s="361">
        <v>0</v>
      </c>
      <c r="F93" s="128">
        <f>IF(C93=0,"",E93/C93*100)</f>
        <v>0</v>
      </c>
      <c r="G93" s="578">
        <f>IF(D93=0,"",E93/D93*100)</f>
        <v>0</v>
      </c>
      <c r="H93" s="362">
        <f t="shared" si="28"/>
        <v>-12000</v>
      </c>
      <c r="I93" s="72"/>
      <c r="J93" s="121">
        <f>E93-I93</f>
        <v>0</v>
      </c>
      <c r="K93" s="118" t="e">
        <f>E93/I93*100-100</f>
        <v>#DIV/0!</v>
      </c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</row>
    <row r="94" spans="1:25" s="220" customFormat="1" ht="5.25" hidden="1" customHeight="1">
      <c r="A94" s="287">
        <v>190</v>
      </c>
      <c r="B94" s="331" t="s">
        <v>243</v>
      </c>
      <c r="C94" s="361"/>
      <c r="D94" s="361"/>
      <c r="E94" s="361"/>
      <c r="F94" s="128" t="str">
        <f t="shared" si="26"/>
        <v/>
      </c>
      <c r="G94" s="578" t="str">
        <f t="shared" si="27"/>
        <v/>
      </c>
      <c r="H94" s="362">
        <f t="shared" si="28"/>
        <v>0</v>
      </c>
      <c r="I94" s="72">
        <v>0</v>
      </c>
      <c r="J94" s="121">
        <f t="shared" si="29"/>
        <v>0</v>
      </c>
      <c r="K94" s="118" t="e">
        <f t="shared" si="30"/>
        <v>#DIV/0!</v>
      </c>
      <c r="L94" s="219"/>
      <c r="M94" s="219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19"/>
    </row>
    <row r="95" spans="1:25" s="220" customFormat="1" ht="27" customHeight="1">
      <c r="A95" s="585" t="s">
        <v>31</v>
      </c>
      <c r="B95" s="355" t="s">
        <v>147</v>
      </c>
      <c r="C95" s="358">
        <f>C96+C97+C99+C105+C106+C101+C102+C103+C104</f>
        <v>40465853</v>
      </c>
      <c r="D95" s="358">
        <f t="shared" ref="D95:E95" si="31">D96+D97+D99+D105+D106+D101+D102+D103+D104</f>
        <v>31190695</v>
      </c>
      <c r="E95" s="358">
        <f t="shared" si="31"/>
        <v>27272355.300000001</v>
      </c>
      <c r="F95" s="552">
        <f t="shared" si="26"/>
        <v>67.395972846538044</v>
      </c>
      <c r="G95" s="562">
        <f t="shared" si="27"/>
        <v>87.437472297427163</v>
      </c>
      <c r="H95" s="579">
        <f t="shared" si="28"/>
        <v>-3918339.6999999993</v>
      </c>
      <c r="I95" s="123">
        <f>SUM(I96:I100)</f>
        <v>0</v>
      </c>
      <c r="J95" s="121">
        <f t="shared" si="29"/>
        <v>27272355.300000001</v>
      </c>
      <c r="K95" s="118" t="e">
        <f t="shared" si="30"/>
        <v>#DIV/0!</v>
      </c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</row>
    <row r="96" spans="1:25" s="220" customFormat="1" ht="27" customHeight="1">
      <c r="A96" s="584" t="s">
        <v>148</v>
      </c>
      <c r="B96" s="546" t="s">
        <v>149</v>
      </c>
      <c r="C96" s="361">
        <v>7866184</v>
      </c>
      <c r="D96" s="361">
        <v>6077805</v>
      </c>
      <c r="E96" s="361">
        <v>5495751</v>
      </c>
      <c r="F96" s="128">
        <f t="shared" si="26"/>
        <v>69.865528190034709</v>
      </c>
      <c r="G96" s="578">
        <f t="shared" si="27"/>
        <v>90.423286038298372</v>
      </c>
      <c r="H96" s="362">
        <f t="shared" si="28"/>
        <v>-582054</v>
      </c>
      <c r="I96" s="72"/>
      <c r="J96" s="121">
        <f t="shared" si="29"/>
        <v>5495751</v>
      </c>
      <c r="K96" s="118" t="e">
        <f t="shared" si="30"/>
        <v>#DIV/0!</v>
      </c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</row>
    <row r="97" spans="1:25" s="300" customFormat="1" ht="40.5" customHeight="1">
      <c r="A97" s="231" t="s">
        <v>150</v>
      </c>
      <c r="B97" s="326" t="s">
        <v>253</v>
      </c>
      <c r="C97" s="363">
        <f>C98</f>
        <v>10680741</v>
      </c>
      <c r="D97" s="363">
        <f>D98</f>
        <v>8785323</v>
      </c>
      <c r="E97" s="363">
        <f>E98</f>
        <v>6668016</v>
      </c>
      <c r="F97" s="126">
        <f t="shared" si="26"/>
        <v>62.430275202815992</v>
      </c>
      <c r="G97" s="548">
        <f t="shared" si="27"/>
        <v>75.899497377614907</v>
      </c>
      <c r="H97" s="364">
        <f t="shared" ref="H97:H106" si="32">E97-D97</f>
        <v>-2117307</v>
      </c>
      <c r="I97" s="138"/>
      <c r="J97" s="92">
        <f t="shared" si="29"/>
        <v>6668016</v>
      </c>
      <c r="K97" s="241" t="e">
        <f t="shared" si="30"/>
        <v>#DIV/0!</v>
      </c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</row>
    <row r="98" spans="1:25" s="220" customFormat="1" ht="44.25" customHeight="1">
      <c r="A98" s="232">
        <v>1021</v>
      </c>
      <c r="B98" s="331" t="s">
        <v>254</v>
      </c>
      <c r="C98" s="361">
        <v>10680741</v>
      </c>
      <c r="D98" s="361">
        <v>8785323</v>
      </c>
      <c r="E98" s="361">
        <v>6668016</v>
      </c>
      <c r="F98" s="128">
        <f t="shared" ref="F98:F106" si="33">IF(C98=0,"",E98/C98*100)</f>
        <v>62.430275202815992</v>
      </c>
      <c r="G98" s="578">
        <f t="shared" ref="G98:G106" si="34">IF(D98=0,"",E98/D98*100)</f>
        <v>75.899497377614907</v>
      </c>
      <c r="H98" s="362">
        <f t="shared" si="32"/>
        <v>-2117307</v>
      </c>
      <c r="I98" s="72"/>
      <c r="J98" s="121"/>
      <c r="K98" s="118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</row>
    <row r="99" spans="1:25" s="300" customFormat="1" ht="44.25" customHeight="1">
      <c r="A99" s="231">
        <v>1030</v>
      </c>
      <c r="B99" s="365" t="s">
        <v>255</v>
      </c>
      <c r="C99" s="363">
        <f>C100</f>
        <v>21128000</v>
      </c>
      <c r="D99" s="363">
        <f>D100</f>
        <v>15544800</v>
      </c>
      <c r="E99" s="363">
        <f>E100</f>
        <v>15041537</v>
      </c>
      <c r="F99" s="126">
        <f t="shared" si="33"/>
        <v>71.192431843998477</v>
      </c>
      <c r="G99" s="548">
        <f t="shared" si="34"/>
        <v>96.762499356698058</v>
      </c>
      <c r="H99" s="364">
        <f t="shared" si="32"/>
        <v>-503263</v>
      </c>
      <c r="I99" s="138"/>
      <c r="J99" s="92"/>
      <c r="K99" s="241"/>
      <c r="L99" s="299"/>
      <c r="M99" s="299"/>
      <c r="N99" s="299"/>
      <c r="O99" s="299"/>
      <c r="P99" s="299"/>
      <c r="Q99" s="299"/>
      <c r="R99" s="299"/>
      <c r="S99" s="299"/>
      <c r="T99" s="299"/>
      <c r="U99" s="299"/>
      <c r="V99" s="299"/>
      <c r="W99" s="299"/>
      <c r="X99" s="299"/>
      <c r="Y99" s="299"/>
    </row>
    <row r="100" spans="1:25" s="220" customFormat="1" ht="44.25" customHeight="1">
      <c r="A100" s="232">
        <v>1031</v>
      </c>
      <c r="B100" s="366" t="s">
        <v>254</v>
      </c>
      <c r="C100" s="361">
        <v>21128000</v>
      </c>
      <c r="D100" s="361">
        <v>15544800</v>
      </c>
      <c r="E100" s="361">
        <v>15041537</v>
      </c>
      <c r="F100" s="128">
        <f t="shared" si="33"/>
        <v>71.192431843998477</v>
      </c>
      <c r="G100" s="578">
        <f t="shared" si="34"/>
        <v>96.762499356698058</v>
      </c>
      <c r="H100" s="362">
        <f t="shared" si="32"/>
        <v>-503263</v>
      </c>
      <c r="I100" s="72"/>
      <c r="J100" s="121"/>
      <c r="K100" s="118"/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</row>
    <row r="101" spans="1:25" s="220" customFormat="1" ht="33" customHeight="1">
      <c r="A101" s="231">
        <v>1080</v>
      </c>
      <c r="B101" s="365" t="s">
        <v>305</v>
      </c>
      <c r="C101" s="363">
        <v>448000</v>
      </c>
      <c r="D101" s="363">
        <v>448000</v>
      </c>
      <c r="E101" s="363">
        <v>67051.3</v>
      </c>
      <c r="F101" s="126">
        <f t="shared" si="33"/>
        <v>14.966808035714285</v>
      </c>
      <c r="G101" s="548">
        <f t="shared" si="34"/>
        <v>14.966808035714285</v>
      </c>
      <c r="H101" s="364">
        <f t="shared" si="32"/>
        <v>-380948.7</v>
      </c>
      <c r="I101" s="72"/>
      <c r="J101" s="121"/>
      <c r="K101" s="118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</row>
    <row r="102" spans="1:25" s="220" customFormat="1" ht="21" customHeight="1">
      <c r="A102" s="231">
        <v>1142</v>
      </c>
      <c r="B102" s="365" t="s">
        <v>306</v>
      </c>
      <c r="C102" s="363">
        <v>5430</v>
      </c>
      <c r="D102" s="363">
        <v>5430</v>
      </c>
      <c r="E102" s="363">
        <v>0</v>
      </c>
      <c r="F102" s="126">
        <f t="shared" si="33"/>
        <v>0</v>
      </c>
      <c r="G102" s="548">
        <f t="shared" si="34"/>
        <v>0</v>
      </c>
      <c r="H102" s="364">
        <f t="shared" si="32"/>
        <v>-5430</v>
      </c>
      <c r="I102" s="72"/>
      <c r="J102" s="121"/>
      <c r="K102" s="118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</row>
    <row r="103" spans="1:25" s="220" customFormat="1" ht="62.25" customHeight="1">
      <c r="A103" s="231">
        <v>1181</v>
      </c>
      <c r="B103" s="365" t="s">
        <v>307</v>
      </c>
      <c r="C103" s="363">
        <v>25741</v>
      </c>
      <c r="D103" s="363">
        <v>25741</v>
      </c>
      <c r="E103" s="363">
        <v>0</v>
      </c>
      <c r="F103" s="126">
        <f t="shared" si="33"/>
        <v>0</v>
      </c>
      <c r="G103" s="548">
        <f t="shared" si="34"/>
        <v>0</v>
      </c>
      <c r="H103" s="364">
        <f t="shared" si="32"/>
        <v>-25741</v>
      </c>
      <c r="I103" s="72"/>
      <c r="J103" s="121"/>
      <c r="K103" s="118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</row>
    <row r="104" spans="1:25" s="220" customFormat="1" ht="77.25" customHeight="1">
      <c r="A104" s="231">
        <v>1182</v>
      </c>
      <c r="B104" s="365" t="s">
        <v>308</v>
      </c>
      <c r="C104" s="363">
        <v>257399</v>
      </c>
      <c r="D104" s="363">
        <v>257399</v>
      </c>
      <c r="E104" s="363">
        <v>0</v>
      </c>
      <c r="F104" s="126">
        <f t="shared" si="33"/>
        <v>0</v>
      </c>
      <c r="G104" s="548">
        <f t="shared" si="34"/>
        <v>0</v>
      </c>
      <c r="H104" s="364">
        <f t="shared" si="32"/>
        <v>-257399</v>
      </c>
      <c r="I104" s="72"/>
      <c r="J104" s="121"/>
      <c r="K104" s="118"/>
      <c r="L104" s="219"/>
      <c r="M104" s="219"/>
      <c r="N104" s="219"/>
      <c r="O104" s="219"/>
      <c r="P104" s="219"/>
      <c r="Q104" s="219"/>
      <c r="R104" s="219"/>
      <c r="S104" s="219"/>
      <c r="T104" s="219"/>
      <c r="U104" s="219"/>
      <c r="V104" s="219"/>
      <c r="W104" s="219"/>
      <c r="X104" s="219"/>
      <c r="Y104" s="219"/>
    </row>
    <row r="105" spans="1:25" s="300" customFormat="1" ht="67.5" customHeight="1">
      <c r="A105" s="231">
        <v>1200</v>
      </c>
      <c r="B105" s="365" t="s">
        <v>256</v>
      </c>
      <c r="C105" s="363">
        <v>35569</v>
      </c>
      <c r="D105" s="363">
        <v>27408</v>
      </c>
      <c r="E105" s="363">
        <v>0</v>
      </c>
      <c r="F105" s="126">
        <f t="shared" si="33"/>
        <v>0</v>
      </c>
      <c r="G105" s="127">
        <f t="shared" si="34"/>
        <v>0</v>
      </c>
      <c r="H105" s="364">
        <f t="shared" si="32"/>
        <v>-27408</v>
      </c>
      <c r="I105" s="138"/>
      <c r="J105" s="92"/>
      <c r="K105" s="241"/>
      <c r="L105" s="299"/>
      <c r="M105" s="299"/>
      <c r="N105" s="299"/>
      <c r="O105" s="299"/>
      <c r="P105" s="299"/>
      <c r="Q105" s="299"/>
      <c r="R105" s="299"/>
      <c r="S105" s="299"/>
      <c r="T105" s="299"/>
      <c r="U105" s="299"/>
      <c r="V105" s="299"/>
      <c r="W105" s="299"/>
      <c r="X105" s="299"/>
      <c r="Y105" s="299"/>
    </row>
    <row r="106" spans="1:25" s="300" customFormat="1" ht="67.5" customHeight="1">
      <c r="A106" s="231">
        <v>1210</v>
      </c>
      <c r="B106" s="512" t="s">
        <v>287</v>
      </c>
      <c r="C106" s="363">
        <v>18789</v>
      </c>
      <c r="D106" s="363">
        <v>18789</v>
      </c>
      <c r="E106" s="363">
        <v>0</v>
      </c>
      <c r="F106" s="126">
        <f t="shared" si="33"/>
        <v>0</v>
      </c>
      <c r="G106" s="127">
        <f t="shared" si="34"/>
        <v>0</v>
      </c>
      <c r="H106" s="364">
        <f t="shared" si="32"/>
        <v>-18789</v>
      </c>
      <c r="I106" s="138"/>
      <c r="J106" s="92"/>
      <c r="K106" s="241"/>
      <c r="L106" s="299"/>
      <c r="M106" s="299"/>
      <c r="N106" s="299"/>
      <c r="O106" s="299"/>
      <c r="P106" s="299"/>
      <c r="Q106" s="299"/>
      <c r="R106" s="299"/>
      <c r="S106" s="299"/>
      <c r="T106" s="299"/>
      <c r="U106" s="299"/>
      <c r="V106" s="299"/>
      <c r="W106" s="299"/>
      <c r="X106" s="299"/>
      <c r="Y106" s="299"/>
    </row>
    <row r="107" spans="1:25" s="220" customFormat="1" ht="27" customHeight="1">
      <c r="A107" s="231" t="s">
        <v>32</v>
      </c>
      <c r="B107" s="326" t="s">
        <v>151</v>
      </c>
      <c r="C107" s="363">
        <f>SUM(C108:C108)</f>
        <v>2186000</v>
      </c>
      <c r="D107" s="363">
        <f>SUM(D108:D108)</f>
        <v>2186000</v>
      </c>
      <c r="E107" s="363">
        <f>SUM(E108:E108)</f>
        <v>1640177</v>
      </c>
      <c r="F107" s="126">
        <f t="shared" si="26"/>
        <v>75.030969807868246</v>
      </c>
      <c r="G107" s="127">
        <f t="shared" si="27"/>
        <v>75.030969807868246</v>
      </c>
      <c r="H107" s="364">
        <f t="shared" si="28"/>
        <v>-545823</v>
      </c>
      <c r="I107" s="137" t="e">
        <f>I108+#REF!</f>
        <v>#REF!</v>
      </c>
      <c r="J107" s="92" t="e">
        <f t="shared" si="29"/>
        <v>#REF!</v>
      </c>
      <c r="K107" s="241" t="e">
        <f t="shared" si="30"/>
        <v>#REF!</v>
      </c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</row>
    <row r="108" spans="1:25" s="220" customFormat="1" ht="27" customHeight="1">
      <c r="A108" s="232" t="s">
        <v>23</v>
      </c>
      <c r="B108" s="331" t="s">
        <v>44</v>
      </c>
      <c r="C108" s="361">
        <v>2186000</v>
      </c>
      <c r="D108" s="361">
        <v>2186000</v>
      </c>
      <c r="E108" s="361">
        <v>1640177</v>
      </c>
      <c r="F108" s="128">
        <f>IF(C108=0,"",E108/C108*100)</f>
        <v>75.030969807868246</v>
      </c>
      <c r="G108" s="578">
        <f>IF(D108=0,"",E108/D108*100)</f>
        <v>75.030969807868246</v>
      </c>
      <c r="H108" s="362">
        <f t="shared" si="28"/>
        <v>-545823</v>
      </c>
      <c r="I108" s="72"/>
      <c r="J108" s="121">
        <f t="shared" si="29"/>
        <v>1640177</v>
      </c>
      <c r="K108" s="118" t="e">
        <f t="shared" si="30"/>
        <v>#DIV/0!</v>
      </c>
      <c r="L108" s="219"/>
      <c r="M108" s="219"/>
      <c r="N108" s="219"/>
      <c r="O108" s="219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</row>
    <row r="109" spans="1:25" s="220" customFormat="1" ht="23.25" customHeight="1">
      <c r="A109" s="231" t="s">
        <v>33</v>
      </c>
      <c r="B109" s="326" t="s">
        <v>42</v>
      </c>
      <c r="C109" s="358">
        <f>C110+C111+C113+C114</f>
        <v>1810770</v>
      </c>
      <c r="D109" s="358">
        <f>D110+D111+D113+D114</f>
        <v>1433790</v>
      </c>
      <c r="E109" s="358">
        <f>E110+E111+E113+E114</f>
        <v>1189021</v>
      </c>
      <c r="F109" s="126">
        <f t="shared" si="26"/>
        <v>65.663833617742725</v>
      </c>
      <c r="G109" s="127">
        <f t="shared" si="27"/>
        <v>82.928532072339749</v>
      </c>
      <c r="H109" s="364">
        <f t="shared" si="28"/>
        <v>-244769</v>
      </c>
      <c r="I109" s="123" t="e">
        <f>#REF!+I111+I112+I113+I114</f>
        <v>#REF!</v>
      </c>
      <c r="J109" s="92" t="e">
        <f t="shared" si="29"/>
        <v>#REF!</v>
      </c>
      <c r="K109" s="241" t="e">
        <f t="shared" si="30"/>
        <v>#REF!</v>
      </c>
      <c r="L109" s="219"/>
      <c r="M109" s="219"/>
      <c r="N109" s="219"/>
      <c r="O109" s="219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</row>
    <row r="110" spans="1:25" s="220" customFormat="1" ht="63" customHeight="1">
      <c r="A110" s="302">
        <v>3104</v>
      </c>
      <c r="B110" s="366" t="s">
        <v>264</v>
      </c>
      <c r="C110" s="361">
        <v>1530450</v>
      </c>
      <c r="D110" s="361">
        <v>1153470</v>
      </c>
      <c r="E110" s="361">
        <v>1004825</v>
      </c>
      <c r="F110" s="128">
        <f>IF(C110=0,"",E110/C110*100)</f>
        <v>65.655526152438824</v>
      </c>
      <c r="G110" s="129">
        <f>IF(D110=0,"",E110/D110*100)</f>
        <v>87.113232247045872</v>
      </c>
      <c r="H110" s="362">
        <f>E110-D110</f>
        <v>-148645</v>
      </c>
      <c r="I110" s="123"/>
      <c r="J110" s="92"/>
      <c r="K110" s="241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</row>
    <row r="111" spans="1:25" s="220" customFormat="1" ht="81" customHeight="1">
      <c r="A111" s="232">
        <v>3160</v>
      </c>
      <c r="B111" s="366" t="s">
        <v>257</v>
      </c>
      <c r="C111" s="361">
        <v>138000</v>
      </c>
      <c r="D111" s="361">
        <v>138000</v>
      </c>
      <c r="E111" s="361">
        <v>91714</v>
      </c>
      <c r="F111" s="128">
        <f t="shared" si="26"/>
        <v>66.459420289855075</v>
      </c>
      <c r="G111" s="578">
        <f t="shared" si="27"/>
        <v>66.459420289855075</v>
      </c>
      <c r="H111" s="362">
        <f t="shared" si="28"/>
        <v>-46286</v>
      </c>
      <c r="I111" s="72"/>
      <c r="J111" s="121">
        <f t="shared" si="29"/>
        <v>91714</v>
      </c>
      <c r="K111" s="118" t="e">
        <f t="shared" si="30"/>
        <v>#DIV/0!</v>
      </c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</row>
    <row r="112" spans="1:25" s="220" customFormat="1" ht="54.75" hidden="1" customHeight="1">
      <c r="A112" s="232">
        <v>3192</v>
      </c>
      <c r="B112" s="366" t="s">
        <v>156</v>
      </c>
      <c r="C112" s="361"/>
      <c r="D112" s="361"/>
      <c r="E112" s="361"/>
      <c r="F112" s="128" t="str">
        <f>IF(C112=0,"",E112/C112*100)</f>
        <v/>
      </c>
      <c r="G112" s="578" t="str">
        <f>IF(D112=0,"",E112/D112*100)</f>
        <v/>
      </c>
      <c r="H112" s="362">
        <f t="shared" si="28"/>
        <v>0</v>
      </c>
      <c r="I112" s="72"/>
      <c r="J112" s="121">
        <f t="shared" si="29"/>
        <v>0</v>
      </c>
      <c r="K112" s="118" t="e">
        <f t="shared" si="30"/>
        <v>#DIV/0!</v>
      </c>
      <c r="L112" s="219"/>
      <c r="M112" s="219"/>
      <c r="N112" s="219"/>
      <c r="O112" s="219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</row>
    <row r="113" spans="1:25" s="220" customFormat="1" ht="27" customHeight="1">
      <c r="A113" s="232" t="s">
        <v>154</v>
      </c>
      <c r="B113" s="331" t="s">
        <v>155</v>
      </c>
      <c r="C113" s="367">
        <v>7320</v>
      </c>
      <c r="D113" s="367">
        <v>7320</v>
      </c>
      <c r="E113" s="367">
        <v>5402</v>
      </c>
      <c r="F113" s="128">
        <f t="shared" si="26"/>
        <v>73.797814207650276</v>
      </c>
      <c r="G113" s="578">
        <f t="shared" si="27"/>
        <v>73.797814207650276</v>
      </c>
      <c r="H113" s="362">
        <f t="shared" si="28"/>
        <v>-1918</v>
      </c>
      <c r="I113" s="138"/>
      <c r="J113" s="92">
        <f t="shared" si="29"/>
        <v>5402</v>
      </c>
      <c r="K113" s="241" t="e">
        <f t="shared" si="30"/>
        <v>#DIV/0!</v>
      </c>
      <c r="L113" s="219"/>
      <c r="M113" s="219"/>
      <c r="N113" s="219"/>
      <c r="O113" s="219"/>
      <c r="P113" s="219"/>
      <c r="Q113" s="219"/>
      <c r="R113" s="219"/>
      <c r="S113" s="219"/>
      <c r="T113" s="219"/>
      <c r="U113" s="219"/>
      <c r="V113" s="219"/>
      <c r="W113" s="219"/>
      <c r="X113" s="219"/>
      <c r="Y113" s="219"/>
    </row>
    <row r="114" spans="1:25" s="220" customFormat="1" ht="34.5" customHeight="1">
      <c r="A114" s="232">
        <v>3242</v>
      </c>
      <c r="B114" s="331" t="s">
        <v>265</v>
      </c>
      <c r="C114" s="367">
        <v>135000</v>
      </c>
      <c r="D114" s="367">
        <v>135000</v>
      </c>
      <c r="E114" s="367">
        <v>87080</v>
      </c>
      <c r="F114" s="128">
        <f t="shared" si="26"/>
        <v>64.503703703703707</v>
      </c>
      <c r="G114" s="578">
        <f t="shared" si="27"/>
        <v>64.503703703703707</v>
      </c>
      <c r="H114" s="362">
        <f t="shared" si="28"/>
        <v>-47920</v>
      </c>
      <c r="I114" s="72"/>
      <c r="J114" s="121">
        <f t="shared" si="29"/>
        <v>87080</v>
      </c>
      <c r="K114" s="118" t="e">
        <f t="shared" si="30"/>
        <v>#DIV/0!</v>
      </c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  <c r="V114" s="219"/>
      <c r="W114" s="219"/>
      <c r="X114" s="219"/>
      <c r="Y114" s="219"/>
    </row>
    <row r="115" spans="1:25" s="220" customFormat="1" ht="27" customHeight="1">
      <c r="A115" s="231" t="s">
        <v>34</v>
      </c>
      <c r="B115" s="326" t="s">
        <v>157</v>
      </c>
      <c r="C115" s="358">
        <f>C116+C117+C118</f>
        <v>4157385</v>
      </c>
      <c r="D115" s="358">
        <f>D116+D117+D118</f>
        <v>3606814</v>
      </c>
      <c r="E115" s="358">
        <f>E116+E117+E118</f>
        <v>2821806</v>
      </c>
      <c r="F115" s="126">
        <f t="shared" si="26"/>
        <v>67.874541328262836</v>
      </c>
      <c r="G115" s="548">
        <f t="shared" si="27"/>
        <v>78.235417739866818</v>
      </c>
      <c r="H115" s="364">
        <f t="shared" si="28"/>
        <v>-785008</v>
      </c>
      <c r="I115" s="137" t="e">
        <f>I116+#REF!+I117+I118</f>
        <v>#REF!</v>
      </c>
      <c r="J115" s="92" t="e">
        <f t="shared" si="29"/>
        <v>#REF!</v>
      </c>
      <c r="K115" s="241" t="e">
        <f t="shared" si="30"/>
        <v>#REF!</v>
      </c>
      <c r="L115" s="219"/>
      <c r="M115" s="219"/>
      <c r="N115" s="219"/>
      <c r="O115" s="219"/>
      <c r="P115" s="219"/>
      <c r="Q115" s="219"/>
      <c r="R115" s="219"/>
      <c r="S115" s="219"/>
      <c r="T115" s="219"/>
      <c r="U115" s="219"/>
      <c r="V115" s="219"/>
      <c r="W115" s="219"/>
      <c r="X115" s="219"/>
      <c r="Y115" s="219"/>
    </row>
    <row r="116" spans="1:25" s="220" customFormat="1" ht="24.75" customHeight="1">
      <c r="A116" s="232" t="s">
        <v>158</v>
      </c>
      <c r="B116" s="331" t="s">
        <v>159</v>
      </c>
      <c r="C116" s="361">
        <v>1685820</v>
      </c>
      <c r="D116" s="361">
        <v>1427611</v>
      </c>
      <c r="E116" s="361">
        <v>1265773</v>
      </c>
      <c r="F116" s="128">
        <f t="shared" si="26"/>
        <v>75.083520186022241</v>
      </c>
      <c r="G116" s="578">
        <f t="shared" si="27"/>
        <v>88.663718618026905</v>
      </c>
      <c r="H116" s="362">
        <f t="shared" si="28"/>
        <v>-161838</v>
      </c>
      <c r="I116" s="72"/>
      <c r="J116" s="121">
        <f t="shared" si="29"/>
        <v>1265773</v>
      </c>
      <c r="K116" s="118" t="e">
        <f t="shared" si="30"/>
        <v>#DIV/0!</v>
      </c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219"/>
    </row>
    <row r="117" spans="1:25" s="222" customFormat="1" ht="48.75" customHeight="1">
      <c r="A117" s="232" t="s">
        <v>161</v>
      </c>
      <c r="B117" s="331" t="s">
        <v>162</v>
      </c>
      <c r="C117" s="361">
        <v>2256565</v>
      </c>
      <c r="D117" s="361">
        <v>1964203</v>
      </c>
      <c r="E117" s="361">
        <v>1455192</v>
      </c>
      <c r="F117" s="128">
        <f t="shared" si="26"/>
        <v>64.48704114439424</v>
      </c>
      <c r="G117" s="578">
        <f t="shared" si="27"/>
        <v>74.085621496352459</v>
      </c>
      <c r="H117" s="362">
        <f t="shared" si="28"/>
        <v>-509011</v>
      </c>
      <c r="I117" s="72"/>
      <c r="J117" s="121">
        <f t="shared" si="29"/>
        <v>1455192</v>
      </c>
      <c r="K117" s="118" t="e">
        <f t="shared" si="30"/>
        <v>#DIV/0!</v>
      </c>
      <c r="L117" s="221"/>
      <c r="M117" s="221"/>
      <c r="N117" s="221"/>
      <c r="O117" s="221"/>
      <c r="P117" s="221"/>
      <c r="Q117" s="221"/>
      <c r="R117" s="221"/>
      <c r="S117" s="221"/>
      <c r="T117" s="221"/>
      <c r="U117" s="221"/>
      <c r="V117" s="221"/>
      <c r="W117" s="221"/>
      <c r="X117" s="221"/>
      <c r="Y117" s="221"/>
    </row>
    <row r="118" spans="1:25" s="222" customFormat="1" ht="35.25" customHeight="1">
      <c r="A118" s="232">
        <v>4082</v>
      </c>
      <c r="B118" s="331" t="s">
        <v>163</v>
      </c>
      <c r="C118" s="361">
        <v>215000</v>
      </c>
      <c r="D118" s="361">
        <v>215000</v>
      </c>
      <c r="E118" s="361">
        <v>100841</v>
      </c>
      <c r="F118" s="128">
        <f t="shared" si="26"/>
        <v>46.902790697674419</v>
      </c>
      <c r="G118" s="129">
        <f t="shared" si="27"/>
        <v>46.902790697674419</v>
      </c>
      <c r="H118" s="362">
        <f t="shared" si="28"/>
        <v>-114159</v>
      </c>
      <c r="I118" s="72"/>
      <c r="J118" s="121">
        <f t="shared" si="29"/>
        <v>100841</v>
      </c>
      <c r="K118" s="118" t="e">
        <f t="shared" si="30"/>
        <v>#DIV/0!</v>
      </c>
      <c r="L118" s="221"/>
      <c r="M118" s="221"/>
      <c r="N118" s="221"/>
      <c r="O118" s="221"/>
      <c r="P118" s="221"/>
      <c r="Q118" s="221"/>
      <c r="R118" s="221"/>
      <c r="S118" s="221"/>
      <c r="T118" s="221"/>
      <c r="U118" s="221"/>
      <c r="V118" s="221"/>
      <c r="W118" s="221"/>
      <c r="X118" s="221"/>
      <c r="Y118" s="221"/>
    </row>
    <row r="119" spans="1:25" s="222" customFormat="1" ht="27" customHeight="1">
      <c r="A119" s="231" t="s">
        <v>35</v>
      </c>
      <c r="B119" s="326" t="s">
        <v>164</v>
      </c>
      <c r="C119" s="358">
        <f>C120+C121</f>
        <v>80000</v>
      </c>
      <c r="D119" s="358">
        <f>D120+D121</f>
        <v>80000</v>
      </c>
      <c r="E119" s="358">
        <f>E120+E121</f>
        <v>40000</v>
      </c>
      <c r="F119" s="126">
        <f t="shared" si="26"/>
        <v>50</v>
      </c>
      <c r="G119" s="127">
        <f t="shared" si="27"/>
        <v>50</v>
      </c>
      <c r="H119" s="364">
        <f t="shared" si="28"/>
        <v>-40000</v>
      </c>
      <c r="I119" s="137" t="e">
        <f>I120+I121+#REF!</f>
        <v>#REF!</v>
      </c>
      <c r="J119" s="92" t="e">
        <f t="shared" si="29"/>
        <v>#REF!</v>
      </c>
      <c r="K119" s="241" t="e">
        <f t="shared" si="30"/>
        <v>#REF!</v>
      </c>
      <c r="L119" s="221"/>
      <c r="M119" s="221"/>
      <c r="N119" s="221"/>
      <c r="O119" s="221"/>
      <c r="P119" s="221"/>
      <c r="Q119" s="221"/>
      <c r="R119" s="221"/>
      <c r="S119" s="221"/>
      <c r="T119" s="221"/>
      <c r="U119" s="221"/>
      <c r="V119" s="221"/>
      <c r="W119" s="221"/>
      <c r="X119" s="221"/>
      <c r="Y119" s="221"/>
    </row>
    <row r="120" spans="1:25" s="222" customFormat="1" ht="21" hidden="1" customHeight="1">
      <c r="A120" s="232" t="s">
        <v>165</v>
      </c>
      <c r="B120" s="331" t="s">
        <v>166</v>
      </c>
      <c r="C120" s="367"/>
      <c r="D120" s="367"/>
      <c r="E120" s="367"/>
      <c r="F120" s="128" t="str">
        <f t="shared" si="26"/>
        <v/>
      </c>
      <c r="G120" s="129" t="str">
        <f t="shared" si="27"/>
        <v/>
      </c>
      <c r="H120" s="362">
        <f t="shared" si="28"/>
        <v>0</v>
      </c>
      <c r="I120" s="72"/>
      <c r="J120" s="121">
        <f t="shared" si="29"/>
        <v>0</v>
      </c>
      <c r="K120" s="118" t="e">
        <f t="shared" si="30"/>
        <v>#DIV/0!</v>
      </c>
      <c r="L120" s="221"/>
      <c r="M120" s="221"/>
      <c r="N120" s="221"/>
      <c r="O120" s="221"/>
      <c r="P120" s="221"/>
      <c r="Q120" s="221"/>
      <c r="R120" s="221"/>
      <c r="S120" s="221"/>
      <c r="T120" s="221"/>
      <c r="U120" s="221"/>
      <c r="V120" s="221"/>
      <c r="W120" s="221"/>
      <c r="X120" s="221"/>
      <c r="Y120" s="221"/>
    </row>
    <row r="121" spans="1:25" s="222" customFormat="1" ht="47.25" customHeight="1">
      <c r="A121" s="232">
        <v>5062</v>
      </c>
      <c r="B121" s="331" t="s">
        <v>266</v>
      </c>
      <c r="C121" s="367">
        <v>80000</v>
      </c>
      <c r="D121" s="367">
        <v>80000</v>
      </c>
      <c r="E121" s="367">
        <v>40000</v>
      </c>
      <c r="F121" s="128">
        <f t="shared" si="26"/>
        <v>50</v>
      </c>
      <c r="G121" s="578">
        <f t="shared" si="27"/>
        <v>50</v>
      </c>
      <c r="H121" s="362">
        <f t="shared" si="28"/>
        <v>-40000</v>
      </c>
      <c r="I121" s="72"/>
      <c r="J121" s="121">
        <f t="shared" si="29"/>
        <v>40000</v>
      </c>
      <c r="K121" s="118" t="e">
        <f t="shared" si="30"/>
        <v>#DIV/0!</v>
      </c>
      <c r="L121" s="221"/>
      <c r="M121" s="221"/>
      <c r="N121" s="221"/>
      <c r="O121" s="221"/>
      <c r="P121" s="221"/>
      <c r="Q121" s="221"/>
      <c r="R121" s="221"/>
      <c r="S121" s="221"/>
      <c r="T121" s="221"/>
      <c r="U121" s="221"/>
      <c r="V121" s="221"/>
      <c r="W121" s="221"/>
      <c r="X121" s="221"/>
      <c r="Y121" s="221"/>
    </row>
    <row r="122" spans="1:25" s="222" customFormat="1" ht="27" customHeight="1">
      <c r="A122" s="231" t="s">
        <v>25</v>
      </c>
      <c r="B122" s="326" t="s">
        <v>170</v>
      </c>
      <c r="C122" s="358">
        <f>C123+C124+C125+C126</f>
        <v>3240351</v>
      </c>
      <c r="D122" s="358">
        <f>D123+D124+D125+D126</f>
        <v>2742727</v>
      </c>
      <c r="E122" s="358">
        <f>E123+E124+E125+E126</f>
        <v>1953011</v>
      </c>
      <c r="F122" s="126">
        <f t="shared" si="26"/>
        <v>60.27158786193224</v>
      </c>
      <c r="G122" s="548">
        <f t="shared" si="27"/>
        <v>71.206904660945114</v>
      </c>
      <c r="H122" s="364">
        <f t="shared" si="28"/>
        <v>-789716</v>
      </c>
      <c r="I122" s="123">
        <f>I123+I125+I127+I126</f>
        <v>0</v>
      </c>
      <c r="J122" s="92">
        <f t="shared" si="29"/>
        <v>1953011</v>
      </c>
      <c r="K122" s="241" t="e">
        <f t="shared" si="30"/>
        <v>#DIV/0!</v>
      </c>
      <c r="L122" s="221"/>
      <c r="M122" s="221"/>
      <c r="N122" s="221"/>
      <c r="O122" s="221"/>
      <c r="P122" s="221"/>
      <c r="Q122" s="221"/>
      <c r="R122" s="221"/>
      <c r="S122" s="221"/>
      <c r="T122" s="221"/>
      <c r="U122" s="221"/>
      <c r="V122" s="221"/>
      <c r="W122" s="221"/>
      <c r="X122" s="221"/>
      <c r="Y122" s="221"/>
    </row>
    <row r="123" spans="1:25" s="222" customFormat="1" ht="38.25" customHeight="1">
      <c r="A123" s="232">
        <v>6013</v>
      </c>
      <c r="B123" s="331" t="s">
        <v>267</v>
      </c>
      <c r="C123" s="361">
        <v>15370</v>
      </c>
      <c r="D123" s="361">
        <v>15370</v>
      </c>
      <c r="E123" s="361">
        <v>6725</v>
      </c>
      <c r="F123" s="128">
        <f t="shared" si="26"/>
        <v>43.754066363044892</v>
      </c>
      <c r="G123" s="578">
        <f t="shared" si="27"/>
        <v>43.754066363044892</v>
      </c>
      <c r="H123" s="362">
        <f t="shared" si="28"/>
        <v>-8645</v>
      </c>
      <c r="I123" s="72"/>
      <c r="J123" s="121">
        <f t="shared" si="29"/>
        <v>6725</v>
      </c>
      <c r="K123" s="118" t="e">
        <f t="shared" si="30"/>
        <v>#DIV/0!</v>
      </c>
      <c r="L123" s="221"/>
      <c r="M123" s="221"/>
      <c r="N123" s="221"/>
      <c r="O123" s="221"/>
      <c r="P123" s="221"/>
      <c r="Q123" s="221"/>
      <c r="R123" s="221"/>
      <c r="S123" s="221"/>
      <c r="T123" s="221"/>
      <c r="U123" s="221"/>
      <c r="V123" s="221"/>
      <c r="W123" s="221"/>
      <c r="X123" s="221"/>
      <c r="Y123" s="221"/>
    </row>
    <row r="124" spans="1:25" s="222" customFormat="1" ht="27.75" customHeight="1">
      <c r="A124" s="232">
        <v>6014</v>
      </c>
      <c r="B124" s="331" t="s">
        <v>268</v>
      </c>
      <c r="C124" s="361">
        <v>912660</v>
      </c>
      <c r="D124" s="361">
        <v>717000</v>
      </c>
      <c r="E124" s="361">
        <v>602088</v>
      </c>
      <c r="F124" s="128">
        <f t="shared" si="26"/>
        <v>65.970679113799221</v>
      </c>
      <c r="G124" s="578">
        <f t="shared" si="27"/>
        <v>83.973221757322179</v>
      </c>
      <c r="H124" s="362">
        <f t="shared" si="28"/>
        <v>-114912</v>
      </c>
      <c r="I124" s="72"/>
      <c r="J124" s="121"/>
      <c r="K124" s="118"/>
      <c r="L124" s="221"/>
      <c r="M124" s="221"/>
      <c r="N124" s="221"/>
      <c r="O124" s="221"/>
      <c r="P124" s="221"/>
      <c r="Q124" s="221"/>
      <c r="R124" s="221"/>
      <c r="S124" s="221"/>
      <c r="T124" s="221"/>
      <c r="U124" s="221"/>
      <c r="V124" s="221"/>
      <c r="W124" s="221"/>
      <c r="X124" s="221"/>
      <c r="Y124" s="221"/>
    </row>
    <row r="125" spans="1:25" s="222" customFormat="1" ht="47.25" customHeight="1">
      <c r="A125" s="232" t="s">
        <v>171</v>
      </c>
      <c r="B125" s="331" t="s">
        <v>172</v>
      </c>
      <c r="C125" s="361">
        <v>714820</v>
      </c>
      <c r="D125" s="361">
        <v>586000</v>
      </c>
      <c r="E125" s="361">
        <v>445745</v>
      </c>
      <c r="F125" s="128">
        <f t="shared" si="26"/>
        <v>62.357656472958226</v>
      </c>
      <c r="G125" s="578">
        <f t="shared" si="27"/>
        <v>76.065699658703068</v>
      </c>
      <c r="H125" s="362">
        <f t="shared" si="28"/>
        <v>-140255</v>
      </c>
      <c r="I125" s="72"/>
      <c r="J125" s="121">
        <f t="shared" si="29"/>
        <v>445745</v>
      </c>
      <c r="K125" s="118" t="e">
        <f t="shared" si="30"/>
        <v>#DIV/0!</v>
      </c>
      <c r="L125" s="221"/>
      <c r="M125" s="221"/>
      <c r="N125" s="221"/>
      <c r="O125" s="221"/>
      <c r="P125" s="221"/>
      <c r="Q125" s="221"/>
      <c r="R125" s="221"/>
      <c r="S125" s="221"/>
      <c r="T125" s="221"/>
      <c r="U125" s="221"/>
      <c r="V125" s="221"/>
      <c r="W125" s="221"/>
      <c r="X125" s="221"/>
      <c r="Y125" s="221"/>
    </row>
    <row r="126" spans="1:25" s="222" customFormat="1" ht="27.75" customHeight="1">
      <c r="A126" s="232" t="s">
        <v>173</v>
      </c>
      <c r="B126" s="331" t="s">
        <v>174</v>
      </c>
      <c r="C126" s="361">
        <v>1597501</v>
      </c>
      <c r="D126" s="361">
        <v>1424357</v>
      </c>
      <c r="E126" s="361">
        <v>898453</v>
      </c>
      <c r="F126" s="128">
        <f t="shared" si="26"/>
        <v>56.24115415264216</v>
      </c>
      <c r="G126" s="578">
        <f t="shared" si="27"/>
        <v>63.077795805405522</v>
      </c>
      <c r="H126" s="362">
        <f t="shared" si="28"/>
        <v>-525904</v>
      </c>
      <c r="I126" s="72"/>
      <c r="J126" s="121">
        <f t="shared" si="29"/>
        <v>898453</v>
      </c>
      <c r="K126" s="118" t="e">
        <f t="shared" si="30"/>
        <v>#DIV/0!</v>
      </c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  <c r="X126" s="221"/>
      <c r="Y126" s="221"/>
    </row>
    <row r="127" spans="1:25" s="222" customFormat="1" ht="15.75" hidden="1" customHeight="1">
      <c r="A127" s="232" t="s">
        <v>175</v>
      </c>
      <c r="B127" s="331" t="s">
        <v>176</v>
      </c>
      <c r="C127" s="361"/>
      <c r="D127" s="361"/>
      <c r="E127" s="361"/>
      <c r="F127" s="128" t="str">
        <f t="shared" si="26"/>
        <v/>
      </c>
      <c r="G127" s="578" t="str">
        <f t="shared" si="27"/>
        <v/>
      </c>
      <c r="H127" s="362">
        <f t="shared" si="28"/>
        <v>0</v>
      </c>
      <c r="I127" s="72"/>
      <c r="J127" s="121">
        <f t="shared" si="29"/>
        <v>0</v>
      </c>
      <c r="K127" s="118" t="e">
        <f t="shared" si="30"/>
        <v>#DIV/0!</v>
      </c>
      <c r="L127" s="221"/>
      <c r="M127" s="221"/>
      <c r="N127" s="221"/>
      <c r="O127" s="221"/>
      <c r="P127" s="221"/>
      <c r="Q127" s="221"/>
      <c r="R127" s="221"/>
      <c r="S127" s="221"/>
      <c r="T127" s="221"/>
      <c r="U127" s="221"/>
      <c r="V127" s="221"/>
      <c r="W127" s="221"/>
      <c r="X127" s="221"/>
      <c r="Y127" s="221"/>
    </row>
    <row r="128" spans="1:25" s="222" customFormat="1" ht="22.5" customHeight="1">
      <c r="A128" s="585">
        <v>7000</v>
      </c>
      <c r="B128" s="355" t="s">
        <v>269</v>
      </c>
      <c r="C128" s="358">
        <f>SUM(C129+C133+C134+C135)</f>
        <v>1213589</v>
      </c>
      <c r="D128" s="358">
        <f t="shared" ref="D128:E128" si="35">SUM(D129+D133+D134+D135)</f>
        <v>1213589</v>
      </c>
      <c r="E128" s="358">
        <f t="shared" si="35"/>
        <v>289339</v>
      </c>
      <c r="F128" s="480">
        <f t="shared" ref="F128:F156" si="36">IF(C128=0,"",E128/C128*100)</f>
        <v>23.841597114014711</v>
      </c>
      <c r="G128" s="571">
        <f t="shared" si="27"/>
        <v>23.841597114014711</v>
      </c>
      <c r="H128" s="482">
        <f t="shared" si="28"/>
        <v>-924250</v>
      </c>
      <c r="I128" s="123">
        <f>I129</f>
        <v>0</v>
      </c>
      <c r="J128" s="92">
        <f t="shared" si="29"/>
        <v>289339</v>
      </c>
      <c r="K128" s="241" t="e">
        <f t="shared" si="30"/>
        <v>#DIV/0!</v>
      </c>
      <c r="L128" s="221"/>
      <c r="M128" s="221"/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  <c r="X128" s="221"/>
      <c r="Y128" s="221"/>
    </row>
    <row r="129" spans="1:25" s="222" customFormat="1" ht="27" customHeight="1">
      <c r="A129" s="232" t="s">
        <v>177</v>
      </c>
      <c r="B129" s="331" t="s">
        <v>178</v>
      </c>
      <c r="C129" s="361">
        <v>5000</v>
      </c>
      <c r="D129" s="361">
        <v>5000</v>
      </c>
      <c r="E129" s="361">
        <v>0</v>
      </c>
      <c r="F129" s="128">
        <f t="shared" si="36"/>
        <v>0</v>
      </c>
      <c r="G129" s="129">
        <f t="shared" si="27"/>
        <v>0</v>
      </c>
      <c r="H129" s="362">
        <f t="shared" si="28"/>
        <v>-5000</v>
      </c>
      <c r="I129" s="72"/>
      <c r="J129" s="121">
        <f t="shared" si="29"/>
        <v>0</v>
      </c>
      <c r="K129" s="118" t="e">
        <f t="shared" si="30"/>
        <v>#DIV/0!</v>
      </c>
      <c r="L129" s="221"/>
      <c r="M129" s="221"/>
      <c r="N129" s="221"/>
      <c r="O129" s="221"/>
      <c r="P129" s="221"/>
      <c r="Q129" s="221"/>
      <c r="R129" s="221"/>
      <c r="S129" s="221"/>
      <c r="T129" s="221"/>
      <c r="U129" s="221"/>
      <c r="V129" s="221"/>
      <c r="W129" s="221"/>
      <c r="X129" s="221"/>
      <c r="Y129" s="221"/>
    </row>
    <row r="130" spans="1:25" s="222" customFormat="1" ht="27" hidden="1" customHeight="1">
      <c r="A130" s="231" t="s">
        <v>36</v>
      </c>
      <c r="B130" s="326" t="s">
        <v>179</v>
      </c>
      <c r="C130" s="358">
        <f>C131</f>
        <v>0</v>
      </c>
      <c r="D130" s="358">
        <f>D131</f>
        <v>0</v>
      </c>
      <c r="E130" s="358">
        <f>E131</f>
        <v>0</v>
      </c>
      <c r="F130" s="126" t="str">
        <f t="shared" si="36"/>
        <v/>
      </c>
      <c r="G130" s="127" t="str">
        <f t="shared" si="27"/>
        <v/>
      </c>
      <c r="H130" s="364">
        <f t="shared" si="28"/>
        <v>0</v>
      </c>
      <c r="I130" s="137">
        <f>I131</f>
        <v>0</v>
      </c>
      <c r="J130" s="92">
        <f t="shared" si="29"/>
        <v>0</v>
      </c>
      <c r="K130" s="241" t="e">
        <f t="shared" si="30"/>
        <v>#DIV/0!</v>
      </c>
      <c r="L130" s="221"/>
      <c r="M130" s="221"/>
      <c r="N130" s="221"/>
      <c r="O130" s="221"/>
      <c r="P130" s="221"/>
      <c r="Q130" s="221"/>
      <c r="R130" s="221"/>
      <c r="S130" s="221"/>
      <c r="T130" s="221"/>
      <c r="U130" s="221"/>
      <c r="V130" s="221"/>
      <c r="W130" s="221"/>
      <c r="X130" s="221"/>
      <c r="Y130" s="221"/>
    </row>
    <row r="131" spans="1:25" s="222" customFormat="1" ht="39" hidden="1" customHeight="1">
      <c r="A131" s="232" t="s">
        <v>180</v>
      </c>
      <c r="B131" s="331" t="s">
        <v>181</v>
      </c>
      <c r="C131" s="361"/>
      <c r="D131" s="361"/>
      <c r="E131" s="361"/>
      <c r="F131" s="128" t="str">
        <f t="shared" si="36"/>
        <v/>
      </c>
      <c r="G131" s="129" t="str">
        <f t="shared" si="27"/>
        <v/>
      </c>
      <c r="H131" s="362">
        <f t="shared" si="28"/>
        <v>0</v>
      </c>
      <c r="I131" s="72">
        <v>0</v>
      </c>
      <c r="J131" s="121">
        <f t="shared" si="29"/>
        <v>0</v>
      </c>
      <c r="K131" s="118" t="e">
        <f t="shared" si="30"/>
        <v>#DIV/0!</v>
      </c>
      <c r="L131" s="221"/>
      <c r="M131" s="221"/>
      <c r="N131" s="221"/>
      <c r="O131" s="221"/>
      <c r="P131" s="221"/>
      <c r="Q131" s="221"/>
      <c r="R131" s="221"/>
      <c r="S131" s="221"/>
      <c r="T131" s="221"/>
      <c r="U131" s="221"/>
      <c r="V131" s="221"/>
      <c r="W131" s="221"/>
      <c r="X131" s="221"/>
      <c r="Y131" s="221"/>
    </row>
    <row r="132" spans="1:25" s="224" customFormat="1" ht="35.25" hidden="1" customHeight="1">
      <c r="A132" s="232" t="s">
        <v>183</v>
      </c>
      <c r="B132" s="331" t="s">
        <v>184</v>
      </c>
      <c r="C132" s="368"/>
      <c r="D132" s="369"/>
      <c r="E132" s="368"/>
      <c r="F132" s="128" t="str">
        <f t="shared" si="36"/>
        <v/>
      </c>
      <c r="G132" s="129" t="str">
        <f t="shared" si="27"/>
        <v/>
      </c>
      <c r="H132" s="362">
        <f t="shared" si="28"/>
        <v>0</v>
      </c>
      <c r="I132" s="72"/>
      <c r="J132" s="121">
        <f t="shared" si="29"/>
        <v>0</v>
      </c>
      <c r="K132" s="118" t="e">
        <f t="shared" si="30"/>
        <v>#DIV/0!</v>
      </c>
      <c r="L132" s="223"/>
      <c r="M132" s="223"/>
      <c r="N132" s="223"/>
      <c r="O132" s="223"/>
      <c r="P132" s="223"/>
      <c r="Q132" s="223"/>
      <c r="R132" s="223"/>
      <c r="S132" s="223"/>
      <c r="T132" s="223"/>
      <c r="U132" s="223"/>
      <c r="V132" s="223"/>
      <c r="W132" s="223"/>
      <c r="X132" s="223"/>
      <c r="Y132" s="223"/>
    </row>
    <row r="133" spans="1:25" s="224" customFormat="1" ht="30" customHeight="1">
      <c r="A133" s="232">
        <v>7461</v>
      </c>
      <c r="B133" s="331" t="s">
        <v>258</v>
      </c>
      <c r="C133" s="370">
        <v>170644</v>
      </c>
      <c r="D133" s="370">
        <v>170644</v>
      </c>
      <c r="E133" s="370">
        <v>75579</v>
      </c>
      <c r="F133" s="128">
        <f t="shared" si="36"/>
        <v>44.290452638241021</v>
      </c>
      <c r="G133" s="578">
        <f t="shared" si="27"/>
        <v>44.290452638241021</v>
      </c>
      <c r="H133" s="362">
        <f t="shared" si="28"/>
        <v>-95065</v>
      </c>
      <c r="I133" s="72"/>
      <c r="J133" s="121">
        <f t="shared" si="29"/>
        <v>75579</v>
      </c>
      <c r="K133" s="118" t="e">
        <f t="shared" si="30"/>
        <v>#DIV/0!</v>
      </c>
      <c r="L133" s="223"/>
      <c r="M133" s="223"/>
      <c r="N133" s="223"/>
      <c r="O133" s="223"/>
      <c r="P133" s="223"/>
      <c r="Q133" s="223"/>
      <c r="R133" s="223"/>
      <c r="S133" s="223"/>
      <c r="T133" s="223"/>
      <c r="U133" s="223"/>
      <c r="V133" s="223"/>
      <c r="W133" s="223"/>
      <c r="X133" s="223"/>
      <c r="Y133" s="223"/>
    </row>
    <row r="134" spans="1:25" s="224" customFormat="1" ht="21" customHeight="1">
      <c r="A134" s="584">
        <v>7540</v>
      </c>
      <c r="B134" s="546" t="s">
        <v>309</v>
      </c>
      <c r="C134" s="370">
        <v>636400</v>
      </c>
      <c r="D134" s="370">
        <v>636400</v>
      </c>
      <c r="E134" s="370">
        <v>0</v>
      </c>
      <c r="F134" s="128">
        <f t="shared" si="36"/>
        <v>0</v>
      </c>
      <c r="G134" s="578">
        <f t="shared" si="27"/>
        <v>0</v>
      </c>
      <c r="H134" s="362">
        <f t="shared" si="28"/>
        <v>-636400</v>
      </c>
      <c r="I134" s="72"/>
      <c r="J134" s="121"/>
      <c r="K134" s="118"/>
      <c r="L134" s="223"/>
      <c r="M134" s="223"/>
      <c r="N134" s="223"/>
      <c r="O134" s="223"/>
      <c r="P134" s="223"/>
      <c r="Q134" s="223"/>
      <c r="R134" s="223"/>
      <c r="S134" s="223"/>
      <c r="T134" s="223"/>
      <c r="U134" s="223"/>
      <c r="V134" s="223"/>
      <c r="W134" s="223"/>
      <c r="X134" s="223"/>
      <c r="Y134" s="223"/>
    </row>
    <row r="135" spans="1:25" s="226" customFormat="1" ht="35.25" customHeight="1">
      <c r="A135" s="231" t="s">
        <v>39</v>
      </c>
      <c r="B135" s="326" t="s">
        <v>51</v>
      </c>
      <c r="C135" s="371">
        <f>C136+C137</f>
        <v>401545</v>
      </c>
      <c r="D135" s="371">
        <f t="shared" ref="D135:E135" si="37">D136+D137</f>
        <v>401545</v>
      </c>
      <c r="E135" s="371">
        <f t="shared" si="37"/>
        <v>213760</v>
      </c>
      <c r="F135" s="126">
        <f t="shared" si="36"/>
        <v>53.234382198757302</v>
      </c>
      <c r="G135" s="548">
        <f t="shared" si="27"/>
        <v>53.234382198757302</v>
      </c>
      <c r="H135" s="364">
        <f t="shared" si="28"/>
        <v>-187785</v>
      </c>
      <c r="I135" s="102">
        <f>I136</f>
        <v>0</v>
      </c>
      <c r="J135" s="92">
        <f t="shared" si="29"/>
        <v>213760</v>
      </c>
      <c r="K135" s="241" t="e">
        <f t="shared" si="30"/>
        <v>#DIV/0!</v>
      </c>
      <c r="L135" s="225"/>
      <c r="M135" s="225"/>
      <c r="N135" s="225"/>
      <c r="O135" s="225"/>
      <c r="P135" s="225"/>
      <c r="Q135" s="225"/>
      <c r="R135" s="225"/>
      <c r="S135" s="225"/>
      <c r="T135" s="225"/>
      <c r="U135" s="225"/>
      <c r="V135" s="225"/>
      <c r="W135" s="225"/>
      <c r="X135" s="225"/>
      <c r="Y135" s="225"/>
    </row>
    <row r="136" spans="1:25" s="224" customFormat="1" ht="27.75" customHeight="1">
      <c r="A136" s="232" t="s">
        <v>185</v>
      </c>
      <c r="B136" s="331" t="s">
        <v>186</v>
      </c>
      <c r="C136" s="370">
        <v>11000</v>
      </c>
      <c r="D136" s="370">
        <v>11000</v>
      </c>
      <c r="E136" s="370"/>
      <c r="F136" s="128">
        <f t="shared" si="36"/>
        <v>0</v>
      </c>
      <c r="G136" s="578">
        <f t="shared" si="27"/>
        <v>0</v>
      </c>
      <c r="H136" s="362">
        <f t="shared" si="28"/>
        <v>-11000</v>
      </c>
      <c r="I136" s="72"/>
      <c r="J136" s="121">
        <f t="shared" si="29"/>
        <v>0</v>
      </c>
      <c r="K136" s="118" t="e">
        <f t="shared" si="30"/>
        <v>#DIV/0!</v>
      </c>
      <c r="L136" s="223"/>
      <c r="M136" s="223"/>
      <c r="N136" s="223"/>
      <c r="O136" s="223"/>
      <c r="P136" s="223"/>
      <c r="Q136" s="223"/>
      <c r="R136" s="223"/>
      <c r="S136" s="223"/>
      <c r="T136" s="223"/>
      <c r="U136" s="223"/>
      <c r="V136" s="223"/>
      <c r="W136" s="223"/>
      <c r="X136" s="223"/>
      <c r="Y136" s="223"/>
    </row>
    <row r="137" spans="1:25" s="224" customFormat="1" ht="26.25" customHeight="1">
      <c r="A137" s="232">
        <v>7693</v>
      </c>
      <c r="B137" s="331" t="s">
        <v>310</v>
      </c>
      <c r="C137" s="370">
        <v>390545</v>
      </c>
      <c r="D137" s="370">
        <v>390545</v>
      </c>
      <c r="E137" s="370">
        <v>213760</v>
      </c>
      <c r="F137" s="128">
        <f t="shared" si="36"/>
        <v>54.73376947598868</v>
      </c>
      <c r="G137" s="578">
        <f t="shared" si="27"/>
        <v>54.73376947598868</v>
      </c>
      <c r="H137" s="362">
        <f t="shared" si="28"/>
        <v>-176785</v>
      </c>
      <c r="I137" s="72"/>
      <c r="J137" s="121"/>
      <c r="K137" s="118"/>
      <c r="L137" s="223"/>
      <c r="M137" s="223"/>
      <c r="N137" s="223"/>
      <c r="O137" s="223"/>
      <c r="P137" s="223"/>
      <c r="Q137" s="223"/>
      <c r="R137" s="223"/>
      <c r="S137" s="223"/>
      <c r="T137" s="223"/>
      <c r="U137" s="223"/>
      <c r="V137" s="223"/>
      <c r="W137" s="223"/>
      <c r="X137" s="223"/>
      <c r="Y137" s="223"/>
    </row>
    <row r="138" spans="1:25" s="224" customFormat="1" ht="0.75" hidden="1" customHeight="1">
      <c r="A138" s="232"/>
      <c r="B138" s="331"/>
      <c r="C138" s="370"/>
      <c r="D138" s="370"/>
      <c r="E138" s="370"/>
      <c r="F138" s="128"/>
      <c r="G138" s="578"/>
      <c r="H138" s="362"/>
      <c r="I138" s="72"/>
      <c r="J138" s="121"/>
      <c r="K138" s="118"/>
      <c r="L138" s="223"/>
      <c r="M138" s="223"/>
      <c r="N138" s="223"/>
      <c r="O138" s="223"/>
      <c r="P138" s="223"/>
      <c r="Q138" s="223"/>
      <c r="R138" s="223"/>
      <c r="S138" s="223"/>
      <c r="T138" s="223"/>
      <c r="U138" s="223"/>
      <c r="V138" s="223"/>
      <c r="W138" s="223"/>
      <c r="X138" s="223"/>
      <c r="Y138" s="223"/>
    </row>
    <row r="139" spans="1:25" s="226" customFormat="1" ht="1.5" hidden="1" customHeight="1">
      <c r="A139" s="231">
        <v>8100</v>
      </c>
      <c r="B139" s="326" t="s">
        <v>236</v>
      </c>
      <c r="C139" s="371">
        <f>C140</f>
        <v>0</v>
      </c>
      <c r="D139" s="371">
        <f>D140</f>
        <v>0</v>
      </c>
      <c r="E139" s="371">
        <f>E140</f>
        <v>0</v>
      </c>
      <c r="F139" s="126" t="str">
        <f t="shared" si="36"/>
        <v/>
      </c>
      <c r="G139" s="583" t="str">
        <f>IF(D139=0,"",F139/D139*100)</f>
        <v/>
      </c>
      <c r="H139" s="364">
        <f t="shared" si="28"/>
        <v>0</v>
      </c>
      <c r="I139" s="138">
        <v>0</v>
      </c>
      <c r="J139" s="121">
        <f>E139-I139</f>
        <v>0</v>
      </c>
      <c r="K139" s="118" t="e">
        <f>E139/I139*100-100</f>
        <v>#DIV/0!</v>
      </c>
      <c r="L139" s="225"/>
      <c r="M139" s="225"/>
      <c r="N139" s="225"/>
      <c r="O139" s="225"/>
      <c r="P139" s="225"/>
      <c r="Q139" s="225"/>
      <c r="R139" s="225"/>
      <c r="S139" s="225"/>
      <c r="T139" s="225"/>
      <c r="U139" s="225"/>
      <c r="V139" s="225"/>
      <c r="W139" s="225"/>
      <c r="X139" s="225"/>
      <c r="Y139" s="225"/>
    </row>
    <row r="140" spans="1:25" s="224" customFormat="1" ht="30" hidden="1" customHeight="1">
      <c r="A140" s="232">
        <v>8110</v>
      </c>
      <c r="B140" s="331" t="s">
        <v>237</v>
      </c>
      <c r="C140" s="370"/>
      <c r="D140" s="370"/>
      <c r="E140" s="370"/>
      <c r="F140" s="128" t="str">
        <f t="shared" si="36"/>
        <v/>
      </c>
      <c r="G140" s="578" t="str">
        <f>IF(D140=0,"",E140/D140*100)</f>
        <v/>
      </c>
      <c r="H140" s="362">
        <f>E140-D140</f>
        <v>0</v>
      </c>
      <c r="I140" s="72">
        <v>0</v>
      </c>
      <c r="J140" s="121">
        <f>E140-I140</f>
        <v>0</v>
      </c>
      <c r="K140" s="118" t="e">
        <f>E140/I140*100-100</f>
        <v>#DIV/0!</v>
      </c>
      <c r="L140" s="223"/>
      <c r="M140" s="223"/>
      <c r="N140" s="223"/>
      <c r="O140" s="223"/>
      <c r="P140" s="223"/>
      <c r="Q140" s="223"/>
      <c r="R140" s="223"/>
      <c r="S140" s="223"/>
      <c r="T140" s="223"/>
      <c r="U140" s="223"/>
      <c r="V140" s="223"/>
      <c r="W140" s="223"/>
      <c r="X140" s="223"/>
      <c r="Y140" s="223"/>
    </row>
    <row r="141" spans="1:25" s="224" customFormat="1" ht="27.75" hidden="1" customHeight="1">
      <c r="A141" s="231" t="s">
        <v>187</v>
      </c>
      <c r="B141" s="326" t="s">
        <v>45</v>
      </c>
      <c r="C141" s="370">
        <v>0</v>
      </c>
      <c r="D141" s="370">
        <v>0</v>
      </c>
      <c r="E141" s="370">
        <v>0</v>
      </c>
      <c r="F141" s="128" t="str">
        <f t="shared" si="36"/>
        <v/>
      </c>
      <c r="G141" s="578" t="str">
        <f t="shared" si="27"/>
        <v/>
      </c>
      <c r="H141" s="362">
        <f t="shared" si="28"/>
        <v>0</v>
      </c>
      <c r="I141" s="72">
        <v>0</v>
      </c>
      <c r="J141" s="121">
        <f t="shared" si="29"/>
        <v>0</v>
      </c>
      <c r="K141" s="118" t="e">
        <f t="shared" si="30"/>
        <v>#DIV/0!</v>
      </c>
      <c r="L141" s="223"/>
      <c r="M141" s="223"/>
      <c r="N141" s="223"/>
      <c r="O141" s="223"/>
      <c r="P141" s="223"/>
      <c r="Q141" s="223"/>
      <c r="R141" s="223"/>
      <c r="S141" s="223"/>
      <c r="T141" s="223"/>
      <c r="U141" s="223"/>
      <c r="V141" s="223"/>
      <c r="W141" s="223"/>
      <c r="X141" s="223"/>
      <c r="Y141" s="223"/>
    </row>
    <row r="142" spans="1:25" s="224" customFormat="1" ht="36" hidden="1" customHeight="1">
      <c r="A142" s="231" t="s">
        <v>188</v>
      </c>
      <c r="B142" s="326" t="s">
        <v>189</v>
      </c>
      <c r="C142" s="364">
        <f>C143</f>
        <v>0</v>
      </c>
      <c r="D142" s="364">
        <f>D143</f>
        <v>0</v>
      </c>
      <c r="E142" s="364">
        <f>E143</f>
        <v>0</v>
      </c>
      <c r="F142" s="126" t="str">
        <f t="shared" si="36"/>
        <v/>
      </c>
      <c r="G142" s="548" t="str">
        <f t="shared" si="27"/>
        <v/>
      </c>
      <c r="H142" s="364">
        <f t="shared" si="28"/>
        <v>0</v>
      </c>
      <c r="I142" s="117">
        <f>I143+I144</f>
        <v>0</v>
      </c>
      <c r="J142" s="92">
        <f t="shared" si="29"/>
        <v>0</v>
      </c>
      <c r="K142" s="241" t="e">
        <f t="shared" si="30"/>
        <v>#DIV/0!</v>
      </c>
      <c r="L142" s="223"/>
      <c r="M142" s="223"/>
      <c r="N142" s="223"/>
      <c r="O142" s="223"/>
      <c r="P142" s="223"/>
      <c r="Q142" s="223"/>
      <c r="R142" s="223"/>
      <c r="S142" s="223"/>
      <c r="T142" s="223"/>
      <c r="U142" s="223"/>
      <c r="V142" s="223"/>
      <c r="W142" s="223"/>
      <c r="X142" s="223"/>
      <c r="Y142" s="223"/>
    </row>
    <row r="143" spans="1:25" s="224" customFormat="1" ht="36.75" hidden="1" customHeight="1">
      <c r="A143" s="232" t="s">
        <v>190</v>
      </c>
      <c r="B143" s="331" t="s">
        <v>191</v>
      </c>
      <c r="C143" s="362"/>
      <c r="D143" s="362"/>
      <c r="E143" s="362"/>
      <c r="F143" s="128" t="str">
        <f t="shared" si="36"/>
        <v/>
      </c>
      <c r="G143" s="578" t="str">
        <f t="shared" si="27"/>
        <v/>
      </c>
      <c r="H143" s="362">
        <f t="shared" si="28"/>
        <v>0</v>
      </c>
      <c r="I143" s="72"/>
      <c r="J143" s="121">
        <f t="shared" si="29"/>
        <v>0</v>
      </c>
      <c r="K143" s="118" t="e">
        <f t="shared" si="30"/>
        <v>#DIV/0!</v>
      </c>
      <c r="L143" s="223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223"/>
    </row>
    <row r="144" spans="1:25" s="224" customFormat="1" ht="35.25" hidden="1" customHeight="1">
      <c r="A144" s="232">
        <v>9130</v>
      </c>
      <c r="B144" s="331" t="s">
        <v>46</v>
      </c>
      <c r="C144" s="362">
        <v>0</v>
      </c>
      <c r="D144" s="362">
        <v>0</v>
      </c>
      <c r="E144" s="362">
        <v>0</v>
      </c>
      <c r="F144" s="128" t="str">
        <f t="shared" si="36"/>
        <v/>
      </c>
      <c r="G144" s="578" t="str">
        <f>IF(D144=0,"",E144/D144*100)</f>
        <v/>
      </c>
      <c r="H144" s="362">
        <f>E144-D144</f>
        <v>0</v>
      </c>
      <c r="I144" s="72"/>
      <c r="J144" s="121">
        <f>E144-I144</f>
        <v>0</v>
      </c>
      <c r="K144" s="118" t="e">
        <f>E144/I144*100-100</f>
        <v>#DIV/0!</v>
      </c>
      <c r="L144" s="223"/>
      <c r="M144" s="223"/>
      <c r="N144" s="223"/>
      <c r="O144" s="223"/>
      <c r="P144" s="223"/>
      <c r="Q144" s="223"/>
      <c r="R144" s="223"/>
      <c r="S144" s="223"/>
      <c r="T144" s="223"/>
      <c r="U144" s="223"/>
      <c r="V144" s="223"/>
      <c r="W144" s="223"/>
      <c r="X144" s="223"/>
      <c r="Y144" s="223"/>
    </row>
    <row r="145" spans="1:25" s="224" customFormat="1" ht="37.5" hidden="1" customHeight="1">
      <c r="A145" s="231" t="s">
        <v>192</v>
      </c>
      <c r="B145" s="326" t="s">
        <v>195</v>
      </c>
      <c r="C145" s="362"/>
      <c r="D145" s="362"/>
      <c r="E145" s="362"/>
      <c r="F145" s="128" t="str">
        <f t="shared" si="36"/>
        <v/>
      </c>
      <c r="G145" s="578" t="str">
        <f t="shared" si="27"/>
        <v/>
      </c>
      <c r="H145" s="362">
        <f t="shared" si="28"/>
        <v>0</v>
      </c>
      <c r="I145" s="72"/>
      <c r="J145" s="121">
        <f t="shared" si="29"/>
        <v>0</v>
      </c>
      <c r="K145" s="118" t="e">
        <f t="shared" si="30"/>
        <v>#DIV/0!</v>
      </c>
      <c r="L145" s="223"/>
      <c r="M145" s="223"/>
      <c r="N145" s="223"/>
      <c r="O145" s="223"/>
      <c r="P145" s="223"/>
      <c r="Q145" s="223"/>
      <c r="R145" s="223"/>
      <c r="S145" s="223"/>
      <c r="T145" s="223"/>
      <c r="U145" s="223"/>
      <c r="V145" s="223"/>
      <c r="W145" s="223"/>
      <c r="X145" s="223"/>
      <c r="Y145" s="223"/>
    </row>
    <row r="146" spans="1:25" s="224" customFormat="1" ht="38.25" hidden="1" customHeight="1">
      <c r="A146" s="231">
        <v>9700</v>
      </c>
      <c r="B146" s="326" t="s">
        <v>56</v>
      </c>
      <c r="C146" s="362"/>
      <c r="D146" s="362"/>
      <c r="E146" s="362"/>
      <c r="F146" s="128" t="str">
        <f t="shared" si="36"/>
        <v/>
      </c>
      <c r="G146" s="578" t="str">
        <f>IF(D146=0,"",E146/D146*100)</f>
        <v/>
      </c>
      <c r="H146" s="362">
        <f>E146-D146</f>
        <v>0</v>
      </c>
      <c r="I146" s="72"/>
      <c r="J146" s="121">
        <f>E146-I146</f>
        <v>0</v>
      </c>
      <c r="K146" s="118" t="e">
        <f>E146/I146*100-100</f>
        <v>#DIV/0!</v>
      </c>
      <c r="L146" s="223"/>
      <c r="M146" s="223"/>
      <c r="N146" s="223"/>
      <c r="O146" s="223"/>
      <c r="P146" s="223"/>
      <c r="Q146" s="223"/>
      <c r="R146" s="223"/>
      <c r="S146" s="223"/>
      <c r="T146" s="223"/>
      <c r="U146" s="223"/>
      <c r="V146" s="223"/>
      <c r="W146" s="223"/>
      <c r="X146" s="223"/>
      <c r="Y146" s="223"/>
    </row>
    <row r="147" spans="1:25" s="224" customFormat="1" ht="18" hidden="1" customHeight="1">
      <c r="A147" s="231" t="s">
        <v>54</v>
      </c>
      <c r="B147" s="326" t="s">
        <v>193</v>
      </c>
      <c r="C147" s="362"/>
      <c r="D147" s="362"/>
      <c r="E147" s="362"/>
      <c r="F147" s="128" t="str">
        <f t="shared" si="36"/>
        <v/>
      </c>
      <c r="G147" s="578" t="str">
        <f t="shared" si="27"/>
        <v/>
      </c>
      <c r="H147" s="362">
        <f t="shared" si="28"/>
        <v>0</v>
      </c>
      <c r="I147" s="72"/>
      <c r="J147" s="121">
        <f t="shared" si="29"/>
        <v>0</v>
      </c>
      <c r="K147" s="118" t="e">
        <f t="shared" si="30"/>
        <v>#DIV/0!</v>
      </c>
      <c r="L147" s="223"/>
      <c r="M147" s="223"/>
      <c r="N147" s="223"/>
      <c r="O147" s="223"/>
      <c r="P147" s="223"/>
      <c r="Q147" s="223"/>
      <c r="R147" s="223"/>
      <c r="S147" s="223"/>
      <c r="T147" s="223"/>
      <c r="U147" s="223"/>
      <c r="V147" s="223"/>
      <c r="W147" s="223"/>
      <c r="X147" s="223"/>
      <c r="Y147" s="223"/>
    </row>
    <row r="148" spans="1:25" s="224" customFormat="1" ht="30.75" hidden="1" customHeight="1">
      <c r="A148" s="232">
        <v>7680</v>
      </c>
      <c r="B148" s="331" t="s">
        <v>186</v>
      </c>
      <c r="C148" s="362">
        <v>11000</v>
      </c>
      <c r="D148" s="362">
        <v>11000</v>
      </c>
      <c r="E148" s="362">
        <v>0</v>
      </c>
      <c r="F148" s="128">
        <f t="shared" si="36"/>
        <v>0</v>
      </c>
      <c r="G148" s="578">
        <f t="shared" si="27"/>
        <v>0</v>
      </c>
      <c r="H148" s="362">
        <f t="shared" si="28"/>
        <v>-11000</v>
      </c>
      <c r="I148" s="72"/>
      <c r="J148" s="121"/>
      <c r="K148" s="118"/>
      <c r="L148" s="223"/>
      <c r="M148" s="223"/>
      <c r="N148" s="223"/>
      <c r="O148" s="223"/>
      <c r="P148" s="223"/>
      <c r="Q148" s="223"/>
      <c r="R148" s="223"/>
      <c r="S148" s="223"/>
      <c r="T148" s="223"/>
      <c r="U148" s="223"/>
      <c r="V148" s="223"/>
      <c r="W148" s="223"/>
      <c r="X148" s="223"/>
      <c r="Y148" s="223"/>
    </row>
    <row r="149" spans="1:25" s="224" customFormat="1" ht="33" hidden="1" customHeight="1">
      <c r="A149" s="232">
        <v>7693</v>
      </c>
      <c r="B149" s="457" t="s">
        <v>265</v>
      </c>
      <c r="C149" s="362">
        <v>270000</v>
      </c>
      <c r="D149" s="362">
        <v>270000</v>
      </c>
      <c r="E149" s="362">
        <v>105215.33</v>
      </c>
      <c r="F149" s="128">
        <f t="shared" si="36"/>
        <v>38.968640740740739</v>
      </c>
      <c r="G149" s="129">
        <f t="shared" si="27"/>
        <v>38.968640740740739</v>
      </c>
      <c r="H149" s="362">
        <f t="shared" si="28"/>
        <v>-164784.66999999998</v>
      </c>
      <c r="I149" s="72"/>
      <c r="J149" s="121"/>
      <c r="K149" s="118"/>
      <c r="L149" s="223"/>
      <c r="M149" s="223"/>
      <c r="N149" s="223"/>
      <c r="O149" s="223"/>
      <c r="P149" s="223"/>
      <c r="Q149" s="223"/>
      <c r="R149" s="223"/>
      <c r="S149" s="223"/>
      <c r="T149" s="223"/>
      <c r="U149" s="223"/>
      <c r="V149" s="223"/>
      <c r="W149" s="223"/>
      <c r="X149" s="223"/>
      <c r="Y149" s="223"/>
    </row>
    <row r="150" spans="1:25" s="224" customFormat="1" ht="33" customHeight="1">
      <c r="A150" s="585">
        <v>8000</v>
      </c>
      <c r="B150" s="355" t="s">
        <v>146</v>
      </c>
      <c r="C150" s="482">
        <f>SUM(C151)+C152</f>
        <v>1932976</v>
      </c>
      <c r="D150" s="482">
        <f t="shared" ref="D150:E150" si="38">SUM(D151)+D152</f>
        <v>1563556</v>
      </c>
      <c r="E150" s="482">
        <f t="shared" si="38"/>
        <v>1431728</v>
      </c>
      <c r="F150" s="482">
        <f t="shared" ref="F150:H150" si="39">SUM(F151)</f>
        <v>73.432955097165589</v>
      </c>
      <c r="G150" s="364">
        <f t="shared" si="39"/>
        <v>91.608221065072271</v>
      </c>
      <c r="H150" s="364">
        <f t="shared" si="39"/>
        <v>-125252</v>
      </c>
      <c r="I150" s="72"/>
      <c r="J150" s="121"/>
      <c r="K150" s="118"/>
      <c r="L150" s="223"/>
      <c r="M150" s="223"/>
      <c r="N150" s="223"/>
      <c r="O150" s="223"/>
      <c r="P150" s="223"/>
      <c r="Q150" s="223"/>
      <c r="R150" s="223"/>
      <c r="S150" s="223"/>
      <c r="T150" s="223"/>
      <c r="U150" s="223"/>
      <c r="V150" s="223"/>
      <c r="W150" s="223"/>
      <c r="X150" s="223"/>
      <c r="Y150" s="223"/>
    </row>
    <row r="151" spans="1:25" s="224" customFormat="1" ht="37.5" customHeight="1">
      <c r="A151" s="232">
        <v>8130</v>
      </c>
      <c r="B151" s="331" t="s">
        <v>270</v>
      </c>
      <c r="C151" s="362">
        <v>1861976</v>
      </c>
      <c r="D151" s="362">
        <v>1492556</v>
      </c>
      <c r="E151" s="362">
        <v>1367304</v>
      </c>
      <c r="F151" s="586">
        <f t="shared" si="36"/>
        <v>73.432955097165589</v>
      </c>
      <c r="G151" s="578">
        <f t="shared" si="27"/>
        <v>91.608221065072271</v>
      </c>
      <c r="H151" s="362">
        <f t="shared" si="28"/>
        <v>-125252</v>
      </c>
      <c r="I151" s="72"/>
      <c r="J151" s="121"/>
      <c r="K151" s="118"/>
      <c r="L151" s="223"/>
      <c r="M151" s="223"/>
      <c r="N151" s="223"/>
      <c r="O151" s="223"/>
      <c r="P151" s="223"/>
      <c r="Q151" s="223"/>
      <c r="R151" s="223"/>
      <c r="S151" s="223"/>
      <c r="T151" s="223"/>
      <c r="U151" s="223"/>
      <c r="V151" s="223"/>
      <c r="W151" s="223"/>
      <c r="X151" s="223"/>
      <c r="Y151" s="223"/>
    </row>
    <row r="152" spans="1:25" s="224" customFormat="1" ht="24" customHeight="1">
      <c r="A152" s="232">
        <v>8230</v>
      </c>
      <c r="B152" s="331" t="s">
        <v>311</v>
      </c>
      <c r="C152" s="362">
        <v>71000</v>
      </c>
      <c r="D152" s="362">
        <v>71000</v>
      </c>
      <c r="E152" s="362">
        <v>64424</v>
      </c>
      <c r="F152" s="586">
        <f t="shared" si="36"/>
        <v>90.738028169014086</v>
      </c>
      <c r="G152" s="578">
        <f t="shared" si="27"/>
        <v>90.738028169014086</v>
      </c>
      <c r="H152" s="362">
        <f t="shared" si="28"/>
        <v>-6576</v>
      </c>
      <c r="I152" s="72"/>
      <c r="J152" s="121"/>
      <c r="K152" s="118"/>
      <c r="L152" s="223"/>
      <c r="M152" s="223"/>
      <c r="N152" s="223"/>
      <c r="O152" s="223"/>
      <c r="P152" s="223"/>
      <c r="Q152" s="223"/>
      <c r="R152" s="223"/>
      <c r="S152" s="223"/>
      <c r="T152" s="223"/>
      <c r="U152" s="223"/>
      <c r="V152" s="223"/>
      <c r="W152" s="223"/>
      <c r="X152" s="223"/>
      <c r="Y152" s="223"/>
    </row>
    <row r="153" spans="1:25" s="224" customFormat="1" ht="27.75" customHeight="1">
      <c r="A153" s="231">
        <v>9000</v>
      </c>
      <c r="B153" s="326" t="s">
        <v>271</v>
      </c>
      <c r="C153" s="364">
        <f t="shared" ref="C153:H153" si="40">SUM(C154)</f>
        <v>359150</v>
      </c>
      <c r="D153" s="364">
        <f t="shared" si="40"/>
        <v>359150</v>
      </c>
      <c r="E153" s="364">
        <f t="shared" si="40"/>
        <v>349844</v>
      </c>
      <c r="F153" s="364">
        <f t="shared" si="40"/>
        <v>97.408882082695243</v>
      </c>
      <c r="G153" s="587">
        <f t="shared" si="40"/>
        <v>97.408882082695243</v>
      </c>
      <c r="H153" s="364">
        <f t="shared" si="40"/>
        <v>-9306</v>
      </c>
      <c r="I153" s="72"/>
      <c r="J153" s="121"/>
      <c r="K153" s="118"/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  <c r="X153" s="223"/>
      <c r="Y153" s="223"/>
    </row>
    <row r="154" spans="1:25" s="224" customFormat="1" ht="21.75" customHeight="1">
      <c r="A154" s="232">
        <v>9770</v>
      </c>
      <c r="B154" s="331" t="s">
        <v>47</v>
      </c>
      <c r="C154" s="362">
        <v>359150</v>
      </c>
      <c r="D154" s="362">
        <v>359150</v>
      </c>
      <c r="E154" s="362">
        <v>349844</v>
      </c>
      <c r="F154" s="128">
        <f t="shared" si="36"/>
        <v>97.408882082695243</v>
      </c>
      <c r="G154" s="129">
        <f t="shared" si="27"/>
        <v>97.408882082695243</v>
      </c>
      <c r="H154" s="362">
        <f t="shared" si="28"/>
        <v>-9306</v>
      </c>
      <c r="I154" s="72"/>
      <c r="J154" s="121"/>
      <c r="K154" s="118"/>
      <c r="L154" s="223"/>
      <c r="M154" s="223"/>
      <c r="N154" s="223"/>
      <c r="O154" s="223"/>
      <c r="P154" s="223"/>
      <c r="Q154" s="223"/>
      <c r="R154" s="223"/>
      <c r="S154" s="223"/>
      <c r="T154" s="223"/>
      <c r="U154" s="223"/>
      <c r="V154" s="223"/>
      <c r="W154" s="223"/>
      <c r="X154" s="223"/>
      <c r="Y154" s="223"/>
    </row>
    <row r="155" spans="1:25" s="224" customFormat="1" ht="30" customHeight="1" thickBot="1">
      <c r="A155" s="458">
        <v>900201</v>
      </c>
      <c r="B155" s="372" t="s">
        <v>196</v>
      </c>
      <c r="C155" s="373">
        <f>C90+C95+C107+C109+C115+C119+C122+C128+C150+C153</f>
        <v>64903735</v>
      </c>
      <c r="D155" s="373">
        <f>D90+D95+D107+D109+D115+D119+D122+D128+D150+D153</f>
        <v>52530394</v>
      </c>
      <c r="E155" s="373">
        <f>E90+E95+E107+E109+E115+E119+E122+E128+E150+E153</f>
        <v>43516706.299999997</v>
      </c>
      <c r="F155" s="310">
        <f t="shared" si="36"/>
        <v>67.048077125299486</v>
      </c>
      <c r="G155" s="589">
        <f>IF(D155=0,"",E155/D155*100)</f>
        <v>82.841004961813141</v>
      </c>
      <c r="H155" s="374">
        <f>E155-D155</f>
        <v>-9013687.700000003</v>
      </c>
      <c r="I155" s="190" t="e">
        <f>I90+I95+I107+I109+I115+I119+I122+I128+I130+#REF!+I135+I139+I141+I142+I145+I146+I147</f>
        <v>#REF!</v>
      </c>
      <c r="J155" s="242" t="e">
        <f>E155-I155</f>
        <v>#REF!</v>
      </c>
      <c r="K155" s="243" t="e">
        <f>E155/I155*100-100</f>
        <v>#REF!</v>
      </c>
      <c r="L155" s="223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3"/>
      <c r="Y155" s="223"/>
    </row>
    <row r="156" spans="1:25" s="224" customFormat="1" ht="49.5" customHeight="1">
      <c r="A156" s="233" t="s">
        <v>22</v>
      </c>
      <c r="B156" s="375" t="s">
        <v>12</v>
      </c>
      <c r="C156" s="376">
        <f>C155</f>
        <v>64903735</v>
      </c>
      <c r="D156" s="376">
        <f>D155</f>
        <v>52530394</v>
      </c>
      <c r="E156" s="376">
        <f>E155</f>
        <v>43516706.299999997</v>
      </c>
      <c r="F156" s="311">
        <f t="shared" si="36"/>
        <v>67.048077125299486</v>
      </c>
      <c r="G156" s="311">
        <f>IF(D156=0,"",E156/D156*100)</f>
        <v>82.841004961813141</v>
      </c>
      <c r="H156" s="377">
        <f>E156-D156</f>
        <v>-9013687.700000003</v>
      </c>
      <c r="I156" s="197" t="e">
        <f>I155</f>
        <v>#REF!</v>
      </c>
      <c r="J156" s="244" t="e">
        <f>E156-I156</f>
        <v>#REF!</v>
      </c>
      <c r="K156" s="245" t="e">
        <f>E156/I156*100-100</f>
        <v>#REF!</v>
      </c>
      <c r="L156" s="223"/>
      <c r="M156" s="223"/>
      <c r="N156" s="223"/>
      <c r="O156" s="223"/>
      <c r="P156" s="223"/>
      <c r="Q156" s="223"/>
      <c r="R156" s="223"/>
      <c r="S156" s="223"/>
      <c r="T156" s="223"/>
      <c r="U156" s="223"/>
      <c r="V156" s="223"/>
      <c r="W156" s="223"/>
      <c r="X156" s="223"/>
      <c r="Y156" s="223"/>
    </row>
    <row r="157" spans="1:25" s="220" customFormat="1" ht="11.25" customHeight="1">
      <c r="A157" s="133"/>
      <c r="B157" s="378"/>
      <c r="C157" s="379"/>
      <c r="D157" s="379"/>
      <c r="E157" s="379"/>
      <c r="F157" s="312"/>
      <c r="G157" s="312"/>
      <c r="H157" s="380"/>
      <c r="I157" s="186"/>
      <c r="J157" s="259"/>
      <c r="K157" s="260"/>
      <c r="L157" s="219"/>
      <c r="M157" s="219"/>
      <c r="N157" s="219"/>
      <c r="O157" s="219"/>
      <c r="P157" s="219"/>
      <c r="Q157" s="219"/>
      <c r="R157" s="219"/>
      <c r="S157" s="219"/>
      <c r="T157" s="219"/>
      <c r="U157" s="219"/>
      <c r="V157" s="219"/>
      <c r="W157" s="219"/>
      <c r="X157" s="219"/>
      <c r="Y157" s="219"/>
    </row>
    <row r="158" spans="1:25" s="220" customFormat="1" ht="33.75" customHeight="1">
      <c r="A158" s="133" t="s">
        <v>223</v>
      </c>
      <c r="B158" s="513" t="s">
        <v>224</v>
      </c>
      <c r="C158" s="379">
        <f>C159+C160</f>
        <v>49808532</v>
      </c>
      <c r="D158" s="379">
        <f>D159+D160</f>
        <v>38767464</v>
      </c>
      <c r="E158" s="379">
        <f>E159+E160</f>
        <v>35055665</v>
      </c>
      <c r="F158" s="234">
        <f>IF(C158=0,"",E158/C158*100)</f>
        <v>70.380843587199067</v>
      </c>
      <c r="G158" s="604">
        <f>IF(D158=0,"",E158/D158*100)</f>
        <v>90.425478953175784</v>
      </c>
      <c r="H158" s="381">
        <f t="shared" ref="H158:H170" si="41">E158-D158</f>
        <v>-3711799</v>
      </c>
      <c r="I158" s="186">
        <f>I159+I160</f>
        <v>0</v>
      </c>
      <c r="J158" s="246">
        <f>E158-I158</f>
        <v>35055665</v>
      </c>
      <c r="K158" s="247" t="e">
        <f>E158/I158*100-100</f>
        <v>#DIV/0!</v>
      </c>
      <c r="L158" s="219"/>
      <c r="M158" s="219"/>
      <c r="N158" s="219"/>
      <c r="O158" s="219"/>
      <c r="P158" s="219"/>
      <c r="Q158" s="219"/>
      <c r="R158" s="219"/>
      <c r="S158" s="219"/>
      <c r="T158" s="219"/>
      <c r="U158" s="219"/>
      <c r="V158" s="219"/>
      <c r="W158" s="219"/>
      <c r="X158" s="219"/>
      <c r="Y158" s="219"/>
    </row>
    <row r="159" spans="1:25" s="220" customFormat="1" ht="24.75" customHeight="1">
      <c r="A159" s="236" t="s">
        <v>23</v>
      </c>
      <c r="B159" s="382" t="s">
        <v>225</v>
      </c>
      <c r="C159" s="383">
        <v>40727272</v>
      </c>
      <c r="D159" s="383">
        <v>31684434</v>
      </c>
      <c r="E159" s="383">
        <v>28739371</v>
      </c>
      <c r="F159" s="128">
        <f>IF(C159=0,"",E159/C159*100)</f>
        <v>70.565421126168232</v>
      </c>
      <c r="G159" s="578">
        <f>IF(D159=0,"",E159/D159*100)</f>
        <v>90.705016223423783</v>
      </c>
      <c r="H159" s="384">
        <f t="shared" si="41"/>
        <v>-2945063</v>
      </c>
      <c r="I159" s="201"/>
      <c r="J159" s="248">
        <f t="shared" ref="J159:J170" si="42">E159-I159</f>
        <v>28739371</v>
      </c>
      <c r="K159" s="249" t="e">
        <f t="shared" ref="K159:K170" si="43">E159/I159*100-100</f>
        <v>#DIV/0!</v>
      </c>
      <c r="L159" s="219"/>
      <c r="M159" s="219"/>
      <c r="N159" s="219"/>
      <c r="O159" s="219"/>
      <c r="P159" s="219"/>
      <c r="Q159" s="219"/>
      <c r="R159" s="219"/>
      <c r="S159" s="219"/>
      <c r="T159" s="219"/>
      <c r="U159" s="219"/>
      <c r="V159" s="219"/>
      <c r="W159" s="219"/>
      <c r="X159" s="219"/>
      <c r="Y159" s="219"/>
    </row>
    <row r="160" spans="1:25" s="220" customFormat="1" ht="24.75" customHeight="1">
      <c r="A160" s="236" t="s">
        <v>209</v>
      </c>
      <c r="B160" s="382" t="s">
        <v>226</v>
      </c>
      <c r="C160" s="383">
        <v>9081260</v>
      </c>
      <c r="D160" s="383">
        <v>7083030</v>
      </c>
      <c r="E160" s="383">
        <v>6316294</v>
      </c>
      <c r="F160" s="128">
        <f t="shared" ref="F160:F170" si="44">IF(C160=0,"",E160/C160*100)</f>
        <v>69.553057615352927</v>
      </c>
      <c r="G160" s="578">
        <f t="shared" ref="G160:G170" si="45">IF(D160=0,"",E160/D160*100)</f>
        <v>89.175028201207667</v>
      </c>
      <c r="H160" s="384">
        <f t="shared" si="41"/>
        <v>-766736</v>
      </c>
      <c r="I160" s="201"/>
      <c r="J160" s="248">
        <f t="shared" si="42"/>
        <v>6316294</v>
      </c>
      <c r="K160" s="249" t="e">
        <f t="shared" si="43"/>
        <v>#DIV/0!</v>
      </c>
      <c r="L160" s="219"/>
      <c r="M160" s="219"/>
      <c r="N160" s="219"/>
      <c r="O160" s="219"/>
      <c r="P160" s="219"/>
      <c r="Q160" s="219"/>
      <c r="R160" s="219"/>
      <c r="S160" s="219"/>
      <c r="T160" s="219"/>
      <c r="U160" s="219"/>
      <c r="V160" s="219"/>
      <c r="W160" s="219"/>
      <c r="X160" s="219"/>
      <c r="Y160" s="219"/>
    </row>
    <row r="161" spans="1:25" s="220" customFormat="1" ht="24.75" customHeight="1">
      <c r="A161" s="459" t="s">
        <v>210</v>
      </c>
      <c r="B161" s="385" t="s">
        <v>211</v>
      </c>
      <c r="C161" s="379">
        <v>50893</v>
      </c>
      <c r="D161" s="379">
        <v>43214</v>
      </c>
      <c r="E161" s="379">
        <v>11330.4</v>
      </c>
      <c r="F161" s="234">
        <f t="shared" si="44"/>
        <v>22.263179612127402</v>
      </c>
      <c r="G161" s="235">
        <f t="shared" si="45"/>
        <v>26.219280788633313</v>
      </c>
      <c r="H161" s="381">
        <f t="shared" si="41"/>
        <v>-31883.599999999999</v>
      </c>
      <c r="I161" s="186"/>
      <c r="J161" s="246">
        <f t="shared" si="42"/>
        <v>11330.4</v>
      </c>
      <c r="K161" s="247" t="e">
        <f t="shared" si="43"/>
        <v>#DIV/0!</v>
      </c>
      <c r="L161" s="219"/>
      <c r="M161" s="219"/>
      <c r="N161" s="219"/>
      <c r="O161" s="219"/>
      <c r="P161" s="219"/>
      <c r="Q161" s="219"/>
      <c r="R161" s="219"/>
      <c r="S161" s="219"/>
      <c r="T161" s="219"/>
      <c r="U161" s="219"/>
      <c r="V161" s="219"/>
      <c r="W161" s="219"/>
      <c r="X161" s="219"/>
      <c r="Y161" s="219"/>
    </row>
    <row r="162" spans="1:25" s="220" customFormat="1" ht="24.75" customHeight="1">
      <c r="A162" s="459" t="s">
        <v>212</v>
      </c>
      <c r="B162" s="385" t="s">
        <v>213</v>
      </c>
      <c r="C162" s="379">
        <v>686020</v>
      </c>
      <c r="D162" s="379">
        <v>567080</v>
      </c>
      <c r="E162" s="379">
        <v>442010</v>
      </c>
      <c r="F162" s="234">
        <f t="shared" si="44"/>
        <v>64.431066149674933</v>
      </c>
      <c r="G162" s="235">
        <f t="shared" si="45"/>
        <v>77.944910770967056</v>
      </c>
      <c r="H162" s="381">
        <f t="shared" si="41"/>
        <v>-125070</v>
      </c>
      <c r="I162" s="186"/>
      <c r="J162" s="246">
        <f t="shared" si="42"/>
        <v>442010</v>
      </c>
      <c r="K162" s="247" t="e">
        <f t="shared" si="43"/>
        <v>#DIV/0!</v>
      </c>
      <c r="L162" s="219"/>
      <c r="M162" s="219"/>
      <c r="N162" s="219"/>
      <c r="O162" s="219"/>
      <c r="P162" s="219"/>
      <c r="Q162" s="219"/>
      <c r="R162" s="219"/>
      <c r="S162" s="219"/>
      <c r="T162" s="219"/>
      <c r="U162" s="219"/>
      <c r="V162" s="219"/>
      <c r="W162" s="219"/>
      <c r="X162" s="219"/>
      <c r="Y162" s="219"/>
    </row>
    <row r="163" spans="1:25" s="220" customFormat="1" ht="24.75" customHeight="1">
      <c r="A163" s="460" t="s">
        <v>214</v>
      </c>
      <c r="B163" s="385" t="s">
        <v>215</v>
      </c>
      <c r="C163" s="379">
        <f>SUM(C164:C167)</f>
        <v>2955652</v>
      </c>
      <c r="D163" s="379">
        <f>SUM(D164:D167)</f>
        <v>2632042</v>
      </c>
      <c r="E163" s="379">
        <f>SUM(E164:E167)</f>
        <v>1260177</v>
      </c>
      <c r="F163" s="234">
        <f t="shared" si="44"/>
        <v>42.636176383417265</v>
      </c>
      <c r="G163" s="235">
        <f t="shared" si="45"/>
        <v>47.878301334097252</v>
      </c>
      <c r="H163" s="381">
        <f t="shared" si="41"/>
        <v>-1371865</v>
      </c>
      <c r="I163" s="186">
        <f>SUM(I164:I167)</f>
        <v>0</v>
      </c>
      <c r="J163" s="246">
        <f t="shared" si="42"/>
        <v>1260177</v>
      </c>
      <c r="K163" s="247" t="e">
        <f t="shared" si="43"/>
        <v>#DIV/0!</v>
      </c>
      <c r="L163" s="219"/>
      <c r="M163" s="219"/>
      <c r="N163" s="219"/>
      <c r="O163" s="219"/>
      <c r="P163" s="219"/>
      <c r="Q163" s="219"/>
      <c r="R163" s="219"/>
      <c r="S163" s="219"/>
      <c r="T163" s="219"/>
      <c r="U163" s="219"/>
      <c r="V163" s="219"/>
      <c r="W163" s="219"/>
      <c r="X163" s="219"/>
      <c r="Y163" s="219"/>
    </row>
    <row r="164" spans="1:25" s="220" customFormat="1" ht="24.75" customHeight="1">
      <c r="A164" s="460" t="s">
        <v>216</v>
      </c>
      <c r="B164" s="382" t="s">
        <v>217</v>
      </c>
      <c r="C164" s="383">
        <v>32300</v>
      </c>
      <c r="D164" s="383">
        <v>26300</v>
      </c>
      <c r="E164" s="383">
        <v>18470</v>
      </c>
      <c r="F164" s="237">
        <f t="shared" si="44"/>
        <v>57.182662538699688</v>
      </c>
      <c r="G164" s="238">
        <f t="shared" si="45"/>
        <v>70.228136882129277</v>
      </c>
      <c r="H164" s="384">
        <f t="shared" si="41"/>
        <v>-7830</v>
      </c>
      <c r="I164" s="200"/>
      <c r="J164" s="248">
        <f t="shared" si="42"/>
        <v>18470</v>
      </c>
      <c r="K164" s="249" t="e">
        <f t="shared" si="43"/>
        <v>#DIV/0!</v>
      </c>
      <c r="L164" s="219"/>
      <c r="M164" s="219"/>
      <c r="N164" s="219"/>
      <c r="O164" s="219"/>
      <c r="P164" s="219"/>
      <c r="Q164" s="219"/>
      <c r="R164" s="219"/>
      <c r="S164" s="219"/>
      <c r="T164" s="219"/>
      <c r="U164" s="219"/>
      <c r="V164" s="219"/>
      <c r="W164" s="219"/>
      <c r="X164" s="219"/>
      <c r="Y164" s="219"/>
    </row>
    <row r="165" spans="1:25" s="220" customFormat="1" ht="24.75" customHeight="1">
      <c r="A165" s="460" t="s">
        <v>218</v>
      </c>
      <c r="B165" s="382" t="s">
        <v>219</v>
      </c>
      <c r="C165" s="383">
        <v>1021162</v>
      </c>
      <c r="D165" s="383">
        <v>892952</v>
      </c>
      <c r="E165" s="383">
        <v>549474</v>
      </c>
      <c r="F165" s="237">
        <f t="shared" si="44"/>
        <v>53.808700284577768</v>
      </c>
      <c r="G165" s="238">
        <f t="shared" si="45"/>
        <v>61.534550569347516</v>
      </c>
      <c r="H165" s="384">
        <f t="shared" si="41"/>
        <v>-343478</v>
      </c>
      <c r="I165" s="200"/>
      <c r="J165" s="248">
        <f t="shared" si="42"/>
        <v>549474</v>
      </c>
      <c r="K165" s="249" t="e">
        <f t="shared" si="43"/>
        <v>#DIV/0!</v>
      </c>
      <c r="L165" s="219"/>
      <c r="M165" s="219"/>
      <c r="N165" s="219"/>
      <c r="O165" s="219"/>
      <c r="P165" s="219"/>
      <c r="Q165" s="219"/>
      <c r="R165" s="219"/>
      <c r="S165" s="219"/>
      <c r="T165" s="219"/>
      <c r="U165" s="219"/>
      <c r="V165" s="219"/>
      <c r="W165" s="219"/>
      <c r="X165" s="219"/>
      <c r="Y165" s="219"/>
    </row>
    <row r="166" spans="1:25" s="220" customFormat="1" ht="24.75" customHeight="1">
      <c r="A166" s="460" t="s">
        <v>220</v>
      </c>
      <c r="B166" s="382" t="s">
        <v>221</v>
      </c>
      <c r="C166" s="383">
        <v>1713440</v>
      </c>
      <c r="D166" s="383">
        <v>1527040</v>
      </c>
      <c r="E166" s="383">
        <v>581203</v>
      </c>
      <c r="F166" s="237">
        <f t="shared" si="44"/>
        <v>33.920242319544307</v>
      </c>
      <c r="G166" s="238">
        <f t="shared" si="45"/>
        <v>38.06075806789606</v>
      </c>
      <c r="H166" s="384">
        <f t="shared" si="41"/>
        <v>-945837</v>
      </c>
      <c r="I166" s="200"/>
      <c r="J166" s="248">
        <f t="shared" si="42"/>
        <v>581203</v>
      </c>
      <c r="K166" s="249" t="e">
        <f t="shared" si="43"/>
        <v>#DIV/0!</v>
      </c>
      <c r="L166" s="219"/>
      <c r="M166" s="219"/>
      <c r="N166" s="219"/>
      <c r="O166" s="219"/>
      <c r="P166" s="219"/>
      <c r="Q166" s="219"/>
      <c r="R166" s="219"/>
      <c r="S166" s="219"/>
      <c r="T166" s="219"/>
      <c r="U166" s="219"/>
      <c r="V166" s="219"/>
      <c r="W166" s="219"/>
      <c r="X166" s="219"/>
      <c r="Y166" s="219"/>
    </row>
    <row r="167" spans="1:25" s="220" customFormat="1" ht="31.5" customHeight="1">
      <c r="A167" s="460" t="s">
        <v>222</v>
      </c>
      <c r="B167" s="382" t="s">
        <v>227</v>
      </c>
      <c r="C167" s="383">
        <v>188750</v>
      </c>
      <c r="D167" s="383">
        <v>185750</v>
      </c>
      <c r="E167" s="383">
        <v>111030</v>
      </c>
      <c r="F167" s="237">
        <f t="shared" si="44"/>
        <v>58.823841059602643</v>
      </c>
      <c r="G167" s="238">
        <f t="shared" si="45"/>
        <v>59.773889636608345</v>
      </c>
      <c r="H167" s="384">
        <f t="shared" si="41"/>
        <v>-74720</v>
      </c>
      <c r="I167" s="200"/>
      <c r="J167" s="248">
        <f t="shared" si="42"/>
        <v>111030</v>
      </c>
      <c r="K167" s="249" t="e">
        <f t="shared" si="43"/>
        <v>#DIV/0!</v>
      </c>
      <c r="L167" s="219"/>
      <c r="M167" s="219"/>
      <c r="N167" s="219"/>
      <c r="O167" s="219"/>
      <c r="P167" s="219"/>
      <c r="Q167" s="219"/>
      <c r="R167" s="219"/>
      <c r="S167" s="219"/>
      <c r="T167" s="219"/>
      <c r="U167" s="219"/>
      <c r="V167" s="219"/>
      <c r="W167" s="219"/>
      <c r="X167" s="219"/>
      <c r="Y167" s="219"/>
    </row>
    <row r="168" spans="1:25" s="220" customFormat="1" ht="31.5" customHeight="1">
      <c r="A168" s="459" t="s">
        <v>282</v>
      </c>
      <c r="B168" s="461" t="s">
        <v>283</v>
      </c>
      <c r="C168" s="379">
        <v>96634</v>
      </c>
      <c r="D168" s="379">
        <v>96634</v>
      </c>
      <c r="E168" s="379">
        <v>8000</v>
      </c>
      <c r="F168" s="462">
        <f t="shared" si="44"/>
        <v>8.2786596849969989</v>
      </c>
      <c r="G168" s="463">
        <f t="shared" si="45"/>
        <v>8.2786596849969989</v>
      </c>
      <c r="H168" s="404">
        <f t="shared" si="41"/>
        <v>-88634</v>
      </c>
      <c r="I168" s="200"/>
      <c r="J168" s="248">
        <f t="shared" si="42"/>
        <v>8000</v>
      </c>
      <c r="K168" s="249" t="e">
        <f t="shared" si="43"/>
        <v>#DIV/0!</v>
      </c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</row>
    <row r="169" spans="1:25" s="296" customFormat="1" ht="32.25" customHeight="1">
      <c r="A169" s="459" t="s">
        <v>228</v>
      </c>
      <c r="B169" s="385" t="s">
        <v>229</v>
      </c>
      <c r="C169" s="379">
        <v>359150</v>
      </c>
      <c r="D169" s="379">
        <v>359150</v>
      </c>
      <c r="E169" s="379">
        <v>349844</v>
      </c>
      <c r="F169" s="462">
        <f>IF(C169=0,"",E169/C169*100)</f>
        <v>97.408882082695243</v>
      </c>
      <c r="G169" s="463">
        <f>IF(D169=0,"",E169/D169*100)</f>
        <v>97.408882082695243</v>
      </c>
      <c r="H169" s="404">
        <f>E169-D169</f>
        <v>-9306</v>
      </c>
      <c r="I169" s="186"/>
      <c r="J169" s="246">
        <f t="shared" si="42"/>
        <v>349844</v>
      </c>
      <c r="K169" s="247" t="e">
        <f t="shared" si="43"/>
        <v>#DIV/0!</v>
      </c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  <c r="X169" s="295"/>
      <c r="Y169" s="295"/>
    </row>
    <row r="170" spans="1:25" s="220" customFormat="1" ht="24.75" customHeight="1">
      <c r="A170" s="464" t="s">
        <v>272</v>
      </c>
      <c r="B170" s="385" t="s">
        <v>284</v>
      </c>
      <c r="C170" s="379">
        <v>277990</v>
      </c>
      <c r="D170" s="379">
        <v>277990</v>
      </c>
      <c r="E170" s="379">
        <v>178794</v>
      </c>
      <c r="F170" s="239">
        <f t="shared" si="44"/>
        <v>64.316702039641712</v>
      </c>
      <c r="G170" s="240">
        <f t="shared" si="45"/>
        <v>64.316702039641712</v>
      </c>
      <c r="H170" s="350">
        <f t="shared" si="41"/>
        <v>-99196</v>
      </c>
      <c r="I170" s="186"/>
      <c r="J170" s="250">
        <f t="shared" si="42"/>
        <v>178794</v>
      </c>
      <c r="K170" s="251" t="e">
        <f t="shared" si="43"/>
        <v>#DIV/0!</v>
      </c>
      <c r="L170" s="219"/>
      <c r="M170" s="219"/>
      <c r="N170" s="219"/>
      <c r="O170" s="219"/>
      <c r="P170" s="219"/>
      <c r="Q170" s="219"/>
      <c r="R170" s="219"/>
      <c r="S170" s="219"/>
      <c r="T170" s="219"/>
      <c r="U170" s="219"/>
      <c r="V170" s="219"/>
      <c r="W170" s="219"/>
      <c r="X170" s="219"/>
      <c r="Y170" s="219"/>
    </row>
    <row r="171" spans="1:25" s="136" customFormat="1" ht="5.25" customHeight="1">
      <c r="A171" s="133"/>
      <c r="B171" s="465"/>
      <c r="C171" s="345"/>
      <c r="D171" s="345"/>
      <c r="E171" s="345"/>
      <c r="F171" s="181"/>
      <c r="G171" s="181"/>
      <c r="H171" s="346"/>
      <c r="I171" s="180"/>
      <c r="J171" s="198"/>
      <c r="K171" s="199"/>
      <c r="L171" s="124"/>
      <c r="M171" s="124"/>
      <c r="N171" s="124"/>
      <c r="O171" s="124"/>
      <c r="P171" s="124"/>
      <c r="Q171" s="124"/>
      <c r="R171" s="124"/>
      <c r="S171" s="124"/>
      <c r="T171" s="124"/>
      <c r="U171" s="124"/>
      <c r="V171" s="124"/>
      <c r="W171" s="124"/>
      <c r="X171" s="124"/>
      <c r="Y171" s="124"/>
    </row>
    <row r="172" spans="1:25" s="136" customFormat="1" ht="22.5" customHeight="1">
      <c r="A172" s="483"/>
      <c r="B172" s="484" t="s">
        <v>231</v>
      </c>
      <c r="C172" s="485"/>
      <c r="D172" s="485"/>
      <c r="E172" s="485"/>
      <c r="F172" s="486"/>
      <c r="G172" s="486"/>
      <c r="H172" s="487"/>
      <c r="I172" s="203"/>
      <c r="J172" s="204"/>
      <c r="K172" s="205"/>
      <c r="L172" s="124"/>
      <c r="M172" s="124"/>
      <c r="N172" s="124"/>
      <c r="O172" s="124"/>
      <c r="P172" s="124"/>
      <c r="Q172" s="124"/>
      <c r="R172" s="124"/>
      <c r="S172" s="124"/>
      <c r="T172" s="124"/>
      <c r="U172" s="124"/>
      <c r="V172" s="124"/>
      <c r="W172" s="124"/>
      <c r="X172" s="124"/>
      <c r="Y172" s="124"/>
    </row>
    <row r="173" spans="1:25" s="12" customFormat="1">
      <c r="A173" s="277"/>
      <c r="B173" s="488" t="s">
        <v>1</v>
      </c>
      <c r="C173" s="489"/>
      <c r="D173" s="489"/>
      <c r="E173" s="489"/>
      <c r="F173" s="490"/>
      <c r="G173" s="490"/>
      <c r="H173" s="489"/>
      <c r="I173" s="75"/>
      <c r="J173" s="89"/>
      <c r="K173" s="76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</row>
    <row r="174" spans="1:25" s="12" customFormat="1" ht="27" customHeight="1">
      <c r="A174" s="271">
        <v>10000000</v>
      </c>
      <c r="B174" s="326" t="s">
        <v>60</v>
      </c>
      <c r="C174" s="358">
        <f t="shared" ref="C174:E175" si="46">C175</f>
        <v>11169</v>
      </c>
      <c r="D174" s="358">
        <f t="shared" si="46"/>
        <v>8100</v>
      </c>
      <c r="E174" s="358">
        <f t="shared" si="46"/>
        <v>10700</v>
      </c>
      <c r="F174" s="126">
        <f t="shared" ref="F174:F179" si="47">IF(C174=0,"",E174/C174*100)</f>
        <v>95.800877428597005</v>
      </c>
      <c r="G174" s="548">
        <f t="shared" ref="G174:G180" si="48">IF(D174=0,"",E174/D174*100)</f>
        <v>132.09876543209879</v>
      </c>
      <c r="H174" s="386">
        <f t="shared" ref="H174:H187" si="49">E174-D174</f>
        <v>2600</v>
      </c>
      <c r="I174" s="123">
        <f>I175</f>
        <v>71.819999999999993</v>
      </c>
      <c r="J174" s="92">
        <f t="shared" ref="J174:J186" si="50">E174-I174</f>
        <v>10628.18</v>
      </c>
      <c r="K174" s="122">
        <f t="shared" ref="K174:K186" si="51">E174/I174*100-100</f>
        <v>14798.357003620164</v>
      </c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</row>
    <row r="175" spans="1:25" s="12" customFormat="1" ht="29.25" customHeight="1">
      <c r="A175" s="271">
        <v>19000000</v>
      </c>
      <c r="B175" s="387" t="s">
        <v>91</v>
      </c>
      <c r="C175" s="371">
        <f t="shared" si="46"/>
        <v>11169</v>
      </c>
      <c r="D175" s="371">
        <f t="shared" si="46"/>
        <v>8100</v>
      </c>
      <c r="E175" s="371">
        <f t="shared" si="46"/>
        <v>10700</v>
      </c>
      <c r="F175" s="126">
        <f t="shared" si="47"/>
        <v>95.800877428597005</v>
      </c>
      <c r="G175" s="548">
        <f t="shared" si="48"/>
        <v>132.09876543209879</v>
      </c>
      <c r="H175" s="364">
        <f t="shared" si="49"/>
        <v>2600</v>
      </c>
      <c r="I175" s="102">
        <f>I176</f>
        <v>71.819999999999993</v>
      </c>
      <c r="J175" s="87">
        <f t="shared" si="50"/>
        <v>10628.18</v>
      </c>
      <c r="K175" s="71">
        <f t="shared" si="51"/>
        <v>14798.357003620164</v>
      </c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</row>
    <row r="176" spans="1:25" s="12" customFormat="1" ht="27.75" customHeight="1">
      <c r="A176" s="271">
        <v>19010000</v>
      </c>
      <c r="B176" s="387" t="s">
        <v>26</v>
      </c>
      <c r="C176" s="388">
        <f>SUM(C177:C179)</f>
        <v>11169</v>
      </c>
      <c r="D176" s="388">
        <f>SUM(D177:D179)</f>
        <v>8100</v>
      </c>
      <c r="E176" s="388">
        <f>SUM(E177:E179)</f>
        <v>10700</v>
      </c>
      <c r="F176" s="126">
        <f t="shared" si="47"/>
        <v>95.800877428597005</v>
      </c>
      <c r="G176" s="548">
        <f t="shared" si="48"/>
        <v>132.09876543209879</v>
      </c>
      <c r="H176" s="364">
        <f t="shared" si="49"/>
        <v>2600</v>
      </c>
      <c r="I176" s="103">
        <f>SUM(I177:I179)</f>
        <v>71.819999999999993</v>
      </c>
      <c r="J176" s="87">
        <f t="shared" si="50"/>
        <v>10628.18</v>
      </c>
      <c r="K176" s="71">
        <f t="shared" si="51"/>
        <v>14798.357003620164</v>
      </c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</row>
    <row r="177" spans="1:25" s="12" customFormat="1" ht="49.5" customHeight="1">
      <c r="A177" s="272">
        <v>19010100</v>
      </c>
      <c r="B177" s="389" t="s">
        <v>92</v>
      </c>
      <c r="C177" s="390">
        <v>6789</v>
      </c>
      <c r="D177" s="390">
        <v>4800</v>
      </c>
      <c r="E177" s="390">
        <v>6626</v>
      </c>
      <c r="F177" s="119">
        <f t="shared" si="47"/>
        <v>97.599057298571225</v>
      </c>
      <c r="G177" s="549">
        <f t="shared" si="48"/>
        <v>138.04166666666666</v>
      </c>
      <c r="H177" s="370">
        <f t="shared" si="49"/>
        <v>1826</v>
      </c>
      <c r="I177" s="53">
        <v>8.2669999999999995</v>
      </c>
      <c r="J177" s="96">
        <f t="shared" si="50"/>
        <v>6617.7330000000002</v>
      </c>
      <c r="K177" s="47">
        <f t="shared" si="51"/>
        <v>80049.993951856784</v>
      </c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</row>
    <row r="178" spans="1:25" s="12" customFormat="1" ht="43.5" customHeight="1">
      <c r="A178" s="272">
        <v>19010200</v>
      </c>
      <c r="B178" s="389" t="s">
        <v>93</v>
      </c>
      <c r="C178" s="391">
        <v>60</v>
      </c>
      <c r="D178" s="391">
        <v>60</v>
      </c>
      <c r="E178" s="391">
        <v>46</v>
      </c>
      <c r="F178" s="119">
        <f>IF(C178=0,"",E178/C178*100)</f>
        <v>76.666666666666671</v>
      </c>
      <c r="G178" s="549">
        <f t="shared" si="48"/>
        <v>76.666666666666671</v>
      </c>
      <c r="H178" s="370">
        <f t="shared" si="49"/>
        <v>-14</v>
      </c>
      <c r="I178" s="55">
        <v>14.992000000000001</v>
      </c>
      <c r="J178" s="96">
        <f t="shared" si="50"/>
        <v>31.007999999999999</v>
      </c>
      <c r="K178" s="47">
        <f t="shared" si="51"/>
        <v>206.83030949839912</v>
      </c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:25" s="12" customFormat="1" ht="63.75" customHeight="1">
      <c r="A179" s="272">
        <v>19010300</v>
      </c>
      <c r="B179" s="389" t="s">
        <v>94</v>
      </c>
      <c r="C179" s="467">
        <v>4320</v>
      </c>
      <c r="D179" s="392">
        <v>3240</v>
      </c>
      <c r="E179" s="392">
        <v>4028</v>
      </c>
      <c r="F179" s="555">
        <f t="shared" si="47"/>
        <v>93.240740740740748</v>
      </c>
      <c r="G179" s="549">
        <f t="shared" si="48"/>
        <v>124.32098765432099</v>
      </c>
      <c r="H179" s="368">
        <f t="shared" si="49"/>
        <v>788</v>
      </c>
      <c r="I179" s="54">
        <v>48.561</v>
      </c>
      <c r="J179" s="86">
        <f t="shared" si="50"/>
        <v>3979.4389999999999</v>
      </c>
      <c r="K179" s="47">
        <f t="shared" si="51"/>
        <v>8194.7221020983925</v>
      </c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:25" s="12" customFormat="1" ht="24.75" customHeight="1">
      <c r="A180" s="550">
        <v>20000000</v>
      </c>
      <c r="B180" s="355" t="s">
        <v>95</v>
      </c>
      <c r="C180" s="470">
        <f>C184+C192</f>
        <v>933577</v>
      </c>
      <c r="D180" s="470">
        <f>D184+D192</f>
        <v>933577</v>
      </c>
      <c r="E180" s="470">
        <f>E184+E192+E181</f>
        <v>930134.78399999999</v>
      </c>
      <c r="F180" s="564">
        <f>IF(C180=0,"",E180/C180*100)</f>
        <v>99.631287403181517</v>
      </c>
      <c r="G180" s="561">
        <f t="shared" si="48"/>
        <v>99.631287403181517</v>
      </c>
      <c r="H180" s="565">
        <f t="shared" si="49"/>
        <v>-3442.2160000000149</v>
      </c>
      <c r="I180" s="104">
        <f>I184+I192</f>
        <v>5935.5839999999989</v>
      </c>
      <c r="J180" s="86">
        <f t="shared" si="50"/>
        <v>924199.2</v>
      </c>
      <c r="K180" s="47">
        <f t="shared" si="51"/>
        <v>15570.484723996833</v>
      </c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s="12" customFormat="1" ht="32.25" customHeight="1">
      <c r="A181" s="550">
        <v>21000000</v>
      </c>
      <c r="B181" s="355" t="s">
        <v>297</v>
      </c>
      <c r="C181" s="470">
        <v>0</v>
      </c>
      <c r="D181" s="470">
        <v>0</v>
      </c>
      <c r="E181" s="551">
        <v>76050.75</v>
      </c>
      <c r="F181" s="556">
        <v>0</v>
      </c>
      <c r="G181" s="552">
        <v>0</v>
      </c>
      <c r="H181" s="394">
        <f t="shared" ref="H181:H182" si="52">E181-D181</f>
        <v>76050.75</v>
      </c>
      <c r="I181" s="104"/>
      <c r="J181" s="86"/>
      <c r="K181" s="47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:25" s="12" customFormat="1" ht="47.25" customHeight="1">
      <c r="A182" s="550">
        <v>21110000</v>
      </c>
      <c r="B182" s="355" t="s">
        <v>298</v>
      </c>
      <c r="C182" s="470">
        <v>0</v>
      </c>
      <c r="D182" s="470">
        <v>0</v>
      </c>
      <c r="E182" s="551">
        <v>76050.75</v>
      </c>
      <c r="F182" s="556">
        <v>0</v>
      </c>
      <c r="G182" s="552">
        <v>0</v>
      </c>
      <c r="H182" s="394">
        <f t="shared" si="52"/>
        <v>76050.75</v>
      </c>
      <c r="I182" s="104"/>
      <c r="J182" s="86"/>
      <c r="K182" s="47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s="12" customFormat="1" ht="47.25" customHeight="1">
      <c r="A183" s="275">
        <v>21110000</v>
      </c>
      <c r="B183" s="546" t="s">
        <v>298</v>
      </c>
      <c r="C183" s="505">
        <v>0</v>
      </c>
      <c r="D183" s="505">
        <v>0</v>
      </c>
      <c r="E183" s="553">
        <v>76050.75</v>
      </c>
      <c r="F183" s="557">
        <v>0</v>
      </c>
      <c r="G183" s="554">
        <v>0</v>
      </c>
      <c r="H183" s="397">
        <f t="shared" ref="H183" si="53">E183-D183</f>
        <v>76050.75</v>
      </c>
      <c r="I183" s="104"/>
      <c r="J183" s="86"/>
      <c r="K183" s="47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s="12" customFormat="1" ht="28.5" customHeight="1">
      <c r="A184" s="271">
        <v>24000000</v>
      </c>
      <c r="B184" s="326" t="s">
        <v>113</v>
      </c>
      <c r="C184" s="393">
        <f>C185+C188+C190</f>
        <v>2856</v>
      </c>
      <c r="D184" s="393">
        <f>D185</f>
        <v>2856</v>
      </c>
      <c r="E184" s="393">
        <f>E185+E188+E190</f>
        <v>3810.0340000000001</v>
      </c>
      <c r="F184" s="556">
        <f t="shared" ref="F184:G191" si="54">IF(C184=0,"",E184/C184*100)</f>
        <v>133.4045518207283</v>
      </c>
      <c r="G184" s="552">
        <f t="shared" si="54"/>
        <v>4.6710277248154162</v>
      </c>
      <c r="H184" s="394">
        <f t="shared" si="49"/>
        <v>954.03400000000011</v>
      </c>
      <c r="I184" s="104">
        <f>I185+I188+I190</f>
        <v>17.687000000000001</v>
      </c>
      <c r="J184" s="86">
        <f t="shared" si="50"/>
        <v>3792.3470000000002</v>
      </c>
      <c r="K184" s="47">
        <f t="shared" si="51"/>
        <v>21441.437213772828</v>
      </c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s="12" customFormat="1" ht="25.5" customHeight="1">
      <c r="A185" s="271">
        <v>24060000</v>
      </c>
      <c r="B185" s="326" t="s">
        <v>99</v>
      </c>
      <c r="C185" s="393">
        <f>C186+C187</f>
        <v>2856</v>
      </c>
      <c r="D185" s="393">
        <f>D186+D187</f>
        <v>2856</v>
      </c>
      <c r="E185" s="393">
        <f>E186+E187</f>
        <v>3810</v>
      </c>
      <c r="F185" s="556">
        <f t="shared" si="54"/>
        <v>133.40336134453781</v>
      </c>
      <c r="G185" s="552">
        <f t="shared" si="54"/>
        <v>4.6709860414754143</v>
      </c>
      <c r="H185" s="394">
        <f t="shared" si="49"/>
        <v>954</v>
      </c>
      <c r="I185" s="104">
        <f>I186</f>
        <v>12.029</v>
      </c>
      <c r="J185" s="86">
        <f t="shared" si="50"/>
        <v>3797.971</v>
      </c>
      <c r="K185" s="47">
        <f t="shared" si="51"/>
        <v>31573.455815113477</v>
      </c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s="12" customFormat="1" ht="60.75" customHeight="1">
      <c r="A186" s="272">
        <v>24062100</v>
      </c>
      <c r="B186" s="331" t="s">
        <v>114</v>
      </c>
      <c r="C186" s="466">
        <v>2856</v>
      </c>
      <c r="D186" s="466">
        <v>2856</v>
      </c>
      <c r="E186" s="396">
        <v>3810</v>
      </c>
      <c r="F186" s="555">
        <f>IF(C186=0,"",E186/C186*100)</f>
        <v>133.40336134453781</v>
      </c>
      <c r="G186" s="119">
        <f t="shared" si="54"/>
        <v>4.6709860414754143</v>
      </c>
      <c r="H186" s="397">
        <f t="shared" si="49"/>
        <v>954</v>
      </c>
      <c r="I186" s="56">
        <v>12.029</v>
      </c>
      <c r="J186" s="88">
        <f t="shared" si="50"/>
        <v>3797.971</v>
      </c>
      <c r="K186" s="27">
        <f t="shared" si="51"/>
        <v>31573.455815113477</v>
      </c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s="12" customFormat="1" ht="3" hidden="1" customHeight="1">
      <c r="A187" s="272">
        <v>24062200</v>
      </c>
      <c r="B187" s="331" t="s">
        <v>273</v>
      </c>
      <c r="C187" s="466">
        <v>0</v>
      </c>
      <c r="D187" s="466">
        <v>0</v>
      </c>
      <c r="E187" s="466">
        <v>0</v>
      </c>
      <c r="F187" s="119">
        <v>0</v>
      </c>
      <c r="G187" s="119">
        <v>0</v>
      </c>
      <c r="H187" s="397">
        <f t="shared" si="49"/>
        <v>0</v>
      </c>
      <c r="I187" s="56"/>
      <c r="J187" s="88"/>
      <c r="K187" s="27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s="12" customFormat="1" ht="34.5" hidden="1" customHeight="1">
      <c r="A188" s="271">
        <v>241100000</v>
      </c>
      <c r="B188" s="398" t="s">
        <v>138</v>
      </c>
      <c r="C188" s="395">
        <f>C189</f>
        <v>0</v>
      </c>
      <c r="D188" s="395">
        <f>D189</f>
        <v>0</v>
      </c>
      <c r="E188" s="395">
        <f>E189</f>
        <v>3.4000000000000002E-2</v>
      </c>
      <c r="F188" s="119" t="str">
        <f t="shared" si="54"/>
        <v/>
      </c>
      <c r="G188" s="120" t="str">
        <f t="shared" ref="G188:G194" si="55">IF(D188=0,"",E188/D188*100)</f>
        <v/>
      </c>
      <c r="H188" s="397">
        <f t="shared" ref="H188:H195" si="56">E188-D188</f>
        <v>3.4000000000000002E-2</v>
      </c>
      <c r="I188" s="101">
        <f>I189</f>
        <v>0</v>
      </c>
      <c r="J188" s="88">
        <f t="shared" ref="J188:J198" si="57">E188-I188</f>
        <v>3.4000000000000002E-2</v>
      </c>
      <c r="K188" s="27" t="e">
        <f t="shared" ref="K188:K198" si="58">E188/I188*100-100</f>
        <v>#DIV/0!</v>
      </c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s="12" customFormat="1" ht="3" hidden="1" customHeight="1">
      <c r="A189" s="272">
        <v>24110900</v>
      </c>
      <c r="B189" s="331" t="s">
        <v>139</v>
      </c>
      <c r="C189" s="396"/>
      <c r="D189" s="396"/>
      <c r="E189" s="396">
        <v>3.4000000000000002E-2</v>
      </c>
      <c r="F189" s="119" t="str">
        <f t="shared" si="54"/>
        <v/>
      </c>
      <c r="G189" s="120" t="str">
        <f t="shared" si="55"/>
        <v/>
      </c>
      <c r="H189" s="397">
        <f t="shared" si="56"/>
        <v>3.4000000000000002E-2</v>
      </c>
      <c r="I189" s="56"/>
      <c r="J189" s="88">
        <f t="shared" si="57"/>
        <v>3.4000000000000002E-2</v>
      </c>
      <c r="K189" s="27" t="e">
        <f t="shared" si="58"/>
        <v>#DIV/0!</v>
      </c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s="12" customFormat="1" ht="3.75" hidden="1" customHeight="1">
      <c r="A190" s="271">
        <v>24170000</v>
      </c>
      <c r="B190" s="399" t="s">
        <v>19</v>
      </c>
      <c r="C190" s="393">
        <f>C191</f>
        <v>0</v>
      </c>
      <c r="D190" s="393">
        <f>D191</f>
        <v>0</v>
      </c>
      <c r="E190" s="393">
        <f>E191</f>
        <v>0</v>
      </c>
      <c r="F190" s="119" t="str">
        <f t="shared" si="54"/>
        <v/>
      </c>
      <c r="G190" s="120" t="str">
        <f t="shared" si="55"/>
        <v/>
      </c>
      <c r="H190" s="397">
        <f t="shared" si="56"/>
        <v>0</v>
      </c>
      <c r="I190" s="104">
        <f>I191</f>
        <v>5.6580000000000004</v>
      </c>
      <c r="J190" s="88">
        <f t="shared" si="57"/>
        <v>-5.6580000000000004</v>
      </c>
      <c r="K190" s="27">
        <f t="shared" si="58"/>
        <v>-100</v>
      </c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s="12" customFormat="1" ht="23.25" hidden="1" customHeight="1">
      <c r="A191" s="272">
        <v>24170000</v>
      </c>
      <c r="B191" s="400" t="s">
        <v>19</v>
      </c>
      <c r="C191" s="393"/>
      <c r="D191" s="393"/>
      <c r="E191" s="393"/>
      <c r="F191" s="119" t="str">
        <f t="shared" si="54"/>
        <v/>
      </c>
      <c r="G191" s="120" t="str">
        <f t="shared" si="55"/>
        <v/>
      </c>
      <c r="H191" s="397">
        <f t="shared" si="56"/>
        <v>0</v>
      </c>
      <c r="I191" s="56">
        <v>5.6580000000000004</v>
      </c>
      <c r="J191" s="88">
        <f t="shared" si="57"/>
        <v>-5.6580000000000004</v>
      </c>
      <c r="K191" s="27">
        <f t="shared" si="58"/>
        <v>-100</v>
      </c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s="12" customFormat="1" ht="28.5" customHeight="1">
      <c r="A192" s="271">
        <v>25000000</v>
      </c>
      <c r="B192" s="387" t="s">
        <v>116</v>
      </c>
      <c r="C192" s="605">
        <f>C193+C198</f>
        <v>930721</v>
      </c>
      <c r="D192" s="605">
        <f>D193+D198</f>
        <v>930721</v>
      </c>
      <c r="E192" s="605">
        <f>E193+E198</f>
        <v>850274</v>
      </c>
      <c r="F192" s="552">
        <f>IF(C192=0,"",E192/C192*100)</f>
        <v>91.356485993117161</v>
      </c>
      <c r="G192" s="562">
        <f t="shared" si="55"/>
        <v>91.356485993117161</v>
      </c>
      <c r="H192" s="563">
        <f t="shared" si="56"/>
        <v>-80447</v>
      </c>
      <c r="I192" s="104">
        <f>I193+I198</f>
        <v>5917.896999999999</v>
      </c>
      <c r="J192" s="88">
        <f t="shared" si="57"/>
        <v>844356.103</v>
      </c>
      <c r="K192" s="27">
        <f t="shared" si="58"/>
        <v>14267.840467652615</v>
      </c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s="12" customFormat="1" ht="48.75" customHeight="1">
      <c r="A193" s="271">
        <v>25010000</v>
      </c>
      <c r="B193" s="387" t="s">
        <v>117</v>
      </c>
      <c r="C193" s="605">
        <f>SUM(C194:C197)</f>
        <v>562455</v>
      </c>
      <c r="D193" s="605">
        <f>SUM(D194:D197)</f>
        <v>562455</v>
      </c>
      <c r="E193" s="605">
        <f>SUM(E194:E197)</f>
        <v>482008</v>
      </c>
      <c r="F193" s="552">
        <f>IF(C193=0,"",E193/C193*100)</f>
        <v>85.697166884461879</v>
      </c>
      <c r="G193" s="562">
        <f t="shared" si="55"/>
        <v>85.697166884461879</v>
      </c>
      <c r="H193" s="563">
        <f t="shared" si="56"/>
        <v>-80447</v>
      </c>
      <c r="I193" s="104">
        <f>SUM(I194:I197)</f>
        <v>1777.239</v>
      </c>
      <c r="J193" s="88">
        <f t="shared" si="57"/>
        <v>480230.761</v>
      </c>
      <c r="K193" s="27">
        <f t="shared" si="58"/>
        <v>27021.169409404138</v>
      </c>
      <c r="L193" s="193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s="12" customFormat="1" ht="43.5" customHeight="1">
      <c r="A194" s="275">
        <v>25010100</v>
      </c>
      <c r="B194" s="558" t="s">
        <v>118</v>
      </c>
      <c r="C194" s="606">
        <v>336411</v>
      </c>
      <c r="D194" s="606">
        <v>336411</v>
      </c>
      <c r="E194" s="606">
        <v>239903</v>
      </c>
      <c r="F194" s="559">
        <f>IF(C194=0,"",E194/C194*100)</f>
        <v>71.312471946517803</v>
      </c>
      <c r="G194" s="561">
        <f t="shared" si="55"/>
        <v>71.312471946517803</v>
      </c>
      <c r="H194" s="560">
        <f t="shared" si="56"/>
        <v>-96508</v>
      </c>
      <c r="I194" s="56">
        <v>1142.6300000000001</v>
      </c>
      <c r="J194" s="88">
        <f t="shared" si="57"/>
        <v>238760.37</v>
      </c>
      <c r="K194" s="27">
        <f t="shared" si="58"/>
        <v>20895.685392471751</v>
      </c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s="12" customFormat="1" ht="30.75" hidden="1" customHeight="1">
      <c r="A195" s="272">
        <v>25010200</v>
      </c>
      <c r="B195" s="400" t="s">
        <v>277</v>
      </c>
      <c r="C195" s="605"/>
      <c r="D195" s="605"/>
      <c r="E195" s="606">
        <v>0</v>
      </c>
      <c r="F195" s="119" t="str">
        <f t="shared" ref="F195:F200" si="59">IF(C195=0,"",E195/C195*100)</f>
        <v/>
      </c>
      <c r="G195" s="549" t="str">
        <f t="shared" ref="G195:G200" si="60">IF(D195=0,"",E195/D195*100)</f>
        <v/>
      </c>
      <c r="H195" s="397">
        <f t="shared" si="56"/>
        <v>0</v>
      </c>
      <c r="I195" s="56">
        <v>441.048</v>
      </c>
      <c r="J195" s="88">
        <f t="shared" si="57"/>
        <v>-441.048</v>
      </c>
      <c r="K195" s="27">
        <f t="shared" si="58"/>
        <v>-100</v>
      </c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s="12" customFormat="1" ht="29.25" customHeight="1">
      <c r="A196" s="272">
        <v>25010300</v>
      </c>
      <c r="B196" s="400" t="s">
        <v>120</v>
      </c>
      <c r="C196" s="606">
        <v>221025</v>
      </c>
      <c r="D196" s="606">
        <v>221025</v>
      </c>
      <c r="E196" s="606">
        <v>232653</v>
      </c>
      <c r="F196" s="119">
        <f t="shared" si="59"/>
        <v>105.26094333220225</v>
      </c>
      <c r="G196" s="549">
        <f t="shared" si="60"/>
        <v>105.26094333220225</v>
      </c>
      <c r="H196" s="397">
        <f t="shared" ref="H196:H219" si="61">E196-D196</f>
        <v>11628</v>
      </c>
      <c r="I196" s="56">
        <v>179.351</v>
      </c>
      <c r="J196" s="88">
        <f t="shared" si="57"/>
        <v>232473.649</v>
      </c>
      <c r="K196" s="27">
        <f t="shared" si="58"/>
        <v>129619.3770873873</v>
      </c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s="12" customFormat="1" ht="52.5" customHeight="1">
      <c r="A197" s="272">
        <v>25010400</v>
      </c>
      <c r="B197" s="400" t="s">
        <v>119</v>
      </c>
      <c r="C197" s="606">
        <v>5019</v>
      </c>
      <c r="D197" s="606">
        <v>5019</v>
      </c>
      <c r="E197" s="606">
        <v>9452</v>
      </c>
      <c r="F197" s="119">
        <f t="shared" si="59"/>
        <v>188.32436740386532</v>
      </c>
      <c r="G197" s="549">
        <f t="shared" si="60"/>
        <v>188.32436740386532</v>
      </c>
      <c r="H197" s="397">
        <f t="shared" si="61"/>
        <v>4433</v>
      </c>
      <c r="I197" s="56">
        <v>14.21</v>
      </c>
      <c r="J197" s="88">
        <f t="shared" si="57"/>
        <v>9437.7900000000009</v>
      </c>
      <c r="K197" s="27">
        <f t="shared" si="58"/>
        <v>66416.537649542573</v>
      </c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s="12" customFormat="1" ht="33" customHeight="1">
      <c r="A198" s="271">
        <v>25020000</v>
      </c>
      <c r="B198" s="387" t="s">
        <v>121</v>
      </c>
      <c r="C198" s="605">
        <f>C199+C200</f>
        <v>368266</v>
      </c>
      <c r="D198" s="605">
        <f>D199+D200</f>
        <v>368266</v>
      </c>
      <c r="E198" s="605">
        <f>E199+E200</f>
        <v>368266</v>
      </c>
      <c r="F198" s="552">
        <v>0</v>
      </c>
      <c r="G198" s="562">
        <v>0</v>
      </c>
      <c r="H198" s="563">
        <f t="shared" si="61"/>
        <v>0</v>
      </c>
      <c r="I198" s="104">
        <f>I199+I200</f>
        <v>4140.6579999999994</v>
      </c>
      <c r="J198" s="88">
        <f t="shared" si="57"/>
        <v>364125.342</v>
      </c>
      <c r="K198" s="27">
        <f t="shared" si="58"/>
        <v>8793.9004380463211</v>
      </c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s="12" customFormat="1" ht="24.75" customHeight="1">
      <c r="A199" s="272">
        <v>25020100</v>
      </c>
      <c r="B199" s="400" t="s">
        <v>122</v>
      </c>
      <c r="C199" s="606">
        <v>368266</v>
      </c>
      <c r="D199" s="606">
        <v>368266</v>
      </c>
      <c r="E199" s="606">
        <v>368266</v>
      </c>
      <c r="F199" s="119">
        <v>0</v>
      </c>
      <c r="G199" s="549">
        <v>0</v>
      </c>
      <c r="H199" s="397">
        <f t="shared" si="61"/>
        <v>0</v>
      </c>
      <c r="I199" s="56">
        <v>794.45799999999997</v>
      </c>
      <c r="J199" s="88"/>
      <c r="K199" s="27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s="12" customFormat="1" ht="0.75" customHeight="1">
      <c r="A200" s="272">
        <v>25020200</v>
      </c>
      <c r="B200" s="331" t="s">
        <v>123</v>
      </c>
      <c r="C200" s="393"/>
      <c r="D200" s="393"/>
      <c r="E200" s="396"/>
      <c r="F200" s="119" t="str">
        <f t="shared" si="59"/>
        <v/>
      </c>
      <c r="G200" s="120" t="str">
        <f t="shared" si="60"/>
        <v/>
      </c>
      <c r="H200" s="397">
        <f t="shared" si="61"/>
        <v>0</v>
      </c>
      <c r="I200" s="130">
        <v>3346.2</v>
      </c>
      <c r="J200" s="88">
        <f>E200-I200</f>
        <v>-3346.2</v>
      </c>
      <c r="K200" s="27">
        <f>E200/I200*100-100</f>
        <v>-100</v>
      </c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s="12" customFormat="1" ht="18.75" customHeight="1">
      <c r="A201" s="271">
        <v>30000000</v>
      </c>
      <c r="B201" s="387" t="s">
        <v>124</v>
      </c>
      <c r="C201" s="393">
        <f>C204+C205</f>
        <v>0</v>
      </c>
      <c r="D201" s="393">
        <f>D204+D205</f>
        <v>0</v>
      </c>
      <c r="E201" s="393">
        <f>E203+E205</f>
        <v>30200</v>
      </c>
      <c r="F201" s="552">
        <v>0</v>
      </c>
      <c r="G201" s="562">
        <v>0</v>
      </c>
      <c r="H201" s="394">
        <f t="shared" si="61"/>
        <v>30200</v>
      </c>
      <c r="I201" s="104">
        <f>I205</f>
        <v>6810.6459999999997</v>
      </c>
      <c r="J201" s="87">
        <f>E201-I201</f>
        <v>23389.353999999999</v>
      </c>
      <c r="K201" s="71">
        <f>E201/I201*100-100</f>
        <v>343.4234285558228</v>
      </c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s="12" customFormat="1" ht="0.75" hidden="1" customHeight="1">
      <c r="A202" s="271">
        <v>31000000</v>
      </c>
      <c r="B202" s="387" t="s">
        <v>246</v>
      </c>
      <c r="C202" s="393">
        <f t="shared" ref="C202:E203" si="62">C203</f>
        <v>0</v>
      </c>
      <c r="D202" s="393">
        <f t="shared" si="62"/>
        <v>0</v>
      </c>
      <c r="E202" s="393">
        <f t="shared" si="62"/>
        <v>0</v>
      </c>
      <c r="F202" s="552">
        <v>0</v>
      </c>
      <c r="G202" s="562">
        <v>0</v>
      </c>
      <c r="H202" s="394"/>
      <c r="I202" s="104"/>
      <c r="J202" s="87"/>
      <c r="K202" s="7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s="12" customFormat="1" ht="19.5" hidden="1" customHeight="1">
      <c r="A203" s="271">
        <v>31030000</v>
      </c>
      <c r="B203" s="387" t="s">
        <v>247</v>
      </c>
      <c r="C203" s="393">
        <f t="shared" si="62"/>
        <v>0</v>
      </c>
      <c r="D203" s="393">
        <f t="shared" si="62"/>
        <v>0</v>
      </c>
      <c r="E203" s="393">
        <f t="shared" si="62"/>
        <v>0</v>
      </c>
      <c r="F203" s="552">
        <v>0</v>
      </c>
      <c r="G203" s="562">
        <v>0</v>
      </c>
      <c r="H203" s="394"/>
      <c r="I203" s="104"/>
      <c r="J203" s="87"/>
      <c r="K203" s="7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s="12" customFormat="1" ht="17.25" hidden="1" customHeight="1">
      <c r="A204" s="272">
        <v>31030000</v>
      </c>
      <c r="B204" s="389" t="s">
        <v>247</v>
      </c>
      <c r="C204" s="401">
        <v>0</v>
      </c>
      <c r="D204" s="401">
        <v>0</v>
      </c>
      <c r="E204" s="401">
        <v>0</v>
      </c>
      <c r="F204" s="552">
        <v>0</v>
      </c>
      <c r="G204" s="562">
        <v>0</v>
      </c>
      <c r="H204" s="394"/>
      <c r="I204" s="104"/>
      <c r="J204" s="87"/>
      <c r="K204" s="7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s="12" customFormat="1" ht="20.25" customHeight="1">
      <c r="A205" s="271">
        <v>33000000</v>
      </c>
      <c r="B205" s="387" t="s">
        <v>125</v>
      </c>
      <c r="C205" s="393">
        <f t="shared" ref="C205:E206" si="63">C206</f>
        <v>0</v>
      </c>
      <c r="D205" s="393">
        <f t="shared" si="63"/>
        <v>0</v>
      </c>
      <c r="E205" s="393">
        <f t="shared" si="63"/>
        <v>30200</v>
      </c>
      <c r="F205" s="552">
        <v>0</v>
      </c>
      <c r="G205" s="562">
        <v>0</v>
      </c>
      <c r="H205" s="394">
        <f t="shared" si="61"/>
        <v>30200</v>
      </c>
      <c r="I205" s="104">
        <f>I206</f>
        <v>6810.6459999999997</v>
      </c>
      <c r="J205" s="87">
        <f>E205-I205</f>
        <v>23389.353999999999</v>
      </c>
      <c r="K205" s="71">
        <f>E205/I205*100-100</f>
        <v>343.4234285558228</v>
      </c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s="12" customFormat="1" ht="21.75" customHeight="1">
      <c r="A206" s="271">
        <v>33010000</v>
      </c>
      <c r="B206" s="387" t="s">
        <v>126</v>
      </c>
      <c r="C206" s="393">
        <f t="shared" si="63"/>
        <v>0</v>
      </c>
      <c r="D206" s="393">
        <f t="shared" si="63"/>
        <v>0</v>
      </c>
      <c r="E206" s="393">
        <f t="shared" si="63"/>
        <v>30200</v>
      </c>
      <c r="F206" s="552">
        <v>0</v>
      </c>
      <c r="G206" s="562">
        <v>0</v>
      </c>
      <c r="H206" s="394">
        <f t="shared" si="61"/>
        <v>30200</v>
      </c>
      <c r="I206" s="104">
        <f>I207</f>
        <v>6810.6459999999997</v>
      </c>
      <c r="J206" s="87">
        <f>E206-I206</f>
        <v>23389.353999999999</v>
      </c>
      <c r="K206" s="71">
        <f>E206/I206*100-100</f>
        <v>343.4234285558228</v>
      </c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s="12" customFormat="1" ht="22.5" customHeight="1">
      <c r="A207" s="273">
        <v>33010100</v>
      </c>
      <c r="B207" s="400" t="s">
        <v>127</v>
      </c>
      <c r="C207" s="410">
        <v>0</v>
      </c>
      <c r="D207" s="410">
        <v>0</v>
      </c>
      <c r="E207" s="410">
        <v>30200</v>
      </c>
      <c r="F207" s="119">
        <v>0</v>
      </c>
      <c r="G207" s="549">
        <v>0</v>
      </c>
      <c r="H207" s="359">
        <f t="shared" si="61"/>
        <v>30200</v>
      </c>
      <c r="I207" s="130">
        <v>6810.6459999999997</v>
      </c>
      <c r="J207" s="121">
        <f>E207-I207</f>
        <v>23389.353999999999</v>
      </c>
      <c r="K207" s="118">
        <f>E207/I207*100-100</f>
        <v>343.4234285558228</v>
      </c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s="12" customFormat="1" ht="22.5" customHeight="1">
      <c r="A208" s="271">
        <v>40000000</v>
      </c>
      <c r="B208" s="326" t="s">
        <v>299</v>
      </c>
      <c r="C208" s="417">
        <v>756000</v>
      </c>
      <c r="D208" s="417">
        <v>756000</v>
      </c>
      <c r="E208" s="417">
        <v>0</v>
      </c>
      <c r="F208" s="566">
        <v>0</v>
      </c>
      <c r="G208" s="567">
        <v>0</v>
      </c>
      <c r="H208" s="568">
        <f t="shared" si="61"/>
        <v>-756000</v>
      </c>
      <c r="I208" s="130"/>
      <c r="J208" s="121"/>
      <c r="K208" s="118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s="12" customFormat="1" ht="22.5" customHeight="1">
      <c r="A209" s="271">
        <v>41000000</v>
      </c>
      <c r="B209" s="326" t="s">
        <v>300</v>
      </c>
      <c r="C209" s="417">
        <v>756000</v>
      </c>
      <c r="D209" s="417">
        <v>756000</v>
      </c>
      <c r="E209" s="417">
        <v>0</v>
      </c>
      <c r="F209" s="566">
        <v>0</v>
      </c>
      <c r="G209" s="567">
        <v>0</v>
      </c>
      <c r="H209" s="515">
        <f t="shared" si="61"/>
        <v>-756000</v>
      </c>
      <c r="I209" s="130"/>
      <c r="J209" s="121"/>
      <c r="K209" s="118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s="12" customFormat="1" ht="33" customHeight="1">
      <c r="A210" s="292">
        <v>41050000</v>
      </c>
      <c r="B210" s="326" t="s">
        <v>249</v>
      </c>
      <c r="C210" s="468">
        <f>C212+C214+C211</f>
        <v>756000</v>
      </c>
      <c r="D210" s="468">
        <f>D212+D214</f>
        <v>756000</v>
      </c>
      <c r="E210" s="468">
        <f>E212+E214</f>
        <v>0</v>
      </c>
      <c r="F210" s="566">
        <v>0</v>
      </c>
      <c r="G210" s="567">
        <v>0</v>
      </c>
      <c r="H210" s="515">
        <f t="shared" si="61"/>
        <v>-756000</v>
      </c>
      <c r="I210" s="130"/>
      <c r="J210" s="121"/>
      <c r="K210" s="118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s="12" customFormat="1" ht="60.75" hidden="1" customHeight="1">
      <c r="A211" s="273">
        <v>41051200</v>
      </c>
      <c r="B211" s="331" t="s">
        <v>288</v>
      </c>
      <c r="C211" s="514">
        <v>0</v>
      </c>
      <c r="D211" s="514">
        <v>0</v>
      </c>
      <c r="E211" s="514">
        <v>0</v>
      </c>
      <c r="F211" s="119">
        <v>0</v>
      </c>
      <c r="G211" s="549">
        <v>0</v>
      </c>
      <c r="H211" s="515">
        <f t="shared" si="61"/>
        <v>0</v>
      </c>
      <c r="I211" s="130"/>
      <c r="J211" s="121"/>
      <c r="K211" s="118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s="12" customFormat="1" ht="18" hidden="1" customHeight="1">
      <c r="A212" s="273">
        <v>41052600</v>
      </c>
      <c r="B212" s="331" t="s">
        <v>248</v>
      </c>
      <c r="C212" s="410"/>
      <c r="D212" s="410"/>
      <c r="E212" s="410"/>
      <c r="F212" s="128"/>
      <c r="G212" s="129"/>
      <c r="H212" s="515">
        <f t="shared" si="61"/>
        <v>0</v>
      </c>
      <c r="I212" s="130"/>
      <c r="J212" s="121"/>
      <c r="K212" s="118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s="12" customFormat="1" ht="22.5" customHeight="1">
      <c r="A213" s="273">
        <v>41053500</v>
      </c>
      <c r="B213" s="331" t="s">
        <v>242</v>
      </c>
      <c r="C213" s="410"/>
      <c r="D213" s="410"/>
      <c r="E213" s="410">
        <v>0</v>
      </c>
      <c r="F213" s="128"/>
      <c r="G213" s="129"/>
      <c r="H213" s="515">
        <f t="shared" si="61"/>
        <v>0</v>
      </c>
      <c r="I213" s="130"/>
      <c r="J213" s="121"/>
      <c r="K213" s="118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s="12" customFormat="1" ht="19.5" customHeight="1">
      <c r="A214" s="273">
        <v>41053900</v>
      </c>
      <c r="B214" s="331" t="s">
        <v>47</v>
      </c>
      <c r="C214" s="410">
        <v>756000</v>
      </c>
      <c r="D214" s="410">
        <v>756000</v>
      </c>
      <c r="E214" s="410">
        <v>0</v>
      </c>
      <c r="F214" s="305">
        <v>0</v>
      </c>
      <c r="G214" s="129">
        <v>0</v>
      </c>
      <c r="H214" s="569">
        <f t="shared" si="61"/>
        <v>-756000</v>
      </c>
      <c r="I214" s="130">
        <v>1054.6310000000001</v>
      </c>
      <c r="J214" s="121"/>
      <c r="K214" s="118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s="12" customFormat="1" ht="27.75" customHeight="1">
      <c r="A215" s="292">
        <v>50000000</v>
      </c>
      <c r="B215" s="326" t="s">
        <v>289</v>
      </c>
      <c r="C215" s="393">
        <f>SUM(C216)</f>
        <v>50000</v>
      </c>
      <c r="D215" s="393">
        <f>SUM(D216)</f>
        <v>50000</v>
      </c>
      <c r="E215" s="393">
        <f>SUM(E216)</f>
        <v>50000</v>
      </c>
      <c r="F215" s="516">
        <f>SUM(F216)</f>
        <v>100</v>
      </c>
      <c r="G215" s="127">
        <v>0</v>
      </c>
      <c r="H215" s="515">
        <v>0</v>
      </c>
      <c r="I215" s="130"/>
      <c r="J215" s="121"/>
      <c r="K215" s="118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s="12" customFormat="1" ht="62.25" customHeight="1">
      <c r="A216" s="273">
        <v>50110000</v>
      </c>
      <c r="B216" s="331" t="s">
        <v>301</v>
      </c>
      <c r="C216" s="402">
        <v>50000</v>
      </c>
      <c r="D216" s="402">
        <v>50000</v>
      </c>
      <c r="E216" s="402">
        <v>50000</v>
      </c>
      <c r="F216" s="119">
        <v>100</v>
      </c>
      <c r="G216" s="129">
        <v>0</v>
      </c>
      <c r="H216" s="359">
        <v>0</v>
      </c>
      <c r="I216" s="130"/>
      <c r="J216" s="121"/>
      <c r="K216" s="118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s="12" customFormat="1" ht="36" customHeight="1">
      <c r="A217" s="273"/>
      <c r="B217" s="349" t="s">
        <v>233</v>
      </c>
      <c r="C217" s="403">
        <f>C174+C180+C201+C215</f>
        <v>994746</v>
      </c>
      <c r="D217" s="403">
        <f>D174+D180+D201+D215</f>
        <v>991677</v>
      </c>
      <c r="E217" s="403">
        <f>E174+E180+E201+E215</f>
        <v>1021034.784</v>
      </c>
      <c r="F217" s="212">
        <f t="shared" ref="F217:F234" si="64">IF(C217=0,"",E217/C217*100)</f>
        <v>102.64276347932035</v>
      </c>
      <c r="G217" s="570">
        <f t="shared" ref="G217:G234" si="65">IF(D217=0,"",E217/D217*100)</f>
        <v>102.96041795867001</v>
      </c>
      <c r="H217" s="404">
        <f>SUM(D217-E217)</f>
        <v>-29357.783999999985</v>
      </c>
      <c r="I217" s="211">
        <f>I174+I180+I201</f>
        <v>12818.05</v>
      </c>
      <c r="J217" s="209">
        <f>E217-I217</f>
        <v>1008216.7339999999</v>
      </c>
      <c r="K217" s="210">
        <f>E217/I217*100-100</f>
        <v>7865.6015072495438</v>
      </c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s="12" customFormat="1" ht="30" customHeight="1">
      <c r="A218" s="508" t="s">
        <v>13</v>
      </c>
      <c r="B218" s="590" t="s">
        <v>137</v>
      </c>
      <c r="C218" s="510">
        <f>C208+C217</f>
        <v>1750746</v>
      </c>
      <c r="D218" s="510">
        <f>D208+D217</f>
        <v>1747677</v>
      </c>
      <c r="E218" s="591">
        <f>E174+E180+E201+E215</f>
        <v>1021034.784</v>
      </c>
      <c r="F218" s="580">
        <f t="shared" si="64"/>
        <v>58.319983824038438</v>
      </c>
      <c r="G218" s="581">
        <f t="shared" si="65"/>
        <v>58.422396358137121</v>
      </c>
      <c r="H218" s="582">
        <f t="shared" si="61"/>
        <v>-726642.21600000001</v>
      </c>
      <c r="I218" s="125">
        <f>I174+I180+I201</f>
        <v>12818.05</v>
      </c>
      <c r="J218" s="131">
        <f>E218-I218</f>
        <v>1008216.7339999999</v>
      </c>
      <c r="K218" s="132">
        <f>E218/I218*100-100</f>
        <v>7865.6015072495438</v>
      </c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s="12" customFormat="1" ht="25.5" customHeight="1" thickBot="1">
      <c r="A219" s="572"/>
      <c r="B219" s="574" t="s">
        <v>197</v>
      </c>
      <c r="C219" s="575">
        <v>156000</v>
      </c>
      <c r="D219" s="575">
        <v>156000</v>
      </c>
      <c r="E219" s="575">
        <v>0</v>
      </c>
      <c r="F219" s="480">
        <f t="shared" si="64"/>
        <v>0</v>
      </c>
      <c r="G219" s="481">
        <f t="shared" si="65"/>
        <v>0</v>
      </c>
      <c r="H219" s="576">
        <f t="shared" si="61"/>
        <v>-156000</v>
      </c>
      <c r="I219" s="189">
        <f>I188+I190+I201</f>
        <v>6816.3040000000001</v>
      </c>
      <c r="J219" s="131">
        <f>E219-I219</f>
        <v>-6816.3040000000001</v>
      </c>
      <c r="K219" s="132">
        <f>E219/I219*100-100</f>
        <v>-100</v>
      </c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s="6" customFormat="1" ht="26.25" customHeight="1" thickBot="1">
      <c r="A220" s="595" t="s">
        <v>43</v>
      </c>
      <c r="B220" s="592" t="s">
        <v>2</v>
      </c>
      <c r="C220" s="435">
        <f>C218</f>
        <v>1750746</v>
      </c>
      <c r="D220" s="435">
        <f>D218</f>
        <v>1747677</v>
      </c>
      <c r="E220" s="435">
        <f>E218</f>
        <v>1021034.784</v>
      </c>
      <c r="F220" s="317">
        <f>IF(C220=0,"",E220/C220*100)</f>
        <v>58.319983824038438</v>
      </c>
      <c r="G220" s="593">
        <f t="shared" si="65"/>
        <v>58.422396358137121</v>
      </c>
      <c r="H220" s="594">
        <f>E220-D220</f>
        <v>-726642.21600000001</v>
      </c>
      <c r="I220" s="573">
        <f>I218+I214</f>
        <v>13872.680999999999</v>
      </c>
      <c r="J220" s="91">
        <f>E220-I220</f>
        <v>1007162.103</v>
      </c>
      <c r="K220" s="70">
        <f>E220/I220*100-100</f>
        <v>7260.0393752296341</v>
      </c>
      <c r="L220" s="225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s="12" customFormat="1" ht="33" customHeight="1">
      <c r="A221" s="277"/>
      <c r="B221" s="491" t="s">
        <v>41</v>
      </c>
      <c r="C221" s="492"/>
      <c r="D221" s="493"/>
      <c r="E221" s="492"/>
      <c r="F221" s="322" t="str">
        <f>IF(C221=0,"",E221/C221*100)</f>
        <v/>
      </c>
      <c r="G221" s="494" t="str">
        <f t="shared" si="65"/>
        <v/>
      </c>
      <c r="H221" s="493"/>
      <c r="I221" s="50"/>
      <c r="J221" s="88"/>
      <c r="K221" s="27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s="12" customFormat="1" ht="24.75" customHeight="1">
      <c r="A222" s="303" t="s">
        <v>30</v>
      </c>
      <c r="B222" s="406" t="s">
        <v>140</v>
      </c>
      <c r="C222" s="407">
        <f>C223+C224+C225</f>
        <v>71617</v>
      </c>
      <c r="D222" s="407">
        <f>D223+D224+D225</f>
        <v>71617</v>
      </c>
      <c r="E222" s="407">
        <f>E223+E224+E225</f>
        <v>199007</v>
      </c>
      <c r="F222" s="304">
        <f t="shared" si="64"/>
        <v>277.87676110420711</v>
      </c>
      <c r="G222" s="127">
        <f t="shared" si="65"/>
        <v>277.87676110420711</v>
      </c>
      <c r="H222" s="408">
        <f>E222-D222</f>
        <v>127390</v>
      </c>
      <c r="I222" s="104">
        <f>SUM(I223:I227)</f>
        <v>0</v>
      </c>
      <c r="J222" s="88">
        <f t="shared" ref="J222:J227" si="66">E222-I222</f>
        <v>199007</v>
      </c>
      <c r="K222" s="27" t="e">
        <f t="shared" ref="K222:K227" si="67">E222/I222*100-100</f>
        <v>#DIV/0!</v>
      </c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s="12" customFormat="1" ht="85.5" customHeight="1">
      <c r="A223" s="269" t="s">
        <v>141</v>
      </c>
      <c r="B223" s="409" t="s">
        <v>142</v>
      </c>
      <c r="C223" s="410">
        <v>41617</v>
      </c>
      <c r="D223" s="411">
        <v>41617</v>
      </c>
      <c r="E223" s="411">
        <v>169047</v>
      </c>
      <c r="F223" s="305">
        <f t="shared" si="64"/>
        <v>406.19698680827543</v>
      </c>
      <c r="G223" s="306">
        <f t="shared" si="65"/>
        <v>406.19698680827543</v>
      </c>
      <c r="H223" s="408">
        <f>E223-D223</f>
        <v>127430</v>
      </c>
      <c r="I223" s="74"/>
      <c r="J223" s="88">
        <f t="shared" si="66"/>
        <v>169047</v>
      </c>
      <c r="K223" s="27" t="e">
        <f t="shared" si="67"/>
        <v>#DIV/0!</v>
      </c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s="12" customFormat="1" ht="51" customHeight="1">
      <c r="A224" s="232" t="s">
        <v>143</v>
      </c>
      <c r="B224" s="331" t="s">
        <v>144</v>
      </c>
      <c r="C224" s="410">
        <v>30000</v>
      </c>
      <c r="D224" s="411">
        <v>30000</v>
      </c>
      <c r="E224" s="411">
        <v>29960</v>
      </c>
      <c r="F224" s="279">
        <f t="shared" si="64"/>
        <v>99.866666666666674</v>
      </c>
      <c r="G224" s="596">
        <f t="shared" si="65"/>
        <v>99.866666666666674</v>
      </c>
      <c r="H224" s="408">
        <f>E224-D224</f>
        <v>-40</v>
      </c>
      <c r="I224" s="74"/>
      <c r="J224" s="88">
        <f t="shared" si="66"/>
        <v>29960</v>
      </c>
      <c r="K224" s="27" t="e">
        <f t="shared" si="67"/>
        <v>#DIV/0!</v>
      </c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s="12" customFormat="1" ht="30.75" hidden="1" customHeight="1">
      <c r="A225" s="232" t="s">
        <v>145</v>
      </c>
      <c r="B225" s="412" t="s">
        <v>146</v>
      </c>
      <c r="C225" s="396">
        <v>0</v>
      </c>
      <c r="D225" s="413">
        <v>0</v>
      </c>
      <c r="E225" s="413">
        <v>0</v>
      </c>
      <c r="F225" s="278" t="str">
        <f t="shared" si="64"/>
        <v/>
      </c>
      <c r="G225" s="253" t="str">
        <f t="shared" si="65"/>
        <v/>
      </c>
      <c r="H225" s="408">
        <f>E225-D225</f>
        <v>0</v>
      </c>
      <c r="I225" s="74"/>
      <c r="J225" s="88">
        <f t="shared" si="66"/>
        <v>0</v>
      </c>
      <c r="K225" s="27" t="e">
        <f t="shared" si="67"/>
        <v>#DIV/0!</v>
      </c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1:25" s="12" customFormat="1" ht="45" hidden="1" customHeight="1">
      <c r="A226" s="276">
        <v>160</v>
      </c>
      <c r="B226" s="412" t="s">
        <v>144</v>
      </c>
      <c r="C226" s="396"/>
      <c r="D226" s="413"/>
      <c r="E226" s="413"/>
      <c r="F226" s="128" t="str">
        <f t="shared" si="64"/>
        <v/>
      </c>
      <c r="G226" s="253" t="str">
        <f t="shared" si="65"/>
        <v/>
      </c>
      <c r="H226" s="408">
        <f>E226-D226</f>
        <v>0</v>
      </c>
      <c r="I226" s="74"/>
      <c r="J226" s="88">
        <f t="shared" si="66"/>
        <v>0</v>
      </c>
      <c r="K226" s="27" t="e">
        <f t="shared" si="67"/>
        <v>#DIV/0!</v>
      </c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s="12" customFormat="1" ht="23.25" hidden="1" customHeight="1">
      <c r="A227" s="269">
        <v>180</v>
      </c>
      <c r="B227" s="412" t="s">
        <v>146</v>
      </c>
      <c r="C227" s="396"/>
      <c r="D227" s="414"/>
      <c r="E227" s="413"/>
      <c r="F227" s="128" t="str">
        <f t="shared" si="64"/>
        <v/>
      </c>
      <c r="G227" s="253" t="str">
        <f t="shared" si="65"/>
        <v/>
      </c>
      <c r="H227" s="408">
        <v>0</v>
      </c>
      <c r="I227" s="74"/>
      <c r="J227" s="88">
        <f t="shared" si="66"/>
        <v>0</v>
      </c>
      <c r="K227" s="27" t="e">
        <f t="shared" si="67"/>
        <v>#DIV/0!</v>
      </c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s="12" customFormat="1" ht="24.75" customHeight="1">
      <c r="A228" s="268" t="s">
        <v>31</v>
      </c>
      <c r="B228" s="415" t="s">
        <v>147</v>
      </c>
      <c r="C228" s="393">
        <f>C229+C230+C235+C232+C233+C234</f>
        <v>483184</v>
      </c>
      <c r="D228" s="393">
        <f>D229+D230+D235+D232+D233+D234</f>
        <v>471497</v>
      </c>
      <c r="E228" s="393">
        <f>E229+E230+E235</f>
        <v>569185</v>
      </c>
      <c r="F228" s="279">
        <f t="shared" si="64"/>
        <v>117.79880956323056</v>
      </c>
      <c r="G228" s="253">
        <f t="shared" si="65"/>
        <v>120.71868962050661</v>
      </c>
      <c r="H228" s="408">
        <f>E228-D228</f>
        <v>97688</v>
      </c>
      <c r="I228" s="104">
        <f>SUM(I229:I238)</f>
        <v>0</v>
      </c>
      <c r="J228" s="88">
        <f t="shared" ref="J228:J247" si="68">E228-I228</f>
        <v>569185</v>
      </c>
      <c r="K228" s="27" t="e">
        <f t="shared" ref="K228:K254" si="69">E228/I228*100-100</f>
        <v>#DIV/0!</v>
      </c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s="194" customFormat="1" ht="20.25" customHeight="1">
      <c r="A229" s="269" t="s">
        <v>148</v>
      </c>
      <c r="B229" s="409" t="s">
        <v>149</v>
      </c>
      <c r="C229" s="396">
        <v>192160</v>
      </c>
      <c r="D229" s="414">
        <v>192160</v>
      </c>
      <c r="E229" s="469">
        <v>144294</v>
      </c>
      <c r="F229" s="278">
        <f t="shared" si="64"/>
        <v>75.090549542048294</v>
      </c>
      <c r="G229" s="597">
        <f t="shared" si="65"/>
        <v>75.090549542048294</v>
      </c>
      <c r="H229" s="408">
        <f>E229-D229</f>
        <v>-47866</v>
      </c>
      <c r="I229" s="73"/>
      <c r="J229" s="88">
        <f t="shared" si="68"/>
        <v>144294</v>
      </c>
      <c r="K229" s="27" t="e">
        <f t="shared" si="69"/>
        <v>#DIV/0!</v>
      </c>
      <c r="L229" s="193"/>
      <c r="M229" s="193"/>
      <c r="N229" s="193"/>
      <c r="O229" s="193"/>
      <c r="P229" s="193"/>
      <c r="Q229" s="193"/>
      <c r="R229" s="193"/>
      <c r="S229" s="193"/>
      <c r="T229" s="193"/>
      <c r="U229" s="193"/>
      <c r="V229" s="193"/>
      <c r="W229" s="193"/>
      <c r="X229" s="193"/>
      <c r="Y229" s="193"/>
    </row>
    <row r="230" spans="1:25" s="6" customFormat="1" ht="31.5" customHeight="1">
      <c r="A230" s="268" t="s">
        <v>150</v>
      </c>
      <c r="B230" s="365" t="s">
        <v>253</v>
      </c>
      <c r="C230" s="393">
        <f>C231</f>
        <v>50000</v>
      </c>
      <c r="D230" s="393">
        <f>D231</f>
        <v>50000</v>
      </c>
      <c r="E230" s="393">
        <f>E231</f>
        <v>424891</v>
      </c>
      <c r="F230" s="301">
        <f t="shared" si="64"/>
        <v>849.78200000000004</v>
      </c>
      <c r="G230" s="255">
        <f t="shared" si="65"/>
        <v>849.78200000000004</v>
      </c>
      <c r="H230" s="416">
        <f>E230-D230</f>
        <v>374891</v>
      </c>
      <c r="I230" s="291"/>
      <c r="J230" s="87">
        <f t="shared" si="68"/>
        <v>424891</v>
      </c>
      <c r="K230" s="71" t="e">
        <f t="shared" si="69"/>
        <v>#DIV/0!</v>
      </c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s="194" customFormat="1" ht="33.75" customHeight="1">
      <c r="A231" s="269">
        <v>1021</v>
      </c>
      <c r="B231" s="366" t="s">
        <v>254</v>
      </c>
      <c r="C231" s="396">
        <v>50000</v>
      </c>
      <c r="D231" s="414">
        <v>50000</v>
      </c>
      <c r="E231" s="414">
        <v>424891</v>
      </c>
      <c r="F231" s="278">
        <f t="shared" si="64"/>
        <v>849.78200000000004</v>
      </c>
      <c r="G231" s="253">
        <f t="shared" si="65"/>
        <v>849.78200000000004</v>
      </c>
      <c r="H231" s="408">
        <f>E231-D231</f>
        <v>374891</v>
      </c>
      <c r="I231" s="73"/>
      <c r="J231" s="88"/>
      <c r="K231" s="27"/>
      <c r="L231" s="193"/>
      <c r="M231" s="193"/>
      <c r="N231" s="193"/>
      <c r="O231" s="193"/>
      <c r="P231" s="193"/>
      <c r="Q231" s="193"/>
      <c r="R231" s="193"/>
      <c r="S231" s="193"/>
      <c r="T231" s="193"/>
      <c r="U231" s="193"/>
      <c r="V231" s="193"/>
      <c r="W231" s="193"/>
      <c r="X231" s="193"/>
      <c r="Y231" s="193"/>
    </row>
    <row r="232" spans="1:25" s="194" customFormat="1" ht="66" customHeight="1">
      <c r="A232" s="268">
        <v>1171</v>
      </c>
      <c r="B232" s="365" t="s">
        <v>313</v>
      </c>
      <c r="C232" s="393">
        <v>82207</v>
      </c>
      <c r="D232" s="598">
        <v>82207</v>
      </c>
      <c r="E232" s="598">
        <v>0</v>
      </c>
      <c r="F232" s="278">
        <f t="shared" si="64"/>
        <v>0</v>
      </c>
      <c r="G232" s="253">
        <f t="shared" si="65"/>
        <v>0</v>
      </c>
      <c r="H232" s="408">
        <f t="shared" ref="H232:H234" si="70">E232-D232</f>
        <v>-82207</v>
      </c>
      <c r="I232" s="73"/>
      <c r="J232" s="88"/>
      <c r="K232" s="27"/>
      <c r="L232" s="193"/>
      <c r="M232" s="193"/>
      <c r="N232" s="193"/>
      <c r="O232" s="193"/>
      <c r="P232" s="193"/>
      <c r="Q232" s="193"/>
      <c r="R232" s="193"/>
      <c r="S232" s="193"/>
      <c r="T232" s="193"/>
      <c r="U232" s="193"/>
      <c r="V232" s="193"/>
      <c r="W232" s="193"/>
      <c r="X232" s="193"/>
      <c r="Y232" s="193"/>
    </row>
    <row r="233" spans="1:25" s="194" customFormat="1" ht="81.75" customHeight="1">
      <c r="A233" s="268">
        <v>1181</v>
      </c>
      <c r="B233" s="365" t="s">
        <v>312</v>
      </c>
      <c r="C233" s="393">
        <v>13200</v>
      </c>
      <c r="D233" s="598">
        <v>13200</v>
      </c>
      <c r="E233" s="598">
        <v>0</v>
      </c>
      <c r="F233" s="278">
        <f t="shared" si="64"/>
        <v>0</v>
      </c>
      <c r="G233" s="253">
        <f t="shared" si="65"/>
        <v>0</v>
      </c>
      <c r="H233" s="408">
        <f t="shared" si="70"/>
        <v>-13200</v>
      </c>
      <c r="I233" s="73"/>
      <c r="J233" s="88"/>
      <c r="K233" s="27"/>
      <c r="L233" s="193"/>
      <c r="M233" s="193"/>
      <c r="N233" s="193"/>
      <c r="O233" s="193"/>
      <c r="P233" s="193"/>
      <c r="Q233" s="193"/>
      <c r="R233" s="193"/>
      <c r="S233" s="193"/>
      <c r="T233" s="193"/>
      <c r="U233" s="193"/>
      <c r="V233" s="193"/>
      <c r="W233" s="193"/>
      <c r="X233" s="193"/>
      <c r="Y233" s="193"/>
    </row>
    <row r="234" spans="1:25" s="194" customFormat="1" ht="82.5" customHeight="1">
      <c r="A234" s="268">
        <v>1182</v>
      </c>
      <c r="B234" s="365" t="s">
        <v>314</v>
      </c>
      <c r="C234" s="393">
        <v>131979</v>
      </c>
      <c r="D234" s="393">
        <v>131979</v>
      </c>
      <c r="E234" s="393">
        <v>0</v>
      </c>
      <c r="F234" s="278">
        <f t="shared" si="64"/>
        <v>0</v>
      </c>
      <c r="G234" s="253">
        <f t="shared" si="65"/>
        <v>0</v>
      </c>
      <c r="H234" s="408">
        <f t="shared" si="70"/>
        <v>-131979</v>
      </c>
      <c r="I234" s="73"/>
      <c r="J234" s="88"/>
      <c r="K234" s="27"/>
      <c r="L234" s="193"/>
      <c r="M234" s="193"/>
      <c r="N234" s="193"/>
      <c r="O234" s="193"/>
      <c r="P234" s="193"/>
      <c r="Q234" s="193"/>
      <c r="R234" s="193"/>
      <c r="S234" s="193"/>
      <c r="T234" s="193"/>
      <c r="U234" s="193"/>
      <c r="V234" s="193"/>
      <c r="W234" s="193"/>
      <c r="X234" s="193"/>
      <c r="Y234" s="193"/>
    </row>
    <row r="235" spans="1:25" s="194" customFormat="1" ht="47.25" customHeight="1">
      <c r="A235" s="268">
        <v>1200</v>
      </c>
      <c r="B235" s="365" t="s">
        <v>256</v>
      </c>
      <c r="C235" s="417">
        <v>13638</v>
      </c>
      <c r="D235" s="422">
        <v>1951</v>
      </c>
      <c r="E235" s="422">
        <v>0</v>
      </c>
      <c r="F235" s="280">
        <f>IF(C235=0,"",E235/C235*100)</f>
        <v>0</v>
      </c>
      <c r="G235" s="254">
        <f>IF(D235=0,"",E235/D235*100)</f>
        <v>0</v>
      </c>
      <c r="H235" s="419">
        <f>E235-D235</f>
        <v>-1951</v>
      </c>
      <c r="I235" s="73"/>
      <c r="J235" s="88"/>
      <c r="K235" s="27"/>
      <c r="L235" s="193"/>
      <c r="M235" s="193"/>
      <c r="N235" s="193"/>
      <c r="O235" s="193"/>
      <c r="P235" s="193"/>
      <c r="Q235" s="193"/>
      <c r="R235" s="193"/>
      <c r="S235" s="193"/>
      <c r="T235" s="193"/>
      <c r="U235" s="193"/>
      <c r="V235" s="193"/>
      <c r="W235" s="193"/>
      <c r="X235" s="193"/>
      <c r="Y235" s="193"/>
    </row>
    <row r="236" spans="1:25" s="6" customFormat="1" ht="21" customHeight="1">
      <c r="A236" s="268">
        <v>2000</v>
      </c>
      <c r="B236" s="365" t="s">
        <v>275</v>
      </c>
      <c r="C236" s="393">
        <f>SUM(C237)</f>
        <v>55000</v>
      </c>
      <c r="D236" s="393">
        <f>SUM(D237)</f>
        <v>55000</v>
      </c>
      <c r="E236" s="393">
        <f>SUM(E237)</f>
        <v>0</v>
      </c>
      <c r="F236" s="282">
        <f>IF(C236=0,"",E236/C236*100)</f>
        <v>0</v>
      </c>
      <c r="G236" s="254">
        <f>IF(D236=0,"",E236/D236*100)</f>
        <v>0</v>
      </c>
      <c r="H236" s="419">
        <f>E236-D236</f>
        <v>-55000</v>
      </c>
      <c r="I236" s="291"/>
      <c r="J236" s="87">
        <f t="shared" si="68"/>
        <v>0</v>
      </c>
      <c r="K236" s="71" t="e">
        <f t="shared" si="69"/>
        <v>#DIV/0!</v>
      </c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s="194" customFormat="1" ht="32.25" customHeight="1">
      <c r="A237" s="268">
        <v>2111</v>
      </c>
      <c r="B237" s="366" t="s">
        <v>274</v>
      </c>
      <c r="C237" s="396">
        <v>55000</v>
      </c>
      <c r="D237" s="414">
        <v>55000</v>
      </c>
      <c r="E237" s="413">
        <v>0</v>
      </c>
      <c r="F237" s="278">
        <f>IF(C237=0,"",E237/C237*100)</f>
        <v>0</v>
      </c>
      <c r="G237" s="253">
        <f>IF(D237=0,"",E237/D237*100)</f>
        <v>0</v>
      </c>
      <c r="H237" s="408">
        <f>E237-D237</f>
        <v>-55000</v>
      </c>
      <c r="I237" s="73"/>
      <c r="J237" s="88">
        <f t="shared" si="68"/>
        <v>0</v>
      </c>
      <c r="K237" s="27" t="e">
        <f t="shared" si="69"/>
        <v>#DIV/0!</v>
      </c>
      <c r="L237" s="193"/>
      <c r="M237" s="193"/>
      <c r="N237" s="193"/>
      <c r="O237" s="193"/>
      <c r="P237" s="193"/>
      <c r="Q237" s="193"/>
      <c r="R237" s="193"/>
      <c r="S237" s="193"/>
      <c r="T237" s="193"/>
      <c r="U237" s="193"/>
      <c r="V237" s="193"/>
      <c r="W237" s="193"/>
      <c r="X237" s="193"/>
      <c r="Y237" s="193"/>
    </row>
    <row r="238" spans="1:25" s="194" customFormat="1" ht="0.75" hidden="1" customHeight="1">
      <c r="A238" s="269"/>
      <c r="B238" s="366"/>
      <c r="C238" s="410"/>
      <c r="D238" s="418">
        <v>0</v>
      </c>
      <c r="E238" s="411">
        <v>0</v>
      </c>
      <c r="F238" s="279" t="str">
        <f>IF(C238=0,"",E238/C238*100)</f>
        <v/>
      </c>
      <c r="G238" s="253" t="str">
        <f>IF(D238=0,"",E238/D238*100)</f>
        <v/>
      </c>
      <c r="H238" s="408">
        <f>E238-D238</f>
        <v>0</v>
      </c>
      <c r="I238" s="73"/>
      <c r="J238" s="88">
        <f t="shared" si="68"/>
        <v>0</v>
      </c>
      <c r="K238" s="27" t="e">
        <f t="shared" si="69"/>
        <v>#DIV/0!</v>
      </c>
      <c r="L238" s="193"/>
      <c r="M238" s="193"/>
      <c r="N238" s="193"/>
      <c r="O238" s="193"/>
      <c r="P238" s="193"/>
      <c r="Q238" s="193"/>
      <c r="R238" s="193"/>
      <c r="S238" s="193"/>
      <c r="T238" s="193"/>
      <c r="U238" s="193"/>
      <c r="V238" s="193"/>
      <c r="W238" s="193"/>
      <c r="X238" s="193"/>
      <c r="Y238" s="193"/>
    </row>
    <row r="239" spans="1:25" s="194" customFormat="1" ht="27" hidden="1" customHeight="1">
      <c r="A239" s="231" t="s">
        <v>32</v>
      </c>
      <c r="B239" s="326" t="s">
        <v>151</v>
      </c>
      <c r="C239" s="417">
        <f>SUM(C240:C241)</f>
        <v>0</v>
      </c>
      <c r="D239" s="417">
        <f>SUM(D240:D241)</f>
        <v>0</v>
      </c>
      <c r="E239" s="417">
        <f>SUM(E240:E241)</f>
        <v>0</v>
      </c>
      <c r="F239" s="280" t="str">
        <f>IF(C239=0,"",E239/C239*100)</f>
        <v/>
      </c>
      <c r="G239" s="254" t="str">
        <f>IF(D239=0,"",E239/D239*100)</f>
        <v/>
      </c>
      <c r="H239" s="419">
        <f>E239-D239</f>
        <v>0</v>
      </c>
      <c r="I239" s="195">
        <f>I240+I241</f>
        <v>0</v>
      </c>
      <c r="J239" s="87">
        <f>E239-I239</f>
        <v>0</v>
      </c>
      <c r="K239" s="71" t="e">
        <f>E239/I239*100-100</f>
        <v>#DIV/0!</v>
      </c>
      <c r="L239" s="193"/>
      <c r="M239" s="193"/>
      <c r="N239" s="193"/>
      <c r="O239" s="193"/>
      <c r="P239" s="193"/>
      <c r="Q239" s="193"/>
      <c r="R239" s="193"/>
      <c r="S239" s="193"/>
      <c r="T239" s="193"/>
      <c r="U239" s="193"/>
      <c r="V239" s="193"/>
      <c r="W239" s="193"/>
      <c r="X239" s="193"/>
      <c r="Y239" s="193"/>
    </row>
    <row r="240" spans="1:25" s="194" customFormat="1" ht="39.75" hidden="1" customHeight="1">
      <c r="A240" s="232">
        <v>2010</v>
      </c>
      <c r="B240" s="331" t="s">
        <v>244</v>
      </c>
      <c r="C240" s="410"/>
      <c r="D240" s="410"/>
      <c r="E240" s="410"/>
      <c r="F240" s="281"/>
      <c r="G240" s="288"/>
      <c r="H240" s="420"/>
      <c r="I240" s="289">
        <v>0</v>
      </c>
      <c r="J240" s="88"/>
      <c r="K240" s="27"/>
      <c r="L240" s="193"/>
      <c r="M240" s="193"/>
      <c r="N240" s="193"/>
      <c r="O240" s="193"/>
      <c r="P240" s="193"/>
      <c r="Q240" s="193"/>
      <c r="R240" s="193"/>
      <c r="S240" s="193"/>
      <c r="T240" s="193"/>
      <c r="U240" s="193"/>
      <c r="V240" s="193"/>
      <c r="W240" s="193"/>
      <c r="X240" s="193"/>
      <c r="Y240" s="193"/>
    </row>
    <row r="241" spans="1:25" s="194" customFormat="1" ht="1.5" hidden="1" customHeight="1">
      <c r="A241" s="232" t="s">
        <v>23</v>
      </c>
      <c r="B241" s="331" t="s">
        <v>44</v>
      </c>
      <c r="C241" s="410">
        <v>0</v>
      </c>
      <c r="D241" s="418">
        <v>0</v>
      </c>
      <c r="E241" s="411">
        <v>0</v>
      </c>
      <c r="F241" s="279" t="str">
        <f t="shared" ref="F241:F247" si="71">IF(C241=0,"",E241/C241*100)</f>
        <v/>
      </c>
      <c r="G241" s="253" t="str">
        <f t="shared" ref="G241:G247" si="72">IF(D241=0,"",E241/D241*100)</f>
        <v/>
      </c>
      <c r="H241" s="408">
        <f t="shared" ref="H241:H250" si="73">E241-D241</f>
        <v>0</v>
      </c>
      <c r="I241" s="73"/>
      <c r="J241" s="88">
        <f>E241-I241</f>
        <v>0</v>
      </c>
      <c r="K241" s="27" t="e">
        <f>E241/I241*100-100</f>
        <v>#DIV/0!</v>
      </c>
      <c r="L241" s="193"/>
      <c r="M241" s="193"/>
      <c r="N241" s="193"/>
      <c r="O241" s="193"/>
      <c r="P241" s="193"/>
      <c r="Q241" s="193"/>
      <c r="R241" s="193"/>
      <c r="S241" s="193"/>
      <c r="T241" s="193"/>
      <c r="U241" s="193"/>
      <c r="V241" s="193"/>
      <c r="W241" s="193"/>
      <c r="X241" s="193"/>
      <c r="Y241" s="193"/>
    </row>
    <row r="242" spans="1:25" s="12" customFormat="1" ht="21" hidden="1" customHeight="1">
      <c r="A242" s="268" t="s">
        <v>33</v>
      </c>
      <c r="B242" s="415" t="s">
        <v>42</v>
      </c>
      <c r="C242" s="417">
        <f>SUM(C243:C245)</f>
        <v>0</v>
      </c>
      <c r="D242" s="417">
        <f>SUM(D243:D245)</f>
        <v>0</v>
      </c>
      <c r="E242" s="417">
        <f>SUM(E243:E245)</f>
        <v>0</v>
      </c>
      <c r="F242" s="279" t="str">
        <f t="shared" si="71"/>
        <v/>
      </c>
      <c r="G242" s="253" t="str">
        <f t="shared" si="72"/>
        <v/>
      </c>
      <c r="H242" s="408">
        <f t="shared" si="73"/>
        <v>0</v>
      </c>
      <c r="I242" s="104">
        <f>SUM(I243:I245)</f>
        <v>0</v>
      </c>
      <c r="J242" s="88">
        <f t="shared" si="68"/>
        <v>0</v>
      </c>
      <c r="K242" s="27" t="e">
        <f t="shared" si="69"/>
        <v>#DIV/0!</v>
      </c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</row>
    <row r="243" spans="1:25" s="12" customFormat="1" ht="21" hidden="1" customHeight="1">
      <c r="A243" s="269" t="s">
        <v>152</v>
      </c>
      <c r="B243" s="409" t="s">
        <v>153</v>
      </c>
      <c r="C243" s="410"/>
      <c r="D243" s="418">
        <v>0</v>
      </c>
      <c r="E243" s="411"/>
      <c r="F243" s="279" t="str">
        <f t="shared" si="71"/>
        <v/>
      </c>
      <c r="G243" s="253" t="str">
        <f t="shared" si="72"/>
        <v/>
      </c>
      <c r="H243" s="408">
        <f t="shared" si="73"/>
        <v>0</v>
      </c>
      <c r="I243" s="73">
        <v>0</v>
      </c>
      <c r="J243" s="88">
        <f t="shared" si="68"/>
        <v>0</v>
      </c>
      <c r="K243" s="27" t="e">
        <f t="shared" si="69"/>
        <v>#DIV/0!</v>
      </c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</row>
    <row r="244" spans="1:25" s="12" customFormat="1" ht="18" hidden="1" customHeight="1">
      <c r="A244" s="269">
        <v>3120</v>
      </c>
      <c r="B244" s="409" t="s">
        <v>240</v>
      </c>
      <c r="C244" s="410"/>
      <c r="D244" s="418"/>
      <c r="E244" s="411"/>
      <c r="F244" s="279" t="str">
        <f t="shared" si="71"/>
        <v/>
      </c>
      <c r="G244" s="253" t="str">
        <f t="shared" si="72"/>
        <v/>
      </c>
      <c r="H244" s="408">
        <f t="shared" si="73"/>
        <v>0</v>
      </c>
      <c r="I244" s="73">
        <v>0</v>
      </c>
      <c r="J244" s="88">
        <f>E244-I244</f>
        <v>0</v>
      </c>
      <c r="K244" s="27" t="e">
        <f>E244/I244*100-100</f>
        <v>#DIV/0!</v>
      </c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</row>
    <row r="245" spans="1:25" s="12" customFormat="1" ht="21.75" hidden="1" customHeight="1">
      <c r="A245" s="269">
        <v>3210</v>
      </c>
      <c r="B245" s="409" t="s">
        <v>155</v>
      </c>
      <c r="C245" s="410">
        <v>0</v>
      </c>
      <c r="D245" s="418">
        <v>0</v>
      </c>
      <c r="E245" s="411">
        <v>0</v>
      </c>
      <c r="F245" s="279" t="str">
        <f t="shared" si="71"/>
        <v/>
      </c>
      <c r="G245" s="253" t="str">
        <f t="shared" si="72"/>
        <v/>
      </c>
      <c r="H245" s="408">
        <f t="shared" si="73"/>
        <v>0</v>
      </c>
      <c r="I245" s="73"/>
      <c r="J245" s="88">
        <f>E245-I245</f>
        <v>0</v>
      </c>
      <c r="K245" s="27" t="e">
        <f>E245/I245*100-100</f>
        <v>#DIV/0!</v>
      </c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</row>
    <row r="246" spans="1:25" s="12" customFormat="1" ht="22.5" customHeight="1">
      <c r="A246" s="268" t="s">
        <v>34</v>
      </c>
      <c r="B246" s="415" t="s">
        <v>157</v>
      </c>
      <c r="C246" s="417">
        <f>SUM(C247:C250)</f>
        <v>305000</v>
      </c>
      <c r="D246" s="417">
        <f>SUM(D247:D250)</f>
        <v>305000</v>
      </c>
      <c r="E246" s="417">
        <f>SUM(E247:E250)</f>
        <v>7900</v>
      </c>
      <c r="F246" s="280">
        <f t="shared" si="71"/>
        <v>2.5901639344262297</v>
      </c>
      <c r="G246" s="254">
        <f t="shared" si="72"/>
        <v>2.5901639344262297</v>
      </c>
      <c r="H246" s="419">
        <f t="shared" si="73"/>
        <v>-297100</v>
      </c>
      <c r="I246" s="104">
        <f>I248+I247</f>
        <v>0</v>
      </c>
      <c r="J246" s="87">
        <f t="shared" si="68"/>
        <v>7900</v>
      </c>
      <c r="K246" s="27" t="e">
        <f t="shared" si="69"/>
        <v>#DIV/0!</v>
      </c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</row>
    <row r="247" spans="1:25" s="194" customFormat="1" ht="27" hidden="1" customHeight="1">
      <c r="A247" s="269" t="s">
        <v>158</v>
      </c>
      <c r="B247" s="409" t="s">
        <v>159</v>
      </c>
      <c r="C247" s="410"/>
      <c r="D247" s="418"/>
      <c r="E247" s="411"/>
      <c r="F247" s="279" t="str">
        <f t="shared" si="71"/>
        <v/>
      </c>
      <c r="G247" s="253" t="str">
        <f t="shared" si="72"/>
        <v/>
      </c>
      <c r="H247" s="408">
        <f t="shared" si="73"/>
        <v>0</v>
      </c>
      <c r="I247" s="73"/>
      <c r="J247" s="88">
        <f t="shared" si="68"/>
        <v>0</v>
      </c>
      <c r="K247" s="27" t="e">
        <f t="shared" si="69"/>
        <v>#DIV/0!</v>
      </c>
      <c r="L247" s="193"/>
      <c r="M247" s="193"/>
      <c r="N247" s="193"/>
      <c r="O247" s="193"/>
      <c r="P247" s="193"/>
      <c r="Q247" s="193"/>
      <c r="R247" s="193"/>
      <c r="S247" s="193"/>
      <c r="T247" s="193"/>
      <c r="U247" s="193"/>
      <c r="V247" s="193"/>
      <c r="W247" s="193"/>
      <c r="X247" s="193"/>
      <c r="Y247" s="193"/>
    </row>
    <row r="248" spans="1:25" s="194" customFormat="1" ht="21.75" hidden="1" customHeight="1">
      <c r="A248" s="269">
        <v>4040</v>
      </c>
      <c r="B248" s="331" t="s">
        <v>160</v>
      </c>
      <c r="C248" s="410">
        <v>0</v>
      </c>
      <c r="D248" s="418">
        <v>0</v>
      </c>
      <c r="E248" s="411">
        <v>0</v>
      </c>
      <c r="F248" s="279" t="str">
        <f t="shared" ref="F248:F253" si="74">IF(C248=0,"",E248/C248*100)</f>
        <v/>
      </c>
      <c r="G248" s="253" t="str">
        <f t="shared" ref="G248:G253" si="75">IF(D248=0,"",E248/D248*100)</f>
        <v/>
      </c>
      <c r="H248" s="408">
        <f t="shared" si="73"/>
        <v>0</v>
      </c>
      <c r="I248" s="73"/>
      <c r="J248" s="88">
        <f>E248-I248</f>
        <v>0</v>
      </c>
      <c r="K248" s="27" t="e">
        <f>E248/I248*100-100</f>
        <v>#DIV/0!</v>
      </c>
      <c r="L248" s="193"/>
      <c r="M248" s="193"/>
      <c r="N248" s="193"/>
      <c r="O248" s="193"/>
      <c r="P248" s="193"/>
      <c r="Q248" s="193"/>
      <c r="R248" s="193"/>
      <c r="S248" s="193"/>
      <c r="T248" s="193"/>
      <c r="U248" s="193"/>
      <c r="V248" s="193"/>
      <c r="W248" s="193"/>
      <c r="X248" s="193"/>
      <c r="Y248" s="193"/>
    </row>
    <row r="249" spans="1:25" s="194" customFormat="1" ht="21" customHeight="1">
      <c r="A249" s="269">
        <v>4060</v>
      </c>
      <c r="B249" s="331" t="s">
        <v>252</v>
      </c>
      <c r="C249" s="410">
        <v>305000</v>
      </c>
      <c r="D249" s="418">
        <v>305000</v>
      </c>
      <c r="E249" s="411">
        <v>7900</v>
      </c>
      <c r="F249" s="279">
        <f t="shared" si="74"/>
        <v>2.5901639344262297</v>
      </c>
      <c r="G249" s="253">
        <f t="shared" si="75"/>
        <v>2.5901639344262297</v>
      </c>
      <c r="H249" s="408">
        <f t="shared" si="73"/>
        <v>-297100</v>
      </c>
      <c r="I249" s="73">
        <v>0</v>
      </c>
      <c r="J249" s="88">
        <f>E249-I249</f>
        <v>7900</v>
      </c>
      <c r="K249" s="27" t="e">
        <f>E249/I249*100-100</f>
        <v>#DIV/0!</v>
      </c>
      <c r="L249" s="193"/>
      <c r="M249" s="193"/>
      <c r="N249" s="193"/>
      <c r="O249" s="193"/>
      <c r="P249" s="193"/>
      <c r="Q249" s="193"/>
      <c r="R249" s="193"/>
      <c r="S249" s="193"/>
      <c r="T249" s="193"/>
      <c r="U249" s="193"/>
      <c r="V249" s="193"/>
      <c r="W249" s="193"/>
      <c r="X249" s="193"/>
      <c r="Y249" s="193"/>
    </row>
    <row r="250" spans="1:25" s="6" customFormat="1" ht="0.75" customHeight="1">
      <c r="A250" s="268">
        <v>4080</v>
      </c>
      <c r="B250" s="326" t="s">
        <v>163</v>
      </c>
      <c r="C250" s="417"/>
      <c r="D250" s="421"/>
      <c r="E250" s="422"/>
      <c r="F250" s="290" t="str">
        <f t="shared" si="74"/>
        <v/>
      </c>
      <c r="G250" s="255" t="str">
        <f t="shared" si="75"/>
        <v/>
      </c>
      <c r="H250" s="416">
        <f t="shared" si="73"/>
        <v>0</v>
      </c>
      <c r="I250" s="291">
        <v>0</v>
      </c>
      <c r="J250" s="87">
        <f>E250-I250</f>
        <v>0</v>
      </c>
      <c r="K250" s="71" t="e">
        <f>E250/I250*100-100</f>
        <v>#DIV/0!</v>
      </c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s="12" customFormat="1" ht="29.25" hidden="1" customHeight="1">
      <c r="A251" s="268" t="s">
        <v>35</v>
      </c>
      <c r="B251" s="415" t="s">
        <v>164</v>
      </c>
      <c r="C251" s="417">
        <f>C253</f>
        <v>0</v>
      </c>
      <c r="D251" s="417">
        <f>D253</f>
        <v>0</v>
      </c>
      <c r="E251" s="417">
        <f>E253</f>
        <v>0</v>
      </c>
      <c r="F251" s="279" t="str">
        <f t="shared" si="74"/>
        <v/>
      </c>
      <c r="G251" s="253" t="str">
        <f t="shared" si="75"/>
        <v/>
      </c>
      <c r="H251" s="419">
        <f t="shared" ref="H251:H279" si="76">E251-D251</f>
        <v>0</v>
      </c>
      <c r="I251" s="104">
        <f>I252+I253</f>
        <v>0</v>
      </c>
      <c r="J251" s="87">
        <f t="shared" ref="J251:J269" si="77">E251-I251</f>
        <v>0</v>
      </c>
      <c r="K251" s="71" t="e">
        <f t="shared" si="69"/>
        <v>#DIV/0!</v>
      </c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1:25" s="12" customFormat="1" ht="23.25" hidden="1" customHeight="1">
      <c r="A252" s="269">
        <v>5030</v>
      </c>
      <c r="B252" s="409" t="s">
        <v>167</v>
      </c>
      <c r="C252" s="417">
        <v>0</v>
      </c>
      <c r="D252" s="417">
        <v>0</v>
      </c>
      <c r="E252" s="417">
        <v>0</v>
      </c>
      <c r="F252" s="279" t="str">
        <f t="shared" si="74"/>
        <v/>
      </c>
      <c r="G252" s="253" t="str">
        <f t="shared" si="75"/>
        <v/>
      </c>
      <c r="H252" s="419"/>
      <c r="I252" s="294"/>
      <c r="J252" s="87"/>
      <c r="K252" s="7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</row>
    <row r="253" spans="1:25" s="194" customFormat="1" ht="27" hidden="1" customHeight="1">
      <c r="A253" s="269" t="s">
        <v>168</v>
      </c>
      <c r="B253" s="409" t="s">
        <v>169</v>
      </c>
      <c r="C253" s="410"/>
      <c r="D253" s="418">
        <v>0</v>
      </c>
      <c r="E253" s="411"/>
      <c r="F253" s="279" t="str">
        <f t="shared" si="74"/>
        <v/>
      </c>
      <c r="G253" s="253" t="str">
        <f t="shared" si="75"/>
        <v/>
      </c>
      <c r="H253" s="408">
        <f t="shared" si="76"/>
        <v>0</v>
      </c>
      <c r="I253" s="74"/>
      <c r="J253" s="88">
        <f t="shared" si="77"/>
        <v>0</v>
      </c>
      <c r="K253" s="27" t="e">
        <f t="shared" si="69"/>
        <v>#DIV/0!</v>
      </c>
      <c r="L253" s="193"/>
      <c r="M253" s="193"/>
      <c r="N253" s="193"/>
      <c r="O253" s="193"/>
      <c r="P253" s="193"/>
      <c r="Q253" s="193"/>
      <c r="R253" s="193"/>
      <c r="S253" s="193"/>
      <c r="T253" s="193"/>
      <c r="U253" s="193"/>
      <c r="V253" s="193"/>
      <c r="W253" s="193"/>
      <c r="X253" s="193"/>
      <c r="Y253" s="193"/>
    </row>
    <row r="254" spans="1:25" s="12" customFormat="1" ht="33" customHeight="1">
      <c r="A254" s="268" t="s">
        <v>25</v>
      </c>
      <c r="B254" s="415" t="s">
        <v>170</v>
      </c>
      <c r="C254" s="422">
        <f>C255+C256+C257</f>
        <v>0</v>
      </c>
      <c r="D254" s="422">
        <f>D255+D256+D257</f>
        <v>0</v>
      </c>
      <c r="E254" s="422">
        <f>E255+E256+E257</f>
        <v>39360</v>
      </c>
      <c r="F254" s="280" t="str">
        <f t="shared" ref="F254:F274" si="78">IF(C254=0,"",E254/C254*100)</f>
        <v/>
      </c>
      <c r="G254" s="254" t="str">
        <f t="shared" ref="G254:G280" si="79">IF(D254=0,"",E254/D254*100)</f>
        <v/>
      </c>
      <c r="H254" s="419">
        <f t="shared" si="76"/>
        <v>39360</v>
      </c>
      <c r="I254" s="106">
        <f>I256+I257</f>
        <v>0</v>
      </c>
      <c r="J254" s="87">
        <f t="shared" si="77"/>
        <v>39360</v>
      </c>
      <c r="K254" s="71" t="e">
        <f t="shared" si="69"/>
        <v>#DIV/0!</v>
      </c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</row>
    <row r="255" spans="1:25" s="12" customFormat="1" ht="21.75" hidden="1" customHeight="1">
      <c r="A255" s="269">
        <v>6010</v>
      </c>
      <c r="B255" s="409" t="s">
        <v>241</v>
      </c>
      <c r="C255" s="411"/>
      <c r="D255" s="411"/>
      <c r="E255" s="411"/>
      <c r="F255" s="279" t="str">
        <f>IF(C255=0,"",E255/C255*100)</f>
        <v/>
      </c>
      <c r="G255" s="253" t="str">
        <f>IF(D255=0,"",E255/D255*100)</f>
        <v/>
      </c>
      <c r="H255" s="408">
        <f>E255-D255</f>
        <v>0</v>
      </c>
      <c r="I255" s="286">
        <v>0</v>
      </c>
      <c r="J255" s="88">
        <f>E255-I255</f>
        <v>0</v>
      </c>
      <c r="K255" s="27" t="e">
        <f>E255/I255*100-100</f>
        <v>#DIV/0!</v>
      </c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</row>
    <row r="256" spans="1:25" s="12" customFormat="1" ht="22.5" customHeight="1">
      <c r="A256" s="269" t="s">
        <v>173</v>
      </c>
      <c r="B256" s="409" t="s">
        <v>174</v>
      </c>
      <c r="C256" s="411">
        <v>0</v>
      </c>
      <c r="D256" s="418">
        <v>0</v>
      </c>
      <c r="E256" s="411">
        <v>39360</v>
      </c>
      <c r="F256" s="281" t="str">
        <f t="shared" si="78"/>
        <v/>
      </c>
      <c r="G256" s="253" t="str">
        <f t="shared" si="79"/>
        <v/>
      </c>
      <c r="H256" s="408">
        <f t="shared" si="76"/>
        <v>39360</v>
      </c>
      <c r="I256" s="74"/>
      <c r="J256" s="88">
        <f t="shared" si="77"/>
        <v>39360</v>
      </c>
      <c r="K256" s="27" t="e">
        <f>E256/I256*100-100</f>
        <v>#DIV/0!</v>
      </c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1:25" s="12" customFormat="1" ht="0.75" customHeight="1">
      <c r="A257" s="269" t="s">
        <v>175</v>
      </c>
      <c r="B257" s="409" t="s">
        <v>176</v>
      </c>
      <c r="C257" s="411"/>
      <c r="D257" s="418"/>
      <c r="E257" s="411"/>
      <c r="F257" s="281" t="str">
        <f t="shared" si="78"/>
        <v/>
      </c>
      <c r="G257" s="253" t="str">
        <f t="shared" si="79"/>
        <v/>
      </c>
      <c r="H257" s="408">
        <f t="shared" si="76"/>
        <v>0</v>
      </c>
      <c r="I257" s="74"/>
      <c r="J257" s="88">
        <f t="shared" si="77"/>
        <v>0</v>
      </c>
      <c r="K257" s="27" t="e">
        <f>E257/I257*100-100</f>
        <v>#DIV/0!</v>
      </c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1:25" s="12" customFormat="1" ht="24.75" customHeight="1">
      <c r="A258" s="268">
        <v>7000</v>
      </c>
      <c r="B258" s="415" t="s">
        <v>55</v>
      </c>
      <c r="C258" s="422">
        <f>SUM(C263+C268+C272)</f>
        <v>783151</v>
      </c>
      <c r="D258" s="422">
        <f t="shared" ref="D258:E258" si="80">SUM(D263+D268+D272)</f>
        <v>783151</v>
      </c>
      <c r="E258" s="422">
        <f t="shared" si="80"/>
        <v>339668</v>
      </c>
      <c r="F258" s="280">
        <f t="shared" si="78"/>
        <v>43.371967858050361</v>
      </c>
      <c r="G258" s="254">
        <f t="shared" si="79"/>
        <v>43.371967858050361</v>
      </c>
      <c r="H258" s="419">
        <f t="shared" si="76"/>
        <v>-443483</v>
      </c>
      <c r="I258" s="106">
        <f>I259</f>
        <v>0</v>
      </c>
      <c r="J258" s="87">
        <f t="shared" si="77"/>
        <v>339668</v>
      </c>
      <c r="K258" s="71" t="e">
        <f t="shared" ref="K258:K264" si="81">E258/I258*100-100</f>
        <v>#DIV/0!</v>
      </c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</row>
    <row r="259" spans="1:25" s="12" customFormat="1" ht="0.75" customHeight="1">
      <c r="A259" s="599" t="s">
        <v>177</v>
      </c>
      <c r="B259" s="409" t="s">
        <v>178</v>
      </c>
      <c r="C259" s="411"/>
      <c r="D259" s="418"/>
      <c r="E259" s="411"/>
      <c r="F259" s="281" t="str">
        <f t="shared" si="78"/>
        <v/>
      </c>
      <c r="G259" s="253" t="str">
        <f t="shared" si="79"/>
        <v/>
      </c>
      <c r="H259" s="408">
        <f t="shared" si="76"/>
        <v>0</v>
      </c>
      <c r="I259" s="74"/>
      <c r="J259" s="88">
        <f t="shared" si="77"/>
        <v>0</v>
      </c>
      <c r="K259" s="27" t="e">
        <f t="shared" si="81"/>
        <v>#DIV/0!</v>
      </c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:25" s="6" customFormat="1" ht="22.5" hidden="1" customHeight="1">
      <c r="A260" s="268" t="s">
        <v>36</v>
      </c>
      <c r="B260" s="415" t="s">
        <v>179</v>
      </c>
      <c r="C260" s="422">
        <f>C261+C262+C263+C264+C265+C266</f>
        <v>317646</v>
      </c>
      <c r="D260" s="422">
        <f>D261+D262+D263+D264+D265+D266</f>
        <v>317646</v>
      </c>
      <c r="E260" s="422">
        <f>E261+E262+E263+E264+E265+E266</f>
        <v>265416</v>
      </c>
      <c r="F260" s="280">
        <f t="shared" si="78"/>
        <v>83.557167412780259</v>
      </c>
      <c r="G260" s="255">
        <f t="shared" si="79"/>
        <v>83.557167412780259</v>
      </c>
      <c r="H260" s="416">
        <f t="shared" si="76"/>
        <v>-52230</v>
      </c>
      <c r="I260" s="106">
        <f>SUM(I261:I266)</f>
        <v>0</v>
      </c>
      <c r="J260" s="87">
        <f t="shared" si="77"/>
        <v>265416</v>
      </c>
      <c r="K260" s="71" t="e">
        <f t="shared" si="81"/>
        <v>#DIV/0!</v>
      </c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s="12" customFormat="1" ht="39.75" hidden="1" customHeight="1">
      <c r="A261" s="269" t="s">
        <v>198</v>
      </c>
      <c r="B261" s="409" t="s">
        <v>199</v>
      </c>
      <c r="C261" s="411"/>
      <c r="D261" s="418"/>
      <c r="E261" s="391"/>
      <c r="F261" s="281" t="str">
        <f t="shared" si="78"/>
        <v/>
      </c>
      <c r="G261" s="253" t="str">
        <f t="shared" si="79"/>
        <v/>
      </c>
      <c r="H261" s="408">
        <f t="shared" si="76"/>
        <v>0</v>
      </c>
      <c r="I261" s="74"/>
      <c r="J261" s="88">
        <f t="shared" si="77"/>
        <v>0</v>
      </c>
      <c r="K261" s="27" t="e">
        <f t="shared" si="81"/>
        <v>#DIV/0!</v>
      </c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1:25" s="12" customFormat="1" ht="21" hidden="1" customHeight="1">
      <c r="A262" s="269">
        <v>7320</v>
      </c>
      <c r="B262" s="409" t="s">
        <v>208</v>
      </c>
      <c r="C262" s="411"/>
      <c r="D262" s="418"/>
      <c r="E262" s="391"/>
      <c r="F262" s="281" t="str">
        <f>IF(C262=0,"",E262/C262*100)</f>
        <v/>
      </c>
      <c r="G262" s="253" t="str">
        <f>IF(D262=0,"",E262/D262*100)</f>
        <v/>
      </c>
      <c r="H262" s="408">
        <f>E262-D262</f>
        <v>0</v>
      </c>
      <c r="I262" s="74"/>
      <c r="J262" s="88">
        <f>E262-I262</f>
        <v>0</v>
      </c>
      <c r="K262" s="27" t="e">
        <f>E262/I262*100-100</f>
        <v>#DIV/0!</v>
      </c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1:25" s="12" customFormat="1" ht="23.25" customHeight="1">
      <c r="A263" s="269" t="s">
        <v>37</v>
      </c>
      <c r="B263" s="409" t="s">
        <v>200</v>
      </c>
      <c r="C263" s="411">
        <v>317646</v>
      </c>
      <c r="D263" s="411">
        <v>317646</v>
      </c>
      <c r="E263" s="411">
        <v>265416</v>
      </c>
      <c r="F263" s="281">
        <f t="shared" si="78"/>
        <v>83.557167412780259</v>
      </c>
      <c r="G263" s="253">
        <f t="shared" si="79"/>
        <v>83.557167412780259</v>
      </c>
      <c r="H263" s="408">
        <f t="shared" si="76"/>
        <v>-52230</v>
      </c>
      <c r="I263" s="74"/>
      <c r="J263" s="88">
        <f t="shared" si="77"/>
        <v>265416</v>
      </c>
      <c r="K263" s="27" t="e">
        <f t="shared" si="81"/>
        <v>#DIV/0!</v>
      </c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:25" s="12" customFormat="1" ht="26.25" hidden="1" customHeight="1">
      <c r="A264" s="269" t="s">
        <v>201</v>
      </c>
      <c r="B264" s="409" t="s">
        <v>202</v>
      </c>
      <c r="C264" s="411"/>
      <c r="D264" s="418"/>
      <c r="E264" s="391"/>
      <c r="F264" s="281" t="str">
        <f t="shared" si="78"/>
        <v/>
      </c>
      <c r="G264" s="253" t="str">
        <f t="shared" si="79"/>
        <v/>
      </c>
      <c r="H264" s="408">
        <f t="shared" si="76"/>
        <v>0</v>
      </c>
      <c r="I264" s="74"/>
      <c r="J264" s="88">
        <f t="shared" si="77"/>
        <v>0</v>
      </c>
      <c r="K264" s="27" t="e">
        <f t="shared" si="81"/>
        <v>#DIV/0!</v>
      </c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1:25" s="12" customFormat="1" ht="0.75" customHeight="1">
      <c r="A265" s="269" t="s">
        <v>203</v>
      </c>
      <c r="B265" s="409" t="s">
        <v>204</v>
      </c>
      <c r="C265" s="413"/>
      <c r="D265" s="414"/>
      <c r="E265" s="405"/>
      <c r="F265" s="281" t="str">
        <f>IF(C265=0,"",E265/C265*100)</f>
        <v/>
      </c>
      <c r="G265" s="253" t="str">
        <f t="shared" si="79"/>
        <v/>
      </c>
      <c r="H265" s="408">
        <f t="shared" si="76"/>
        <v>0</v>
      </c>
      <c r="I265" s="74"/>
      <c r="J265" s="88">
        <f t="shared" si="77"/>
        <v>0</v>
      </c>
      <c r="K265" s="27" t="e">
        <f t="shared" ref="K265:K279" si="82">E265/I265*100-100</f>
        <v>#DIV/0!</v>
      </c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</row>
    <row r="266" spans="1:25" s="12" customFormat="1" ht="23.25" hidden="1" customHeight="1">
      <c r="A266" s="269" t="s">
        <v>180</v>
      </c>
      <c r="B266" s="409" t="s">
        <v>181</v>
      </c>
      <c r="C266" s="413"/>
      <c r="D266" s="414"/>
      <c r="E266" s="405"/>
      <c r="F266" s="281" t="str">
        <f>IF(C266=0,"",E266/C266*100)</f>
        <v/>
      </c>
      <c r="G266" s="253" t="str">
        <f t="shared" si="79"/>
        <v/>
      </c>
      <c r="H266" s="408">
        <f t="shared" si="76"/>
        <v>0</v>
      </c>
      <c r="I266" s="74"/>
      <c r="J266" s="88">
        <f t="shared" si="77"/>
        <v>0</v>
      </c>
      <c r="K266" s="27" t="e">
        <f t="shared" si="82"/>
        <v>#DIV/0!</v>
      </c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 spans="1:25" s="6" customFormat="1" ht="33" hidden="1" customHeight="1">
      <c r="A267" s="268" t="s">
        <v>38</v>
      </c>
      <c r="B267" s="415" t="s">
        <v>182</v>
      </c>
      <c r="C267" s="424">
        <f>C268</f>
        <v>415505</v>
      </c>
      <c r="D267" s="424">
        <f>D268</f>
        <v>415505</v>
      </c>
      <c r="E267" s="424">
        <f>E268</f>
        <v>24356</v>
      </c>
      <c r="F267" s="282">
        <f t="shared" si="78"/>
        <v>5.8617826500282781</v>
      </c>
      <c r="G267" s="255">
        <f t="shared" si="79"/>
        <v>5.8617826500282781</v>
      </c>
      <c r="H267" s="416">
        <f t="shared" si="76"/>
        <v>-391149</v>
      </c>
      <c r="I267" s="106">
        <f>I268</f>
        <v>0</v>
      </c>
      <c r="J267" s="87">
        <f t="shared" si="77"/>
        <v>24356</v>
      </c>
      <c r="K267" s="71" t="e">
        <f t="shared" si="82"/>
        <v>#DIV/0!</v>
      </c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s="12" customFormat="1" ht="54" customHeight="1">
      <c r="A268" s="269">
        <v>7461</v>
      </c>
      <c r="B268" s="409" t="s">
        <v>258</v>
      </c>
      <c r="C268" s="413">
        <v>415505</v>
      </c>
      <c r="D268" s="414">
        <v>415505</v>
      </c>
      <c r="E268" s="405">
        <v>24356</v>
      </c>
      <c r="F268" s="283">
        <f t="shared" si="78"/>
        <v>5.8617826500282781</v>
      </c>
      <c r="G268" s="253">
        <f t="shared" si="79"/>
        <v>5.8617826500282781</v>
      </c>
      <c r="H268" s="408">
        <f t="shared" si="76"/>
        <v>-391149</v>
      </c>
      <c r="I268" s="74"/>
      <c r="J268" s="88">
        <f t="shared" si="77"/>
        <v>24356</v>
      </c>
      <c r="K268" s="27" t="e">
        <f t="shared" si="82"/>
        <v>#DIV/0!</v>
      </c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:25" s="12" customFormat="1" ht="24" hidden="1" customHeight="1">
      <c r="A269" s="268" t="s">
        <v>39</v>
      </c>
      <c r="B269" s="415" t="s">
        <v>51</v>
      </c>
      <c r="C269" s="424">
        <f>C270+C271+C272</f>
        <v>50000</v>
      </c>
      <c r="D269" s="424">
        <f>D270+D271+D272</f>
        <v>50000</v>
      </c>
      <c r="E269" s="424">
        <f>E270+E271+E272</f>
        <v>49896</v>
      </c>
      <c r="F269" s="517">
        <f>IF(C269=0,"",E269/C269*100)</f>
        <v>99.792000000000002</v>
      </c>
      <c r="G269" s="518">
        <f>IF(D269=0,"",E269/D269*100)</f>
        <v>99.792000000000002</v>
      </c>
      <c r="H269" s="519">
        <f>E269-D269</f>
        <v>-104</v>
      </c>
      <c r="I269" s="106">
        <f>I270+I271</f>
        <v>0</v>
      </c>
      <c r="J269" s="88">
        <f t="shared" si="77"/>
        <v>49896</v>
      </c>
      <c r="K269" s="27" t="e">
        <f t="shared" si="82"/>
        <v>#DIV/0!</v>
      </c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1:25" s="12" customFormat="1" ht="20.25" hidden="1" customHeight="1">
      <c r="A270" s="269" t="s">
        <v>205</v>
      </c>
      <c r="B270" s="409" t="s">
        <v>206</v>
      </c>
      <c r="C270" s="413"/>
      <c r="D270" s="413"/>
      <c r="E270" s="413"/>
      <c r="F270" s="283" t="str">
        <f t="shared" si="78"/>
        <v/>
      </c>
      <c r="G270" s="253" t="str">
        <f t="shared" si="79"/>
        <v/>
      </c>
      <c r="H270" s="408">
        <f t="shared" si="76"/>
        <v>0</v>
      </c>
      <c r="I270" s="69"/>
      <c r="J270" s="88">
        <f t="shared" ref="J270:J279" si="83">E270-I270</f>
        <v>0</v>
      </c>
      <c r="K270" s="27" t="e">
        <f t="shared" si="82"/>
        <v>#DIV/0!</v>
      </c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1:25" s="12" customFormat="1" ht="20.25" hidden="1" customHeight="1">
      <c r="A271" s="269">
        <v>7670</v>
      </c>
      <c r="B271" s="409" t="s">
        <v>238</v>
      </c>
      <c r="C271" s="413"/>
      <c r="D271" s="413"/>
      <c r="E271" s="413"/>
      <c r="F271" s="283" t="str">
        <f>IF(C271=0,"",E271/C271*100)</f>
        <v/>
      </c>
      <c r="G271" s="253" t="str">
        <f>IF(D271=0,"",E271/D271*100)</f>
        <v/>
      </c>
      <c r="H271" s="408">
        <f t="shared" si="76"/>
        <v>0</v>
      </c>
      <c r="I271" s="69"/>
      <c r="J271" s="88">
        <f>E271-I271</f>
        <v>0</v>
      </c>
      <c r="K271" s="27" t="e">
        <f>E271/I271*100-100</f>
        <v>#DIV/0!</v>
      </c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:25" s="12" customFormat="1" ht="33.75" customHeight="1">
      <c r="A272" s="269">
        <v>7691</v>
      </c>
      <c r="B272" s="409" t="s">
        <v>290</v>
      </c>
      <c r="C272" s="413">
        <v>50000</v>
      </c>
      <c r="D272" s="413">
        <v>50000</v>
      </c>
      <c r="E272" s="413">
        <v>49896</v>
      </c>
      <c r="F272" s="283">
        <f t="shared" si="78"/>
        <v>99.792000000000002</v>
      </c>
      <c r="G272" s="253">
        <f t="shared" si="79"/>
        <v>99.792000000000002</v>
      </c>
      <c r="H272" s="408">
        <f t="shared" si="76"/>
        <v>-104</v>
      </c>
      <c r="I272" s="69"/>
      <c r="J272" s="88"/>
      <c r="K272" s="27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:25" s="12" customFormat="1" ht="32.25" customHeight="1">
      <c r="A273" s="268">
        <v>8000</v>
      </c>
      <c r="B273" s="415" t="s">
        <v>285</v>
      </c>
      <c r="C273" s="424">
        <f>C274</f>
        <v>704025</v>
      </c>
      <c r="D273" s="424">
        <f>D274</f>
        <v>700956</v>
      </c>
      <c r="E273" s="424">
        <f>E274</f>
        <v>0</v>
      </c>
      <c r="F273" s="517">
        <f t="shared" si="78"/>
        <v>0</v>
      </c>
      <c r="G273" s="518">
        <f t="shared" si="79"/>
        <v>0</v>
      </c>
      <c r="H273" s="519">
        <f t="shared" si="76"/>
        <v>-700956</v>
      </c>
      <c r="I273" s="106">
        <f>I274</f>
        <v>0</v>
      </c>
      <c r="J273" s="88">
        <f t="shared" si="83"/>
        <v>0</v>
      </c>
      <c r="K273" s="27" t="e">
        <f t="shared" si="82"/>
        <v>#DIV/0!</v>
      </c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</row>
    <row r="274" spans="1:25" s="12" customFormat="1" ht="32.25" customHeight="1">
      <c r="A274" s="269" t="s">
        <v>49</v>
      </c>
      <c r="B274" s="409" t="s">
        <v>50</v>
      </c>
      <c r="C274" s="413">
        <v>704025</v>
      </c>
      <c r="D274" s="414">
        <v>700956</v>
      </c>
      <c r="E274" s="413">
        <v>0</v>
      </c>
      <c r="F274" s="283">
        <f t="shared" si="78"/>
        <v>0</v>
      </c>
      <c r="G274" s="253">
        <f t="shared" si="79"/>
        <v>0</v>
      </c>
      <c r="H274" s="408">
        <f t="shared" si="76"/>
        <v>-700956</v>
      </c>
      <c r="I274" s="69"/>
      <c r="J274" s="88">
        <f t="shared" si="83"/>
        <v>0</v>
      </c>
      <c r="K274" s="27" t="e">
        <f t="shared" si="82"/>
        <v>#DIV/0!</v>
      </c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:25" s="12" customFormat="1" ht="36.75" customHeight="1" thickBot="1">
      <c r="A275" s="231">
        <v>9700</v>
      </c>
      <c r="B275" s="326" t="s">
        <v>56</v>
      </c>
      <c r="C275" s="600">
        <v>76112</v>
      </c>
      <c r="D275" s="601">
        <v>76112</v>
      </c>
      <c r="E275" s="600">
        <v>20000</v>
      </c>
      <c r="F275" s="517">
        <f>IF(C275=0,"",E275/C275*100)</f>
        <v>26.277065377338658</v>
      </c>
      <c r="G275" s="518">
        <f>IF(D275=0,"",E275/D275*100)</f>
        <v>26.277065377338658</v>
      </c>
      <c r="H275" s="419">
        <f>E275-D275</f>
        <v>-56112</v>
      </c>
      <c r="I275" s="196"/>
      <c r="J275" s="87">
        <f t="shared" si="83"/>
        <v>20000</v>
      </c>
      <c r="K275" s="71" t="e">
        <f t="shared" si="82"/>
        <v>#DIV/0!</v>
      </c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:25" s="60" customFormat="1" ht="24" customHeight="1" thickBot="1">
      <c r="A276" s="603" t="s">
        <v>10</v>
      </c>
      <c r="B276" s="520" t="s">
        <v>0</v>
      </c>
      <c r="C276" s="425">
        <f>SUM(C222+C228+C236+C246+C254+C258+C273+C275)</f>
        <v>2478089</v>
      </c>
      <c r="D276" s="425">
        <f>SUM(D222+D228+D236+D246+D254+D258+D273+D275)</f>
        <v>2463333</v>
      </c>
      <c r="E276" s="425">
        <f>SUM(E222+E228+E236+E246+E254+E258+E273+E275)</f>
        <v>1175120</v>
      </c>
      <c r="F276" s="284">
        <f>IF(C276=0,"",E276/C276*100)</f>
        <v>47.420411454148741</v>
      </c>
      <c r="G276" s="313">
        <f t="shared" si="79"/>
        <v>47.704471949184295</v>
      </c>
      <c r="H276" s="425">
        <f>SUM(H222+H228+H236+H260+H267+H273)</f>
        <v>-974257</v>
      </c>
      <c r="I276" s="107">
        <f>I222+I228+I239+I242+I246+I251+I254+I258+I260+I267+I269+I273+I275</f>
        <v>0</v>
      </c>
      <c r="J276" s="261">
        <f t="shared" si="83"/>
        <v>1175120</v>
      </c>
      <c r="K276" s="262" t="e">
        <f t="shared" si="82"/>
        <v>#DIV/0!</v>
      </c>
      <c r="L276" s="61"/>
      <c r="M276" s="61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</row>
    <row r="277" spans="1:25" s="12" customFormat="1" ht="20.25" hidden="1" customHeight="1" thickBot="1">
      <c r="A277" s="602" t="s">
        <v>40</v>
      </c>
      <c r="B277" s="521" t="s">
        <v>27</v>
      </c>
      <c r="C277" s="426"/>
      <c r="D277" s="418"/>
      <c r="E277" s="426"/>
      <c r="F277" s="284" t="str">
        <f>IF(C277=0,"",E277/C277*100)</f>
        <v/>
      </c>
      <c r="G277" s="313" t="str">
        <f t="shared" si="79"/>
        <v/>
      </c>
      <c r="H277" s="427">
        <f t="shared" si="76"/>
        <v>0</v>
      </c>
      <c r="I277" s="77"/>
      <c r="J277" s="263">
        <f t="shared" si="83"/>
        <v>0</v>
      </c>
      <c r="K277" s="27" t="e">
        <f t="shared" si="82"/>
        <v>#DIV/0!</v>
      </c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 spans="1:25" s="18" customFormat="1" ht="21.75" customHeight="1" thickBot="1">
      <c r="A278" s="139" t="s">
        <v>22</v>
      </c>
      <c r="B278" s="522" t="s">
        <v>14</v>
      </c>
      <c r="C278" s="428">
        <f>C276+C277</f>
        <v>2478089</v>
      </c>
      <c r="D278" s="429">
        <f t="shared" ref="D278:I278" si="84">D276+D277</f>
        <v>2463333</v>
      </c>
      <c r="E278" s="428">
        <f>E276+E277</f>
        <v>1175120</v>
      </c>
      <c r="F278" s="285">
        <f>IF(C278=0,"",E278/C278*100)</f>
        <v>47.420411454148741</v>
      </c>
      <c r="G278" s="314">
        <f t="shared" si="79"/>
        <v>47.704471949184295</v>
      </c>
      <c r="H278" s="428">
        <f t="shared" si="84"/>
        <v>-974257</v>
      </c>
      <c r="I278" s="57">
        <f t="shared" si="84"/>
        <v>0</v>
      </c>
      <c r="J278" s="264">
        <f t="shared" si="83"/>
        <v>1175120</v>
      </c>
      <c r="K278" s="265" t="e">
        <f t="shared" si="82"/>
        <v>#DIV/0!</v>
      </c>
      <c r="L278" s="58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spans="1:25" s="18" customFormat="1" ht="21.75" customHeight="1" thickBot="1">
      <c r="A279" s="508" t="s">
        <v>24</v>
      </c>
      <c r="B279" s="523" t="s">
        <v>21</v>
      </c>
      <c r="C279" s="524">
        <v>1529287</v>
      </c>
      <c r="D279" s="525">
        <v>1517600</v>
      </c>
      <c r="E279" s="526">
        <v>520166</v>
      </c>
      <c r="F279" s="527">
        <f>IF(C279=0,"",E279/C279*100)</f>
        <v>34.013628573315543</v>
      </c>
      <c r="G279" s="528">
        <f t="shared" si="79"/>
        <v>34.275566684238271</v>
      </c>
      <c r="H279" s="529">
        <f t="shared" si="76"/>
        <v>-997434</v>
      </c>
      <c r="I279" s="57"/>
      <c r="J279" s="297">
        <f t="shared" si="83"/>
        <v>520166</v>
      </c>
      <c r="K279" s="298" t="e">
        <f t="shared" si="82"/>
        <v>#DIV/0!</v>
      </c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spans="1:25" ht="19.5" hidden="1" customHeight="1">
      <c r="B280" s="430" t="s">
        <v>7</v>
      </c>
      <c r="C280" s="431"/>
      <c r="D280" s="432"/>
      <c r="E280" s="431"/>
      <c r="F280" s="316"/>
      <c r="G280" s="315" t="str">
        <f t="shared" si="79"/>
        <v/>
      </c>
      <c r="H280" s="432"/>
      <c r="I280" s="230"/>
      <c r="J280" s="266"/>
      <c r="K280" s="267"/>
    </row>
    <row r="281" spans="1:25" s="12" customFormat="1" ht="54.75" hidden="1" customHeight="1">
      <c r="A281" s="139" t="s">
        <v>58</v>
      </c>
      <c r="B281" s="433" t="s">
        <v>57</v>
      </c>
      <c r="C281" s="392"/>
      <c r="D281" s="408"/>
      <c r="E281" s="392">
        <v>0</v>
      </c>
      <c r="F281" s="278" t="str">
        <f>IF(C281=0,"",E281/C281*100)</f>
        <v/>
      </c>
      <c r="G281" s="253" t="str">
        <f>IF(D281=0,"",E281/D281*100)</f>
        <v/>
      </c>
      <c r="H281" s="408">
        <f>E281-D281</f>
        <v>0</v>
      </c>
      <c r="I281" s="54"/>
      <c r="J281" s="266">
        <f>E281-I281</f>
        <v>0</v>
      </c>
      <c r="K281" s="267" t="e">
        <f>E281/I281*100-100</f>
        <v>#DIV/0!</v>
      </c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 spans="1:25" s="60" customFormat="1" ht="20.25" hidden="1" customHeight="1" thickBot="1">
      <c r="A282" s="206" t="s">
        <v>10</v>
      </c>
      <c r="B282" s="434" t="s">
        <v>6</v>
      </c>
      <c r="C282" s="435">
        <f>C281</f>
        <v>0</v>
      </c>
      <c r="D282" s="435">
        <f t="shared" ref="D282:K282" si="85">D281</f>
        <v>0</v>
      </c>
      <c r="E282" s="435">
        <f t="shared" si="85"/>
        <v>0</v>
      </c>
      <c r="F282" s="317" t="str">
        <f t="shared" si="85"/>
        <v/>
      </c>
      <c r="G282" s="317" t="str">
        <f t="shared" si="85"/>
        <v/>
      </c>
      <c r="H282" s="435">
        <f t="shared" si="85"/>
        <v>0</v>
      </c>
      <c r="I282" s="105">
        <f t="shared" si="85"/>
        <v>0</v>
      </c>
      <c r="J282" s="105">
        <f t="shared" si="85"/>
        <v>0</v>
      </c>
      <c r="K282" s="105" t="e">
        <f t="shared" si="85"/>
        <v>#DIV/0!</v>
      </c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</row>
    <row r="283" spans="1:25" ht="15" hidden="1" customHeight="1">
      <c r="A283" s="139"/>
      <c r="B283" s="436"/>
      <c r="C283" s="437"/>
      <c r="D283" s="438"/>
      <c r="E283" s="437"/>
      <c r="F283" s="318"/>
      <c r="G283" s="319" t="str">
        <f>IF(D283=0,"",E283/D283*100)</f>
        <v/>
      </c>
      <c r="H283" s="438"/>
      <c r="I283" s="78"/>
      <c r="J283" s="93"/>
      <c r="K283" s="79"/>
    </row>
    <row r="284" spans="1:25" ht="15" customHeight="1">
      <c r="A284" s="139"/>
      <c r="B284" s="436"/>
      <c r="C284" s="437"/>
      <c r="D284" s="438"/>
      <c r="E284" s="437"/>
      <c r="F284" s="318"/>
      <c r="G284" s="319"/>
      <c r="H284" s="438"/>
      <c r="I284" s="78"/>
      <c r="J284" s="93"/>
      <c r="K284" s="79"/>
    </row>
    <row r="285" spans="1:25" s="8" customFormat="1" ht="20.25" customHeight="1">
      <c r="A285" s="206" t="s">
        <v>235</v>
      </c>
      <c r="B285" s="495" t="s">
        <v>5</v>
      </c>
      <c r="C285" s="443">
        <f>C87+C220</f>
        <v>65975545</v>
      </c>
      <c r="D285" s="443">
        <f>D87+D220</f>
        <v>47731212</v>
      </c>
      <c r="E285" s="443">
        <f>E87+E220</f>
        <v>48028789.784000002</v>
      </c>
      <c r="F285" s="322">
        <f t="shared" ref="F285:F296" si="86">IF(C285=0,"",E285/C285*100)</f>
        <v>72.797867427999279</v>
      </c>
      <c r="G285" s="323">
        <f t="shared" ref="G285:G296" si="87">IF(D285=0,"",E285/D285*100)</f>
        <v>100.62344485197652</v>
      </c>
      <c r="H285" s="444">
        <f t="shared" ref="H285:H296" si="88">E285-D285</f>
        <v>297577.78400000185</v>
      </c>
      <c r="I285" s="101" t="e">
        <f>I87+I220</f>
        <v>#REF!</v>
      </c>
      <c r="J285" s="90" t="e">
        <f t="shared" ref="J285:J298" si="89">E285-I285</f>
        <v>#REF!</v>
      </c>
      <c r="K285" s="46" t="e">
        <f t="shared" ref="K285:K303" si="90">E285/I285*100-100</f>
        <v>#REF!</v>
      </c>
      <c r="L285" s="7"/>
      <c r="M285" s="48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spans="1:25" s="8" customFormat="1" ht="20.25" customHeight="1">
      <c r="A286" s="139"/>
      <c r="B286" s="439" t="s">
        <v>29</v>
      </c>
      <c r="C286" s="440">
        <f>C72+C217</f>
        <v>32297571</v>
      </c>
      <c r="D286" s="440">
        <f t="shared" ref="D286:E286" si="91">D72+D217</f>
        <v>22331186</v>
      </c>
      <c r="E286" s="440">
        <f t="shared" si="91"/>
        <v>23199563.784000002</v>
      </c>
      <c r="F286" s="320">
        <f t="shared" si="86"/>
        <v>71.830676628901912</v>
      </c>
      <c r="G286" s="321">
        <f t="shared" si="87"/>
        <v>103.88863262345313</v>
      </c>
      <c r="H286" s="441">
        <f t="shared" si="88"/>
        <v>868377.78400000185</v>
      </c>
      <c r="I286" s="100">
        <f>I72+I217</f>
        <v>127077.906</v>
      </c>
      <c r="J286" s="95">
        <f t="shared" si="89"/>
        <v>23072485.878000002</v>
      </c>
      <c r="K286" s="28">
        <f t="shared" si="90"/>
        <v>18156.174117316663</v>
      </c>
      <c r="L286" s="7"/>
      <c r="M286" s="48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spans="1:25" s="8" customFormat="1" ht="20.25" customHeight="1">
      <c r="A287" s="139"/>
      <c r="B287" s="439" t="s">
        <v>59</v>
      </c>
      <c r="C287" s="440">
        <f>C73+C208</f>
        <v>33677974</v>
      </c>
      <c r="D287" s="440">
        <f t="shared" ref="D287:E287" si="92">D73+D208</f>
        <v>25400026</v>
      </c>
      <c r="E287" s="440">
        <f t="shared" si="92"/>
        <v>24829226</v>
      </c>
      <c r="F287" s="320">
        <f t="shared" si="86"/>
        <v>73.725414717643048</v>
      </c>
      <c r="G287" s="321">
        <f t="shared" si="87"/>
        <v>97.752758205838049</v>
      </c>
      <c r="H287" s="441">
        <f t="shared" si="88"/>
        <v>-570800</v>
      </c>
      <c r="I287" s="100" t="e">
        <f>I73</f>
        <v>#REF!</v>
      </c>
      <c r="J287" s="95" t="e">
        <f t="shared" si="89"/>
        <v>#REF!</v>
      </c>
      <c r="K287" s="28" t="e">
        <f t="shared" si="90"/>
        <v>#REF!</v>
      </c>
      <c r="L287" s="7"/>
      <c r="M287" s="48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spans="1:25" s="64" customFormat="1" ht="16.5" customHeight="1">
      <c r="A288" s="206" t="s">
        <v>235</v>
      </c>
      <c r="B288" s="442" t="s">
        <v>4</v>
      </c>
      <c r="C288" s="443">
        <f>SUM(C289:C306)</f>
        <v>67381824</v>
      </c>
      <c r="D288" s="443">
        <f>SUM(D289:D306)</f>
        <v>54993727</v>
      </c>
      <c r="E288" s="443">
        <f>SUM(E289:E306)</f>
        <v>44691826.299999997</v>
      </c>
      <c r="F288" s="322">
        <f t="shared" si="86"/>
        <v>66.326234059796292</v>
      </c>
      <c r="G288" s="323">
        <f t="shared" si="87"/>
        <v>81.267134886129824</v>
      </c>
      <c r="H288" s="444">
        <f t="shared" si="88"/>
        <v>-10301900.700000003</v>
      </c>
      <c r="I288" s="108" t="e">
        <f>SUM(I289:I306)</f>
        <v>#REF!</v>
      </c>
      <c r="J288" s="94" t="e">
        <f t="shared" si="89"/>
        <v>#REF!</v>
      </c>
      <c r="K288" s="80" t="e">
        <f t="shared" si="90"/>
        <v>#REF!</v>
      </c>
      <c r="L288" s="62"/>
      <c r="M288" s="63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</row>
    <row r="289" spans="1:25" s="8" customFormat="1" ht="16.5" customHeight="1">
      <c r="A289" s="268" t="s">
        <v>30</v>
      </c>
      <c r="B289" s="415" t="s">
        <v>140</v>
      </c>
      <c r="C289" s="445">
        <f>C90+C222</f>
        <v>9529278</v>
      </c>
      <c r="D289" s="445">
        <f>D90+D222</f>
        <v>8225690</v>
      </c>
      <c r="E289" s="445">
        <f>E90+E222</f>
        <v>6728432</v>
      </c>
      <c r="F289" s="320">
        <f t="shared" si="86"/>
        <v>70.60799359615703</v>
      </c>
      <c r="G289" s="321">
        <f t="shared" si="87"/>
        <v>81.797782313702555</v>
      </c>
      <c r="H289" s="441">
        <f t="shared" si="88"/>
        <v>-1497258</v>
      </c>
      <c r="I289" s="99">
        <f>I90+I222</f>
        <v>0</v>
      </c>
      <c r="J289" s="95">
        <f t="shared" si="89"/>
        <v>6728432</v>
      </c>
      <c r="K289" s="28" t="e">
        <f t="shared" si="90"/>
        <v>#DIV/0!</v>
      </c>
      <c r="L289" s="7"/>
      <c r="M289" s="48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spans="1:25" s="8" customFormat="1" ht="16.5" customHeight="1">
      <c r="A290" s="213" t="s">
        <v>31</v>
      </c>
      <c r="B290" s="446" t="s">
        <v>147</v>
      </c>
      <c r="C290" s="445">
        <f>C95+C228</f>
        <v>40949037</v>
      </c>
      <c r="D290" s="445">
        <f>D95+D228</f>
        <v>31662192</v>
      </c>
      <c r="E290" s="445">
        <f>E95+E228</f>
        <v>27841540.300000001</v>
      </c>
      <c r="F290" s="320">
        <f t="shared" si="86"/>
        <v>67.990708304080513</v>
      </c>
      <c r="G290" s="321">
        <f t="shared" si="87"/>
        <v>87.933078985813736</v>
      </c>
      <c r="H290" s="441">
        <f t="shared" si="88"/>
        <v>-3820651.6999999993</v>
      </c>
      <c r="I290" s="99">
        <f>I95+I228</f>
        <v>0</v>
      </c>
      <c r="J290" s="95">
        <f t="shared" si="89"/>
        <v>27841540.300000001</v>
      </c>
      <c r="K290" s="28" t="e">
        <f t="shared" si="90"/>
        <v>#DIV/0!</v>
      </c>
      <c r="L290" s="7"/>
      <c r="M290" s="48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spans="1:25" s="8" customFormat="1" ht="16.5" customHeight="1">
      <c r="A291" s="231" t="s">
        <v>32</v>
      </c>
      <c r="B291" s="326" t="s">
        <v>151</v>
      </c>
      <c r="C291" s="445">
        <f>C107+C236</f>
        <v>2241000</v>
      </c>
      <c r="D291" s="445">
        <f>D107+D236</f>
        <v>2241000</v>
      </c>
      <c r="E291" s="445">
        <f>E107+E236</f>
        <v>1640177</v>
      </c>
      <c r="F291" s="320">
        <f t="shared" si="86"/>
        <v>73.189513609995544</v>
      </c>
      <c r="G291" s="321">
        <f t="shared" si="87"/>
        <v>73.189513609995544</v>
      </c>
      <c r="H291" s="441">
        <f t="shared" si="88"/>
        <v>-600823</v>
      </c>
      <c r="I291" s="99" t="e">
        <f>I107+I239</f>
        <v>#REF!</v>
      </c>
      <c r="J291" s="95" t="e">
        <f t="shared" si="89"/>
        <v>#REF!</v>
      </c>
      <c r="K291" s="28" t="e">
        <f t="shared" si="90"/>
        <v>#REF!</v>
      </c>
      <c r="L291" s="7"/>
      <c r="M291" s="48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s="8" customFormat="1" ht="18" customHeight="1">
      <c r="A292" s="268" t="s">
        <v>33</v>
      </c>
      <c r="B292" s="415" t="s">
        <v>42</v>
      </c>
      <c r="C292" s="445">
        <f>C109</f>
        <v>1810770</v>
      </c>
      <c r="D292" s="445">
        <f>D109</f>
        <v>1433790</v>
      </c>
      <c r="E292" s="445">
        <f>E109</f>
        <v>1189021</v>
      </c>
      <c r="F292" s="320">
        <f t="shared" si="86"/>
        <v>65.663833617742725</v>
      </c>
      <c r="G292" s="321">
        <f t="shared" si="87"/>
        <v>82.928532072339749</v>
      </c>
      <c r="H292" s="441">
        <f t="shared" si="88"/>
        <v>-244769</v>
      </c>
      <c r="I292" s="99" t="e">
        <f>I109+I242</f>
        <v>#REF!</v>
      </c>
      <c r="J292" s="95" t="e">
        <f t="shared" si="89"/>
        <v>#REF!</v>
      </c>
      <c r="K292" s="28" t="e">
        <f t="shared" si="90"/>
        <v>#REF!</v>
      </c>
      <c r="L292" s="7"/>
      <c r="M292" s="48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s="8" customFormat="1" ht="18" customHeight="1">
      <c r="A293" s="268" t="s">
        <v>34</v>
      </c>
      <c r="B293" s="415" t="s">
        <v>157</v>
      </c>
      <c r="C293" s="445">
        <f>C115+C246</f>
        <v>4462385</v>
      </c>
      <c r="D293" s="445">
        <f t="shared" ref="D293:E293" si="93">D115+D246</f>
        <v>3911814</v>
      </c>
      <c r="E293" s="445">
        <f t="shared" si="93"/>
        <v>2829706</v>
      </c>
      <c r="F293" s="320">
        <f t="shared" si="86"/>
        <v>63.412412868903068</v>
      </c>
      <c r="G293" s="321">
        <f t="shared" si="87"/>
        <v>72.337437311692227</v>
      </c>
      <c r="H293" s="441">
        <f t="shared" si="88"/>
        <v>-1082108</v>
      </c>
      <c r="I293" s="99" t="e">
        <f>I115+I246</f>
        <v>#REF!</v>
      </c>
      <c r="J293" s="95" t="e">
        <f t="shared" si="89"/>
        <v>#REF!</v>
      </c>
      <c r="K293" s="28" t="e">
        <f t="shared" si="90"/>
        <v>#REF!</v>
      </c>
      <c r="L293" s="7"/>
      <c r="M293" s="48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s="8" customFormat="1" ht="16.5" customHeight="1">
      <c r="A294" s="268" t="s">
        <v>35</v>
      </c>
      <c r="B294" s="415" t="s">
        <v>164</v>
      </c>
      <c r="C294" s="445">
        <f>C119</f>
        <v>80000</v>
      </c>
      <c r="D294" s="445">
        <f>D119</f>
        <v>80000</v>
      </c>
      <c r="E294" s="445">
        <f>E119</f>
        <v>40000</v>
      </c>
      <c r="F294" s="320">
        <f t="shared" si="86"/>
        <v>50</v>
      </c>
      <c r="G294" s="321">
        <f t="shared" si="87"/>
        <v>50</v>
      </c>
      <c r="H294" s="441">
        <f t="shared" si="88"/>
        <v>-40000</v>
      </c>
      <c r="I294" s="99" t="e">
        <f>I119+I251</f>
        <v>#REF!</v>
      </c>
      <c r="J294" s="95" t="e">
        <f t="shared" si="89"/>
        <v>#REF!</v>
      </c>
      <c r="K294" s="28"/>
      <c r="L294" s="7"/>
      <c r="M294" s="48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spans="1:25" s="8" customFormat="1" ht="16.5" customHeight="1">
      <c r="A295" s="268" t="s">
        <v>25</v>
      </c>
      <c r="B295" s="415" t="s">
        <v>170</v>
      </c>
      <c r="C295" s="445">
        <f>C122+C254</f>
        <v>3240351</v>
      </c>
      <c r="D295" s="445">
        <f t="shared" ref="D295:E295" si="94">D122+D254</f>
        <v>2742727</v>
      </c>
      <c r="E295" s="445">
        <f t="shared" si="94"/>
        <v>1992371</v>
      </c>
      <c r="F295" s="320">
        <f t="shared" si="86"/>
        <v>61.486271086064434</v>
      </c>
      <c r="G295" s="321">
        <f t="shared" si="87"/>
        <v>72.641972751936308</v>
      </c>
      <c r="H295" s="441">
        <f t="shared" si="88"/>
        <v>-750356</v>
      </c>
      <c r="I295" s="99">
        <f>I122+I254</f>
        <v>0</v>
      </c>
      <c r="J295" s="95">
        <f t="shared" si="89"/>
        <v>1992371</v>
      </c>
      <c r="K295" s="28" t="e">
        <f t="shared" si="90"/>
        <v>#DIV/0!</v>
      </c>
      <c r="L295" s="7"/>
      <c r="M295" s="48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s="8" customFormat="1" ht="21" customHeight="1">
      <c r="A296" s="268">
        <v>7000</v>
      </c>
      <c r="B296" s="415" t="s">
        <v>269</v>
      </c>
      <c r="C296" s="445">
        <f>C128+C258</f>
        <v>1996740</v>
      </c>
      <c r="D296" s="445">
        <f t="shared" ref="D296:E296" si="95">D128+D258</f>
        <v>1996740</v>
      </c>
      <c r="E296" s="445">
        <f t="shared" si="95"/>
        <v>629007</v>
      </c>
      <c r="F296" s="320">
        <f t="shared" si="86"/>
        <v>31.501697767360799</v>
      </c>
      <c r="G296" s="321">
        <f t="shared" si="87"/>
        <v>31.501697767360799</v>
      </c>
      <c r="H296" s="441">
        <f t="shared" si="88"/>
        <v>-1367733</v>
      </c>
      <c r="I296" s="99">
        <f>I128+I258</f>
        <v>0</v>
      </c>
      <c r="J296" s="95">
        <f t="shared" si="89"/>
        <v>629007</v>
      </c>
      <c r="K296" s="28" t="e">
        <f t="shared" si="90"/>
        <v>#DIV/0!</v>
      </c>
      <c r="L296" s="7"/>
      <c r="M296" s="48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s="8" customFormat="1" ht="0.75" hidden="1" customHeight="1">
      <c r="A297" s="268"/>
      <c r="B297" s="415"/>
      <c r="C297" s="445"/>
      <c r="D297" s="445"/>
      <c r="E297" s="445"/>
      <c r="F297" s="320"/>
      <c r="G297" s="321"/>
      <c r="H297" s="441"/>
      <c r="I297" s="99">
        <f>I130+I260</f>
        <v>0</v>
      </c>
      <c r="J297" s="95">
        <f t="shared" si="89"/>
        <v>0</v>
      </c>
      <c r="K297" s="28" t="e">
        <f t="shared" si="90"/>
        <v>#DIV/0!</v>
      </c>
      <c r="L297" s="7"/>
      <c r="M297" s="48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s="8" customFormat="1" ht="42" hidden="1" customHeight="1">
      <c r="A298" s="268"/>
      <c r="B298" s="415"/>
      <c r="C298" s="445"/>
      <c r="D298" s="445"/>
      <c r="E298" s="445"/>
      <c r="F298" s="320"/>
      <c r="G298" s="321"/>
      <c r="H298" s="441"/>
      <c r="I298" s="99" t="e">
        <f>#REF!+I267</f>
        <v>#REF!</v>
      </c>
      <c r="J298" s="95" t="e">
        <f t="shared" si="89"/>
        <v>#REF!</v>
      </c>
      <c r="K298" s="28" t="e">
        <f t="shared" si="90"/>
        <v>#REF!</v>
      </c>
      <c r="L298" s="7"/>
      <c r="M298" s="48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s="8" customFormat="1" ht="35.25" hidden="1" customHeight="1">
      <c r="A299" s="231"/>
      <c r="B299" s="326"/>
      <c r="C299" s="445"/>
      <c r="D299" s="445"/>
      <c r="E299" s="445"/>
      <c r="F299" s="320"/>
      <c r="G299" s="321"/>
      <c r="H299" s="441"/>
      <c r="I299" s="99">
        <f>I135+I269</f>
        <v>0</v>
      </c>
      <c r="J299" s="95">
        <f t="shared" ref="J299:J306" si="96">E299-I299</f>
        <v>0</v>
      </c>
      <c r="K299" s="28" t="e">
        <f t="shared" si="90"/>
        <v>#DIV/0!</v>
      </c>
      <c r="L299" s="7"/>
      <c r="M299" s="48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s="8" customFormat="1" ht="22.5" customHeight="1">
      <c r="A300" s="231">
        <v>8000</v>
      </c>
      <c r="B300" s="326" t="s">
        <v>285</v>
      </c>
      <c r="C300" s="445">
        <f>SUM(C150)+C273</f>
        <v>2637001</v>
      </c>
      <c r="D300" s="445">
        <f t="shared" ref="D300:E300" si="97">SUM(D150)+D273</f>
        <v>2264512</v>
      </c>
      <c r="E300" s="445">
        <f t="shared" si="97"/>
        <v>1431728</v>
      </c>
      <c r="F300" s="320">
        <f>IF(C300=0,"",E300/C300*100)</f>
        <v>54.293798144179696</v>
      </c>
      <c r="G300" s="321">
        <f>IF(D300=0,"",E300/D300*100)</f>
        <v>63.224571121725127</v>
      </c>
      <c r="H300" s="441">
        <f t="shared" ref="H300:H308" si="98">E300-D300</f>
        <v>-832784</v>
      </c>
      <c r="I300" s="99">
        <f>I139</f>
        <v>0</v>
      </c>
      <c r="J300" s="95">
        <f>E300-I300</f>
        <v>1431728</v>
      </c>
      <c r="K300" s="28" t="e">
        <f>E300/I300*100-100</f>
        <v>#DIV/0!</v>
      </c>
      <c r="L300" s="7"/>
      <c r="M300" s="48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s="8" customFormat="1" ht="18" hidden="1" customHeight="1">
      <c r="A301" s="231" t="s">
        <v>48</v>
      </c>
      <c r="B301" s="415" t="s">
        <v>207</v>
      </c>
      <c r="C301" s="445">
        <v>0</v>
      </c>
      <c r="D301" s="445">
        <v>0</v>
      </c>
      <c r="E301" s="445">
        <f>E273</f>
        <v>0</v>
      </c>
      <c r="F301" s="320" t="str">
        <f t="shared" ref="F301:F308" si="99">IF(C301=0,"",E301/C301*100)</f>
        <v/>
      </c>
      <c r="G301" s="321" t="str">
        <f t="shared" ref="G301:G310" si="100">IF(D301=0,"",E301/D301*100)</f>
        <v/>
      </c>
      <c r="H301" s="441">
        <f t="shared" si="98"/>
        <v>0</v>
      </c>
      <c r="I301" s="99">
        <f>I273</f>
        <v>0</v>
      </c>
      <c r="J301" s="95">
        <f t="shared" si="96"/>
        <v>0</v>
      </c>
      <c r="K301" s="28" t="e">
        <f t="shared" si="90"/>
        <v>#DIV/0!</v>
      </c>
      <c r="L301" s="7"/>
      <c r="M301" s="48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s="8" customFormat="1" ht="22.5" hidden="1" customHeight="1">
      <c r="A302" s="231" t="s">
        <v>187</v>
      </c>
      <c r="B302" s="326" t="s">
        <v>45</v>
      </c>
      <c r="C302" s="445">
        <f t="shared" ref="C302:E303" si="101">C141</f>
        <v>0</v>
      </c>
      <c r="D302" s="445">
        <f t="shared" si="101"/>
        <v>0</v>
      </c>
      <c r="E302" s="445">
        <f t="shared" si="101"/>
        <v>0</v>
      </c>
      <c r="F302" s="320" t="str">
        <f t="shared" si="99"/>
        <v/>
      </c>
      <c r="G302" s="321" t="str">
        <f t="shared" si="100"/>
        <v/>
      </c>
      <c r="H302" s="441">
        <f t="shared" si="98"/>
        <v>0</v>
      </c>
      <c r="I302" s="99">
        <f>I141</f>
        <v>0</v>
      </c>
      <c r="J302" s="95">
        <f t="shared" si="96"/>
        <v>0</v>
      </c>
      <c r="K302" s="28">
        <v>0</v>
      </c>
      <c r="L302" s="7"/>
      <c r="M302" s="48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s="8" customFormat="1" ht="24.75" hidden="1" customHeight="1">
      <c r="A303" s="231" t="s">
        <v>188</v>
      </c>
      <c r="B303" s="326" t="s">
        <v>189</v>
      </c>
      <c r="C303" s="445">
        <f t="shared" si="101"/>
        <v>0</v>
      </c>
      <c r="D303" s="445">
        <f t="shared" si="101"/>
        <v>0</v>
      </c>
      <c r="E303" s="445">
        <f t="shared" si="101"/>
        <v>0</v>
      </c>
      <c r="F303" s="320" t="str">
        <f t="shared" si="99"/>
        <v/>
      </c>
      <c r="G303" s="321" t="str">
        <f t="shared" si="100"/>
        <v/>
      </c>
      <c r="H303" s="441">
        <f t="shared" si="98"/>
        <v>0</v>
      </c>
      <c r="I303" s="99">
        <f>I142</f>
        <v>0</v>
      </c>
      <c r="J303" s="95">
        <f t="shared" si="96"/>
        <v>0</v>
      </c>
      <c r="K303" s="28" t="e">
        <f t="shared" si="90"/>
        <v>#DIV/0!</v>
      </c>
      <c r="L303" s="7"/>
      <c r="M303" s="48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s="8" customFormat="1" ht="31.5" hidden="1" customHeight="1">
      <c r="A304" s="231" t="s">
        <v>192</v>
      </c>
      <c r="B304" s="326" t="s">
        <v>195</v>
      </c>
      <c r="C304" s="445">
        <f>C145</f>
        <v>0</v>
      </c>
      <c r="D304" s="445">
        <f>D145</f>
        <v>0</v>
      </c>
      <c r="E304" s="445">
        <f>E145</f>
        <v>0</v>
      </c>
      <c r="F304" s="320" t="str">
        <f t="shared" si="99"/>
        <v/>
      </c>
      <c r="G304" s="321" t="str">
        <f t="shared" si="100"/>
        <v/>
      </c>
      <c r="H304" s="441">
        <f t="shared" si="98"/>
        <v>0</v>
      </c>
      <c r="I304" s="99">
        <f>I145</f>
        <v>0</v>
      </c>
      <c r="J304" s="95">
        <f t="shared" si="96"/>
        <v>0</v>
      </c>
      <c r="K304" s="28" t="e">
        <f>E304/I304*100-100</f>
        <v>#DIV/0!</v>
      </c>
      <c r="L304" s="7"/>
      <c r="M304" s="48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s="8" customFormat="1" ht="27" customHeight="1">
      <c r="A305" s="231">
        <v>9000</v>
      </c>
      <c r="B305" s="326" t="s">
        <v>315</v>
      </c>
      <c r="C305" s="445">
        <f>C153+C275</f>
        <v>435262</v>
      </c>
      <c r="D305" s="445">
        <f>D153+D275</f>
        <v>435262</v>
      </c>
      <c r="E305" s="445">
        <f>E153+E275</f>
        <v>369844</v>
      </c>
      <c r="F305" s="320">
        <f t="shared" si="99"/>
        <v>84.970431602115497</v>
      </c>
      <c r="G305" s="321">
        <f t="shared" si="100"/>
        <v>84.970431602115497</v>
      </c>
      <c r="H305" s="441">
        <f t="shared" si="98"/>
        <v>-65418</v>
      </c>
      <c r="I305" s="99">
        <f>I146+I275</f>
        <v>0</v>
      </c>
      <c r="J305" s="95">
        <f t="shared" si="96"/>
        <v>369844</v>
      </c>
      <c r="K305" s="28" t="e">
        <f>E305/I305*100-100</f>
        <v>#DIV/0!</v>
      </c>
      <c r="L305" s="7"/>
      <c r="M305" s="48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s="8" customFormat="1" ht="15.75" hidden="1" customHeight="1">
      <c r="A306" s="231" t="s">
        <v>54</v>
      </c>
      <c r="B306" s="326" t="s">
        <v>193</v>
      </c>
      <c r="C306" s="445">
        <f>C147</f>
        <v>0</v>
      </c>
      <c r="D306" s="445">
        <f>D147</f>
        <v>0</v>
      </c>
      <c r="E306" s="445">
        <f>E147</f>
        <v>0</v>
      </c>
      <c r="F306" s="320" t="str">
        <f t="shared" si="99"/>
        <v/>
      </c>
      <c r="G306" s="321" t="str">
        <f t="shared" si="100"/>
        <v/>
      </c>
      <c r="H306" s="441">
        <f t="shared" si="98"/>
        <v>0</v>
      </c>
      <c r="I306" s="99">
        <f>I147</f>
        <v>0</v>
      </c>
      <c r="J306" s="95">
        <f t="shared" si="96"/>
        <v>0</v>
      </c>
      <c r="K306" s="28" t="e">
        <f>E306/I306*100-100</f>
        <v>#DIV/0!</v>
      </c>
      <c r="L306" s="7"/>
      <c r="M306" s="48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s="8" customFormat="1" ht="23.25" customHeight="1">
      <c r="A307" s="139"/>
      <c r="B307" s="447" t="s">
        <v>17</v>
      </c>
      <c r="C307" s="395">
        <f>C282</f>
        <v>0</v>
      </c>
      <c r="D307" s="395">
        <f>D282</f>
        <v>0</v>
      </c>
      <c r="E307" s="395">
        <f>E282</f>
        <v>0</v>
      </c>
      <c r="F307" s="320" t="str">
        <f t="shared" si="99"/>
        <v/>
      </c>
      <c r="G307" s="321" t="str">
        <f t="shared" si="100"/>
        <v/>
      </c>
      <c r="H307" s="448">
        <f t="shared" si="98"/>
        <v>0</v>
      </c>
      <c r="I307" s="101">
        <f>I282</f>
        <v>0</v>
      </c>
      <c r="J307" s="96">
        <f>E307-I307</f>
        <v>0</v>
      </c>
      <c r="K307" s="47"/>
      <c r="L307" s="7"/>
      <c r="M307" s="48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s="64" customFormat="1" ht="19.5" customHeight="1">
      <c r="A308" s="499" t="s">
        <v>235</v>
      </c>
      <c r="B308" s="500" t="s">
        <v>11</v>
      </c>
      <c r="C308" s="501">
        <f>C307+C288</f>
        <v>67381824</v>
      </c>
      <c r="D308" s="501">
        <f>D288+D307</f>
        <v>54993727</v>
      </c>
      <c r="E308" s="501">
        <f>E288+E307</f>
        <v>44691826.299999997</v>
      </c>
      <c r="F308" s="502">
        <f t="shared" si="99"/>
        <v>66.326234059796292</v>
      </c>
      <c r="G308" s="503">
        <f t="shared" si="100"/>
        <v>81.267134886129824</v>
      </c>
      <c r="H308" s="504">
        <f t="shared" si="98"/>
        <v>-10301900.700000003</v>
      </c>
      <c r="I308" s="81" t="e">
        <f>I288+I307</f>
        <v>#REF!</v>
      </c>
      <c r="J308" s="94" t="e">
        <f>E308-I308</f>
        <v>#REF!</v>
      </c>
      <c r="K308" s="80" t="e">
        <f>E308/I308*100-100</f>
        <v>#REF!</v>
      </c>
      <c r="L308" s="62"/>
      <c r="M308" s="63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</row>
    <row r="309" spans="1:25" s="8" customFormat="1" ht="14.25" customHeight="1" thickBot="1">
      <c r="A309" s="139"/>
      <c r="B309" s="449"/>
      <c r="C309" s="450"/>
      <c r="D309" s="450"/>
      <c r="E309" s="451"/>
      <c r="F309" s="290"/>
      <c r="G309" s="324" t="str">
        <f t="shared" si="100"/>
        <v/>
      </c>
      <c r="H309" s="452"/>
      <c r="I309" s="82"/>
      <c r="J309" s="97"/>
      <c r="K309" s="83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s="8" customFormat="1" ht="27.75" customHeight="1">
      <c r="A310" s="498" t="s">
        <v>16</v>
      </c>
      <c r="B310" s="453" t="s">
        <v>28</v>
      </c>
      <c r="C310" s="395">
        <v>926631</v>
      </c>
      <c r="D310" s="395">
        <v>926631</v>
      </c>
      <c r="E310" s="423">
        <v>435248</v>
      </c>
      <c r="F310" s="290">
        <f>IF(C310=0,"",E310/C310*100)</f>
        <v>46.971016510347702</v>
      </c>
      <c r="G310" s="255">
        <f t="shared" si="100"/>
        <v>46.971016510347702</v>
      </c>
      <c r="H310" s="416">
        <f>E310-D310</f>
        <v>-491383</v>
      </c>
      <c r="I310" s="101"/>
      <c r="J310" s="98">
        <f>E310-I310</f>
        <v>435248</v>
      </c>
      <c r="K310" s="84" t="e">
        <f>E310/I310*100-100</f>
        <v>#DIV/0!</v>
      </c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ht="15" customHeight="1">
      <c r="B311" s="613"/>
      <c r="C311" s="613"/>
      <c r="D311" s="613"/>
      <c r="E311" s="613"/>
      <c r="F311" s="325"/>
      <c r="G311" s="325"/>
      <c r="H311" s="454"/>
      <c r="I311" s="29"/>
    </row>
    <row r="312" spans="1:25" ht="17.25" customHeight="1">
      <c r="B312" s="496" t="s">
        <v>278</v>
      </c>
      <c r="C312" s="497"/>
      <c r="D312" s="497" t="s">
        <v>279</v>
      </c>
      <c r="E312" s="497"/>
      <c r="F312" s="30"/>
      <c r="G312" s="30"/>
      <c r="H312" s="31"/>
      <c r="I312" s="29"/>
    </row>
    <row r="313" spans="1:25" hidden="1">
      <c r="B313" s="113"/>
      <c r="C313" s="32"/>
      <c r="D313" s="32"/>
      <c r="E313" s="32"/>
      <c r="F313" s="34"/>
      <c r="G313" s="34"/>
      <c r="H313" s="35"/>
      <c r="I313" s="32"/>
      <c r="J313" s="14"/>
    </row>
    <row r="314" spans="1:25">
      <c r="B314" s="114"/>
      <c r="C314" s="38"/>
      <c r="D314" s="32"/>
      <c r="E314" s="32"/>
      <c r="F314" s="33"/>
      <c r="G314" s="33"/>
      <c r="H314" s="35"/>
      <c r="I314" s="32"/>
      <c r="J314" s="14"/>
    </row>
    <row r="315" spans="1:25">
      <c r="C315" s="40"/>
      <c r="D315" s="36"/>
      <c r="E315" s="36"/>
      <c r="F315" s="33"/>
      <c r="G315" s="33"/>
      <c r="H315" s="35"/>
      <c r="I315" s="36"/>
      <c r="J315" s="14"/>
    </row>
    <row r="316" spans="1:25">
      <c r="C316" s="40"/>
      <c r="D316" s="36"/>
      <c r="E316" s="36"/>
      <c r="F316" s="37"/>
      <c r="G316" s="37"/>
      <c r="H316" s="35"/>
      <c r="I316" s="36"/>
      <c r="J316" s="14"/>
    </row>
    <row r="317" spans="1:25">
      <c r="C317" s="40"/>
      <c r="D317" s="36"/>
      <c r="E317" s="32"/>
      <c r="F317" s="33"/>
      <c r="G317" s="33"/>
      <c r="H317" s="35"/>
      <c r="I317" s="32"/>
      <c r="J317" s="14"/>
    </row>
    <row r="318" spans="1:25">
      <c r="C318" s="40"/>
      <c r="D318" s="40"/>
      <c r="E318" s="38"/>
      <c r="F318" s="1"/>
      <c r="G318" s="1"/>
      <c r="H318" s="39"/>
    </row>
    <row r="319" spans="1:25" ht="20.25" customHeight="1">
      <c r="B319" s="115"/>
      <c r="C319" s="40"/>
      <c r="D319" s="40"/>
      <c r="E319" s="40"/>
      <c r="F319" s="2"/>
      <c r="G319" s="2"/>
      <c r="H319" s="39"/>
    </row>
    <row r="320" spans="1:25" ht="18" customHeight="1">
      <c r="B320" s="114"/>
      <c r="C320" s="40"/>
      <c r="D320" s="40"/>
      <c r="E320" s="40"/>
      <c r="F320" s="2"/>
      <c r="G320" s="2"/>
      <c r="H320" s="39"/>
    </row>
    <row r="321" spans="2:11">
      <c r="C321" s="10"/>
      <c r="D321" s="10"/>
      <c r="E321" s="10"/>
      <c r="F321" s="3"/>
      <c r="G321" s="3"/>
      <c r="H321" s="41"/>
    </row>
    <row r="322" spans="2:11">
      <c r="B322" s="116"/>
      <c r="C322" s="10"/>
      <c r="D322" s="10"/>
      <c r="E322" s="10"/>
      <c r="F322" s="3"/>
      <c r="G322" s="3"/>
      <c r="H322" s="41"/>
    </row>
    <row r="323" spans="2:11">
      <c r="C323" s="10"/>
      <c r="D323" s="10"/>
      <c r="E323" s="10"/>
      <c r="F323" s="3"/>
      <c r="G323" s="3"/>
      <c r="H323" s="41"/>
    </row>
    <row r="324" spans="2:11">
      <c r="C324" s="10"/>
      <c r="D324" s="10"/>
      <c r="E324" s="10"/>
      <c r="F324" s="10"/>
      <c r="G324" s="10"/>
      <c r="H324" s="10"/>
      <c r="I324" s="10"/>
    </row>
    <row r="325" spans="2:11">
      <c r="C325" s="10"/>
      <c r="D325" s="10"/>
      <c r="E325" s="10"/>
      <c r="F325" s="3"/>
      <c r="G325" s="3"/>
      <c r="H325" s="41"/>
    </row>
    <row r="326" spans="2:11">
      <c r="C326" s="10"/>
      <c r="D326" s="10"/>
      <c r="E326" s="10"/>
      <c r="F326" s="3"/>
      <c r="G326" s="3"/>
      <c r="H326" s="41"/>
    </row>
    <row r="327" spans="2:11">
      <c r="C327" s="10"/>
      <c r="D327" s="10"/>
      <c r="E327" s="10"/>
      <c r="F327" s="3"/>
      <c r="G327" s="3"/>
      <c r="H327" s="41"/>
    </row>
    <row r="328" spans="2:11">
      <c r="C328" s="10"/>
      <c r="D328" s="10"/>
      <c r="E328" s="10"/>
      <c r="F328" s="3"/>
      <c r="G328" s="3"/>
      <c r="H328" s="41"/>
    </row>
    <row r="329" spans="2:11">
      <c r="C329" s="10"/>
      <c r="D329" s="10"/>
      <c r="E329" s="51"/>
      <c r="F329" s="3"/>
      <c r="G329" s="3"/>
      <c r="H329" s="41"/>
      <c r="I329" s="214"/>
      <c r="J329" s="215"/>
      <c r="K329" s="215"/>
    </row>
    <row r="330" spans="2:11" ht="18.75">
      <c r="C330" s="10"/>
      <c r="D330" s="10"/>
      <c r="E330" s="52"/>
      <c r="F330" s="3"/>
      <c r="G330" s="3"/>
      <c r="H330" s="41"/>
      <c r="I330" s="216"/>
    </row>
    <row r="331" spans="2:11" ht="18.75">
      <c r="C331" s="10"/>
      <c r="D331" s="10"/>
      <c r="E331" s="52"/>
      <c r="F331" s="3"/>
      <c r="G331" s="3"/>
      <c r="H331" s="41"/>
      <c r="I331" s="217"/>
      <c r="J331" s="218"/>
      <c r="K331" s="218"/>
    </row>
    <row r="332" spans="2:11" ht="18.75">
      <c r="C332" s="10"/>
      <c r="D332" s="10"/>
      <c r="E332" s="52"/>
      <c r="F332" s="3"/>
      <c r="G332" s="3"/>
      <c r="H332" s="41"/>
      <c r="I332" s="216"/>
      <c r="J332" s="215"/>
      <c r="K332" s="215"/>
    </row>
    <row r="333" spans="2:11">
      <c r="C333" s="10"/>
      <c r="D333" s="10"/>
      <c r="E333" s="10"/>
      <c r="F333" s="3"/>
      <c r="G333" s="3"/>
      <c r="H333" s="41"/>
    </row>
    <row r="334" spans="2:11">
      <c r="C334" s="10"/>
      <c r="D334" s="10"/>
      <c r="E334" s="10"/>
      <c r="F334" s="3"/>
      <c r="G334" s="3"/>
      <c r="H334" s="41"/>
    </row>
    <row r="335" spans="2:11">
      <c r="C335" s="10"/>
      <c r="D335" s="10"/>
      <c r="E335" s="10"/>
      <c r="F335" s="3"/>
      <c r="G335" s="3"/>
      <c r="H335" s="41"/>
    </row>
    <row r="336" spans="2:11">
      <c r="C336" s="51"/>
      <c r="D336" s="51"/>
      <c r="E336" s="51"/>
      <c r="F336" s="3"/>
      <c r="G336" s="3"/>
      <c r="H336" s="41"/>
    </row>
    <row r="337" spans="3:8">
      <c r="C337" s="51"/>
      <c r="D337" s="51"/>
      <c r="E337" s="51"/>
      <c r="F337" s="3"/>
      <c r="G337" s="3"/>
      <c r="H337" s="41"/>
    </row>
    <row r="338" spans="3:8">
      <c r="C338" s="51"/>
      <c r="D338" s="51"/>
      <c r="E338" s="51"/>
      <c r="F338" s="3"/>
      <c r="G338" s="3"/>
      <c r="H338" s="41"/>
    </row>
    <row r="339" spans="3:8">
      <c r="C339" s="10"/>
      <c r="D339" s="10"/>
      <c r="E339" s="10"/>
      <c r="F339" s="3"/>
      <c r="G339" s="3"/>
      <c r="H339" s="41"/>
    </row>
    <row r="340" spans="3:8">
      <c r="C340" s="10"/>
      <c r="D340" s="10"/>
      <c r="E340" s="10"/>
      <c r="F340" s="3"/>
      <c r="G340" s="3"/>
      <c r="H340" s="41"/>
    </row>
    <row r="341" spans="3:8">
      <c r="C341" s="10"/>
      <c r="D341" s="10"/>
      <c r="E341" s="10"/>
      <c r="F341" s="3"/>
      <c r="G341" s="3"/>
      <c r="H341" s="41"/>
    </row>
    <row r="342" spans="3:8">
      <c r="C342" s="10"/>
      <c r="D342" s="10"/>
      <c r="E342" s="10"/>
      <c r="F342" s="3"/>
      <c r="G342" s="3"/>
      <c r="H342" s="41"/>
    </row>
    <row r="343" spans="3:8">
      <c r="C343" s="10"/>
      <c r="D343" s="10"/>
      <c r="E343" s="10"/>
      <c r="F343" s="3"/>
      <c r="G343" s="3"/>
      <c r="H343" s="41"/>
    </row>
    <row r="344" spans="3:8">
      <c r="C344" s="10"/>
      <c r="D344" s="10"/>
      <c r="E344" s="10"/>
      <c r="F344" s="3"/>
      <c r="G344" s="3"/>
      <c r="H344" s="41"/>
    </row>
    <row r="345" spans="3:8">
      <c r="C345" s="10"/>
      <c r="D345" s="10"/>
      <c r="E345" s="10"/>
      <c r="F345" s="3"/>
      <c r="G345" s="3"/>
      <c r="H345" s="41"/>
    </row>
    <row r="346" spans="3:8">
      <c r="C346" s="10"/>
      <c r="D346" s="10"/>
      <c r="E346" s="10"/>
      <c r="F346" s="3"/>
      <c r="G346" s="3"/>
      <c r="H346" s="41"/>
    </row>
    <row r="347" spans="3:8">
      <c r="C347" s="10"/>
      <c r="D347" s="10"/>
      <c r="E347" s="10"/>
      <c r="F347" s="3"/>
      <c r="G347" s="3"/>
      <c r="H347" s="41"/>
    </row>
    <row r="348" spans="3:8">
      <c r="C348" s="10"/>
      <c r="D348" s="10"/>
      <c r="E348" s="10"/>
      <c r="F348" s="3"/>
      <c r="G348" s="3"/>
      <c r="H348" s="41"/>
    </row>
    <row r="349" spans="3:8">
      <c r="C349" s="10"/>
      <c r="D349" s="10"/>
      <c r="E349" s="10"/>
      <c r="F349" s="3"/>
      <c r="G349" s="3"/>
      <c r="H349" s="41"/>
    </row>
    <row r="350" spans="3:8">
      <c r="C350" s="10"/>
      <c r="D350" s="10"/>
      <c r="E350" s="10"/>
      <c r="F350" s="3"/>
      <c r="G350" s="3"/>
      <c r="H350" s="41"/>
    </row>
  </sheetData>
  <mergeCells count="14">
    <mergeCell ref="I1:K1"/>
    <mergeCell ref="I5:I6"/>
    <mergeCell ref="J5:K5"/>
    <mergeCell ref="H5:H6"/>
    <mergeCell ref="D4:E4"/>
    <mergeCell ref="B3:H3"/>
    <mergeCell ref="A5:A6"/>
    <mergeCell ref="B5:B6"/>
    <mergeCell ref="F1:H1"/>
    <mergeCell ref="B311:E311"/>
    <mergeCell ref="F5:G5"/>
    <mergeCell ref="E5:E6"/>
    <mergeCell ref="C5:C6"/>
    <mergeCell ref="D5:D6"/>
  </mergeCells>
  <phoneticPr fontId="0" type="noConversion"/>
  <pageMargins left="0.27559055118110237" right="0" top="0.23622047244094491" bottom="0.15748031496062992" header="0.15748031496062992" footer="0.19685039370078741"/>
  <pageSetup paperSize="9" scale="64" fitToHeight="0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отг</vt:lpstr>
      <vt:lpstr>отг!Заголовки_для_печати</vt:lpstr>
      <vt:lpstr>отг!Область_печати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Пользователь</cp:lastModifiedBy>
  <cp:lastPrinted>2021-11-25T11:35:50Z</cp:lastPrinted>
  <dcterms:created xsi:type="dcterms:W3CDTF">2000-03-10T09:14:16Z</dcterms:created>
  <dcterms:modified xsi:type="dcterms:W3CDTF">2021-11-25T11:40:25Z</dcterms:modified>
</cp:coreProperties>
</file>