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05" yWindow="-105" windowWidth="20730" windowHeight="11760" tabRatio="592"/>
  </bookViews>
  <sheets>
    <sheet name="отг (ПРАВИЛЬНА копія)" sheetId="43" r:id="rId1"/>
  </sheets>
  <definedNames>
    <definedName name="_xlnm.Print_Titles" localSheetId="0">'отг (ПРАВИЛЬНА копія)'!$5:$6</definedName>
    <definedName name="_xlnm.Print_Area" localSheetId="0">'отг (ПРАВИЛЬНА копія)'!$A$1:$J$323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10" i="43"/>
  <c r="D310"/>
  <c r="C310"/>
  <c r="C298" s="1"/>
  <c r="C312"/>
  <c r="D312"/>
  <c r="C306"/>
  <c r="C320"/>
  <c r="H231"/>
  <c r="G231"/>
  <c r="F231"/>
  <c r="H209"/>
  <c r="F187"/>
  <c r="C100"/>
  <c r="C95"/>
  <c r="C164"/>
  <c r="E85"/>
  <c r="D85"/>
  <c r="C85"/>
  <c r="H86"/>
  <c r="G86"/>
  <c r="F86"/>
  <c r="E50"/>
  <c r="D50"/>
  <c r="C50"/>
  <c r="H51"/>
  <c r="G51"/>
  <c r="F51"/>
  <c r="F45"/>
  <c r="F38"/>
  <c r="F13"/>
  <c r="F14"/>
  <c r="H14"/>
  <c r="E320"/>
  <c r="K320" s="1"/>
  <c r="D320"/>
  <c r="D315"/>
  <c r="E239"/>
  <c r="E237" s="1"/>
  <c r="E286" s="1"/>
  <c r="E230" s="1"/>
  <c r="H179"/>
  <c r="G179"/>
  <c r="F179"/>
  <c r="H180"/>
  <c r="G180"/>
  <c r="F180"/>
  <c r="E151"/>
  <c r="K151" s="1"/>
  <c r="D151"/>
  <c r="C161"/>
  <c r="D161"/>
  <c r="C157"/>
  <c r="D148"/>
  <c r="C148"/>
  <c r="C146" s="1"/>
  <c r="C151"/>
  <c r="C315" s="1"/>
  <c r="D146"/>
  <c r="C137"/>
  <c r="C135"/>
  <c r="C142"/>
  <c r="C231"/>
  <c r="F195"/>
  <c r="H29"/>
  <c r="G29"/>
  <c r="F29"/>
  <c r="E28"/>
  <c r="J28" s="1"/>
  <c r="D28"/>
  <c r="C28"/>
  <c r="F28" s="1"/>
  <c r="J320"/>
  <c r="G320"/>
  <c r="F320"/>
  <c r="G319"/>
  <c r="I316"/>
  <c r="K316"/>
  <c r="G316"/>
  <c r="F316"/>
  <c r="I315"/>
  <c r="I314"/>
  <c r="E314"/>
  <c r="D314"/>
  <c r="G314" s="1"/>
  <c r="C314"/>
  <c r="F314" s="1"/>
  <c r="I312"/>
  <c r="G311"/>
  <c r="F311"/>
  <c r="I310"/>
  <c r="I308"/>
  <c r="J308" s="1"/>
  <c r="G293"/>
  <c r="K292"/>
  <c r="I292"/>
  <c r="I317" s="1"/>
  <c r="E292"/>
  <c r="E317" s="1"/>
  <c r="D292"/>
  <c r="D317" s="1"/>
  <c r="G317" s="1"/>
  <c r="C292"/>
  <c r="C317" s="1"/>
  <c r="K291"/>
  <c r="J291"/>
  <c r="J292" s="1"/>
  <c r="H291"/>
  <c r="H292" s="1"/>
  <c r="G291"/>
  <c r="G292" s="1"/>
  <c r="F291"/>
  <c r="F292" s="1"/>
  <c r="G290"/>
  <c r="K289"/>
  <c r="J289"/>
  <c r="H289"/>
  <c r="G289"/>
  <c r="F289"/>
  <c r="K287"/>
  <c r="J287"/>
  <c r="H287"/>
  <c r="G287"/>
  <c r="F287"/>
  <c r="K285"/>
  <c r="J285"/>
  <c r="H285"/>
  <c r="G285"/>
  <c r="F285"/>
  <c r="K284"/>
  <c r="J284"/>
  <c r="H284"/>
  <c r="G284"/>
  <c r="F284"/>
  <c r="J283"/>
  <c r="I283"/>
  <c r="I311" s="1"/>
  <c r="F283"/>
  <c r="E283"/>
  <c r="E311" s="1"/>
  <c r="D283"/>
  <c r="C283"/>
  <c r="H282"/>
  <c r="G282"/>
  <c r="F282"/>
  <c r="K281"/>
  <c r="J281"/>
  <c r="H281"/>
  <c r="G281"/>
  <c r="F281"/>
  <c r="K280"/>
  <c r="J280"/>
  <c r="H280"/>
  <c r="G280"/>
  <c r="F280"/>
  <c r="J279"/>
  <c r="I279"/>
  <c r="F279"/>
  <c r="E279"/>
  <c r="K279" s="1"/>
  <c r="D279"/>
  <c r="G279" s="1"/>
  <c r="C279"/>
  <c r="K278"/>
  <c r="J278"/>
  <c r="H278"/>
  <c r="G278"/>
  <c r="F278"/>
  <c r="J277"/>
  <c r="I277"/>
  <c r="F277"/>
  <c r="E277"/>
  <c r="K277" s="1"/>
  <c r="D277"/>
  <c r="G277" s="1"/>
  <c r="C277"/>
  <c r="K276"/>
  <c r="J276"/>
  <c r="H276"/>
  <c r="G276"/>
  <c r="F276"/>
  <c r="K275"/>
  <c r="J275"/>
  <c r="H275"/>
  <c r="G275"/>
  <c r="F275"/>
  <c r="K274"/>
  <c r="J274"/>
  <c r="H274"/>
  <c r="G274"/>
  <c r="F274"/>
  <c r="K272"/>
  <c r="J272"/>
  <c r="H272"/>
  <c r="G272"/>
  <c r="F272"/>
  <c r="K271"/>
  <c r="J271"/>
  <c r="H271"/>
  <c r="G271"/>
  <c r="F271"/>
  <c r="K270"/>
  <c r="J270"/>
  <c r="H270"/>
  <c r="G270"/>
  <c r="F270"/>
  <c r="I269"/>
  <c r="G269"/>
  <c r="E269"/>
  <c r="J269" s="1"/>
  <c r="D269"/>
  <c r="C269"/>
  <c r="F269" s="1"/>
  <c r="K268"/>
  <c r="J268"/>
  <c r="H268"/>
  <c r="G268"/>
  <c r="F268"/>
  <c r="I267"/>
  <c r="E267"/>
  <c r="J267" s="1"/>
  <c r="D267"/>
  <c r="C267"/>
  <c r="F267" s="1"/>
  <c r="K266"/>
  <c r="J266"/>
  <c r="H266"/>
  <c r="G266"/>
  <c r="F266"/>
  <c r="K265"/>
  <c r="J265"/>
  <c r="H265"/>
  <c r="G265"/>
  <c r="F265"/>
  <c r="K264"/>
  <c r="J264"/>
  <c r="H264"/>
  <c r="G264"/>
  <c r="F264"/>
  <c r="I263"/>
  <c r="G263"/>
  <c r="E263"/>
  <c r="J263" s="1"/>
  <c r="D263"/>
  <c r="C263"/>
  <c r="F263" s="1"/>
  <c r="K262"/>
  <c r="J262"/>
  <c r="H262"/>
  <c r="G262"/>
  <c r="F262"/>
  <c r="G261"/>
  <c r="F261"/>
  <c r="I260"/>
  <c r="G260"/>
  <c r="E260"/>
  <c r="J260" s="1"/>
  <c r="D260"/>
  <c r="C260"/>
  <c r="F260" s="1"/>
  <c r="K259"/>
  <c r="J259"/>
  <c r="H259"/>
  <c r="G259"/>
  <c r="F259"/>
  <c r="K258"/>
  <c r="J258"/>
  <c r="H258"/>
  <c r="G258"/>
  <c r="F258"/>
  <c r="K257"/>
  <c r="J257"/>
  <c r="H257"/>
  <c r="G257"/>
  <c r="F257"/>
  <c r="K256"/>
  <c r="J256"/>
  <c r="H256"/>
  <c r="G256"/>
  <c r="F256"/>
  <c r="J255"/>
  <c r="I255"/>
  <c r="F255"/>
  <c r="E255"/>
  <c r="K255" s="1"/>
  <c r="D255"/>
  <c r="G255" s="1"/>
  <c r="C255"/>
  <c r="K254"/>
  <c r="J254"/>
  <c r="H254"/>
  <c r="G254"/>
  <c r="F254"/>
  <c r="K253"/>
  <c r="J253"/>
  <c r="H253"/>
  <c r="G253"/>
  <c r="F253"/>
  <c r="K252"/>
  <c r="J252"/>
  <c r="H252"/>
  <c r="G252"/>
  <c r="F252"/>
  <c r="J251"/>
  <c r="I251"/>
  <c r="F251"/>
  <c r="E251"/>
  <c r="K251" s="1"/>
  <c r="D251"/>
  <c r="G251" s="1"/>
  <c r="C251"/>
  <c r="K250"/>
  <c r="J250"/>
  <c r="H250"/>
  <c r="G250"/>
  <c r="F250"/>
  <c r="J248"/>
  <c r="I248"/>
  <c r="F248"/>
  <c r="E248"/>
  <c r="K248" s="1"/>
  <c r="D248"/>
  <c r="G248" s="1"/>
  <c r="C248"/>
  <c r="K247"/>
  <c r="J247"/>
  <c r="H247"/>
  <c r="G247"/>
  <c r="F247"/>
  <c r="K246"/>
  <c r="J246"/>
  <c r="H246"/>
  <c r="G246"/>
  <c r="F246"/>
  <c r="K245"/>
  <c r="F245"/>
  <c r="E245"/>
  <c r="J245" s="1"/>
  <c r="D245"/>
  <c r="G245" s="1"/>
  <c r="C245"/>
  <c r="H244"/>
  <c r="G244"/>
  <c r="F244"/>
  <c r="H243"/>
  <c r="G243"/>
  <c r="F243"/>
  <c r="H242"/>
  <c r="G242"/>
  <c r="F242"/>
  <c r="H241"/>
  <c r="G241"/>
  <c r="F241"/>
  <c r="H240"/>
  <c r="G240"/>
  <c r="F240"/>
  <c r="D239"/>
  <c r="C239"/>
  <c r="K238"/>
  <c r="J238"/>
  <c r="H238"/>
  <c r="G238"/>
  <c r="F238"/>
  <c r="I237"/>
  <c r="D237"/>
  <c r="C237"/>
  <c r="K236"/>
  <c r="J236"/>
  <c r="G236"/>
  <c r="F236"/>
  <c r="K235"/>
  <c r="J235"/>
  <c r="H235"/>
  <c r="G235"/>
  <c r="F235"/>
  <c r="K234"/>
  <c r="J234"/>
  <c r="H234"/>
  <c r="G234"/>
  <c r="F234"/>
  <c r="K233"/>
  <c r="J233"/>
  <c r="H233"/>
  <c r="G233"/>
  <c r="F233"/>
  <c r="K232"/>
  <c r="J232"/>
  <c r="H232"/>
  <c r="G232"/>
  <c r="F232"/>
  <c r="I231"/>
  <c r="I286" s="1"/>
  <c r="I288" s="1"/>
  <c r="D231"/>
  <c r="H228"/>
  <c r="G228"/>
  <c r="F228"/>
  <c r="F224"/>
  <c r="E224"/>
  <c r="D224"/>
  <c r="C224"/>
  <c r="H223"/>
  <c r="H222"/>
  <c r="H221"/>
  <c r="H220"/>
  <c r="E219"/>
  <c r="D219"/>
  <c r="H219" s="1"/>
  <c r="C219"/>
  <c r="H218"/>
  <c r="H217"/>
  <c r="K216"/>
  <c r="J216"/>
  <c r="H216"/>
  <c r="J215"/>
  <c r="I215"/>
  <c r="E215"/>
  <c r="K215" s="1"/>
  <c r="D215"/>
  <c r="D214" s="1"/>
  <c r="D210" s="1"/>
  <c r="C215"/>
  <c r="I214"/>
  <c r="I210" s="1"/>
  <c r="E214"/>
  <c r="J214" s="1"/>
  <c r="C214"/>
  <c r="C210" s="1"/>
  <c r="E212"/>
  <c r="D212"/>
  <c r="D211" s="1"/>
  <c r="C212"/>
  <c r="E211"/>
  <c r="C211"/>
  <c r="K209"/>
  <c r="J209"/>
  <c r="H208"/>
  <c r="I207"/>
  <c r="E207"/>
  <c r="J207" s="1"/>
  <c r="D207"/>
  <c r="C207"/>
  <c r="C201" s="1"/>
  <c r="C189" s="1"/>
  <c r="K206"/>
  <c r="J206"/>
  <c r="H206"/>
  <c r="G206"/>
  <c r="F206"/>
  <c r="K205"/>
  <c r="J205"/>
  <c r="H205"/>
  <c r="G205"/>
  <c r="F205"/>
  <c r="K204"/>
  <c r="J204"/>
  <c r="H204"/>
  <c r="G204"/>
  <c r="F204"/>
  <c r="K203"/>
  <c r="J203"/>
  <c r="H203"/>
  <c r="G203"/>
  <c r="F203"/>
  <c r="I202"/>
  <c r="E202"/>
  <c r="K202" s="1"/>
  <c r="D202"/>
  <c r="C202"/>
  <c r="I201"/>
  <c r="E201"/>
  <c r="J201" s="1"/>
  <c r="K200"/>
  <c r="J200"/>
  <c r="H200"/>
  <c r="G200"/>
  <c r="F200"/>
  <c r="I199"/>
  <c r="G199"/>
  <c r="E199"/>
  <c r="J199" s="1"/>
  <c r="D199"/>
  <c r="C199"/>
  <c r="F199" s="1"/>
  <c r="K198"/>
  <c r="J198"/>
  <c r="H198"/>
  <c r="G198"/>
  <c r="F198"/>
  <c r="I197"/>
  <c r="I228" s="1"/>
  <c r="G197"/>
  <c r="E197"/>
  <c r="J197" s="1"/>
  <c r="D197"/>
  <c r="C197"/>
  <c r="F197" s="1"/>
  <c r="H196"/>
  <c r="K195"/>
  <c r="J195"/>
  <c r="H195"/>
  <c r="G195"/>
  <c r="I194"/>
  <c r="E194"/>
  <c r="K194" s="1"/>
  <c r="D194"/>
  <c r="C194"/>
  <c r="I193"/>
  <c r="E193"/>
  <c r="J193" s="1"/>
  <c r="C193"/>
  <c r="H192"/>
  <c r="H191"/>
  <c r="H190"/>
  <c r="I189"/>
  <c r="E189"/>
  <c r="J189" s="1"/>
  <c r="K188"/>
  <c r="J188"/>
  <c r="H188"/>
  <c r="G188"/>
  <c r="F188"/>
  <c r="K187"/>
  <c r="J187"/>
  <c r="H187"/>
  <c r="G187"/>
  <c r="K186"/>
  <c r="J186"/>
  <c r="H186"/>
  <c r="G186"/>
  <c r="F186"/>
  <c r="I185"/>
  <c r="I184" s="1"/>
  <c r="E185"/>
  <c r="K185" s="1"/>
  <c r="D185"/>
  <c r="C185"/>
  <c r="D184"/>
  <c r="I183"/>
  <c r="K179"/>
  <c r="J179"/>
  <c r="K178"/>
  <c r="J178"/>
  <c r="H178"/>
  <c r="G178"/>
  <c r="F178"/>
  <c r="K177"/>
  <c r="J177"/>
  <c r="H177"/>
  <c r="G177"/>
  <c r="F177"/>
  <c r="K176"/>
  <c r="J176"/>
  <c r="H176"/>
  <c r="G176"/>
  <c r="F176"/>
  <c r="K175"/>
  <c r="J175"/>
  <c r="H175"/>
  <c r="G175"/>
  <c r="F175"/>
  <c r="K174"/>
  <c r="J174"/>
  <c r="H174"/>
  <c r="G174"/>
  <c r="F174"/>
  <c r="K173"/>
  <c r="J173"/>
  <c r="H173"/>
  <c r="G173"/>
  <c r="F173"/>
  <c r="I172"/>
  <c r="E172"/>
  <c r="K172" s="1"/>
  <c r="D172"/>
  <c r="C172"/>
  <c r="F172" s="1"/>
  <c r="K171"/>
  <c r="J171"/>
  <c r="H171"/>
  <c r="G171"/>
  <c r="F171"/>
  <c r="K170"/>
  <c r="J170"/>
  <c r="H170"/>
  <c r="G170"/>
  <c r="F170"/>
  <c r="K169"/>
  <c r="J169"/>
  <c r="H169"/>
  <c r="G169"/>
  <c r="F169"/>
  <c r="K168"/>
  <c r="J168"/>
  <c r="H168"/>
  <c r="G168"/>
  <c r="F168"/>
  <c r="I167"/>
  <c r="E167"/>
  <c r="K167" s="1"/>
  <c r="D167"/>
  <c r="C167"/>
  <c r="F167" s="1"/>
  <c r="H163"/>
  <c r="H161" s="1"/>
  <c r="G163"/>
  <c r="F163"/>
  <c r="F161" s="1"/>
  <c r="G161"/>
  <c r="E161"/>
  <c r="H160"/>
  <c r="G160"/>
  <c r="F160"/>
  <c r="F159"/>
  <c r="E159"/>
  <c r="D159"/>
  <c r="H159" s="1"/>
  <c r="C159"/>
  <c r="H158"/>
  <c r="H157" s="1"/>
  <c r="G158"/>
  <c r="F158"/>
  <c r="F157" s="1"/>
  <c r="G157"/>
  <c r="E157"/>
  <c r="H156"/>
  <c r="G156"/>
  <c r="F156"/>
  <c r="H155"/>
  <c r="G155"/>
  <c r="F155"/>
  <c r="K154"/>
  <c r="J154"/>
  <c r="H154"/>
  <c r="G154"/>
  <c r="F154"/>
  <c r="K153"/>
  <c r="J153"/>
  <c r="H153"/>
  <c r="G153"/>
  <c r="F153"/>
  <c r="K152"/>
  <c r="J152"/>
  <c r="H152"/>
  <c r="G152"/>
  <c r="F152"/>
  <c r="J151"/>
  <c r="G151"/>
  <c r="K150"/>
  <c r="J150"/>
  <c r="H150"/>
  <c r="G150"/>
  <c r="F150"/>
  <c r="I149"/>
  <c r="I313" s="1"/>
  <c r="E149"/>
  <c r="E148" s="1"/>
  <c r="K147"/>
  <c r="J147"/>
  <c r="H147"/>
  <c r="G147"/>
  <c r="F147"/>
  <c r="H144"/>
  <c r="G144"/>
  <c r="F144"/>
  <c r="K143"/>
  <c r="J143"/>
  <c r="H143"/>
  <c r="G143"/>
  <c r="F143"/>
  <c r="I142"/>
  <c r="I309" s="1"/>
  <c r="E142"/>
  <c r="K142" s="1"/>
  <c r="D142"/>
  <c r="H141"/>
  <c r="G141"/>
  <c r="F141"/>
  <c r="K140"/>
  <c r="J140"/>
  <c r="H140"/>
  <c r="G140"/>
  <c r="F140"/>
  <c r="K139"/>
  <c r="J139"/>
  <c r="H139"/>
  <c r="G139"/>
  <c r="F139"/>
  <c r="K138"/>
  <c r="J138"/>
  <c r="H138"/>
  <c r="G138"/>
  <c r="F138"/>
  <c r="I137"/>
  <c r="I307" s="1"/>
  <c r="E137"/>
  <c r="K137" s="1"/>
  <c r="D137"/>
  <c r="G137" s="1"/>
  <c r="F137"/>
  <c r="K136"/>
  <c r="J136"/>
  <c r="H136"/>
  <c r="G136"/>
  <c r="F136"/>
  <c r="I135"/>
  <c r="I306" s="1"/>
  <c r="E135"/>
  <c r="K134"/>
  <c r="J134"/>
  <c r="H134"/>
  <c r="G134"/>
  <c r="F134"/>
  <c r="K133"/>
  <c r="J133"/>
  <c r="H133"/>
  <c r="G133"/>
  <c r="F133"/>
  <c r="K132"/>
  <c r="J132"/>
  <c r="H132"/>
  <c r="G132"/>
  <c r="F132"/>
  <c r="H131"/>
  <c r="G131"/>
  <c r="F131"/>
  <c r="K130"/>
  <c r="J130"/>
  <c r="H130"/>
  <c r="G130"/>
  <c r="F130"/>
  <c r="I129"/>
  <c r="I305" s="1"/>
  <c r="E129"/>
  <c r="E305" s="1"/>
  <c r="D129"/>
  <c r="D305" s="1"/>
  <c r="C129"/>
  <c r="C305" s="1"/>
  <c r="K128"/>
  <c r="J128"/>
  <c r="H128"/>
  <c r="G128"/>
  <c r="F128"/>
  <c r="K127"/>
  <c r="J127"/>
  <c r="H127"/>
  <c r="G127"/>
  <c r="F127"/>
  <c r="J126"/>
  <c r="I126"/>
  <c r="I304" s="1"/>
  <c r="F126"/>
  <c r="E126"/>
  <c r="E304" s="1"/>
  <c r="D126"/>
  <c r="C126"/>
  <c r="C304" s="1"/>
  <c r="F304" s="1"/>
  <c r="K125"/>
  <c r="J125"/>
  <c r="H125"/>
  <c r="G125"/>
  <c r="F125"/>
  <c r="K124"/>
  <c r="J124"/>
  <c r="H124"/>
  <c r="G124"/>
  <c r="F124"/>
  <c r="K123"/>
  <c r="J123"/>
  <c r="H123"/>
  <c r="G123"/>
  <c r="F123"/>
  <c r="I122"/>
  <c r="I303" s="1"/>
  <c r="E122"/>
  <c r="K122" s="1"/>
  <c r="D122"/>
  <c r="C122"/>
  <c r="C303" s="1"/>
  <c r="K121"/>
  <c r="J121"/>
  <c r="H121"/>
  <c r="G121"/>
  <c r="F121"/>
  <c r="K120"/>
  <c r="J120"/>
  <c r="H120"/>
  <c r="G120"/>
  <c r="F120"/>
  <c r="K119"/>
  <c r="J119"/>
  <c r="H119"/>
  <c r="G119"/>
  <c r="F119"/>
  <c r="K118"/>
  <c r="J118"/>
  <c r="H118"/>
  <c r="G118"/>
  <c r="F118"/>
  <c r="H117"/>
  <c r="G117"/>
  <c r="F117"/>
  <c r="H116"/>
  <c r="G116"/>
  <c r="F116"/>
  <c r="I115"/>
  <c r="I302" s="1"/>
  <c r="E115"/>
  <c r="K115" s="1"/>
  <c r="D115"/>
  <c r="D302" s="1"/>
  <c r="C115"/>
  <c r="K114"/>
  <c r="J114"/>
  <c r="H114"/>
  <c r="G114"/>
  <c r="F114"/>
  <c r="I113"/>
  <c r="I301" s="1"/>
  <c r="E113"/>
  <c r="D113"/>
  <c r="D301" s="1"/>
  <c r="C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E104"/>
  <c r="D104"/>
  <c r="C104"/>
  <c r="H103"/>
  <c r="G103"/>
  <c r="F103"/>
  <c r="E102"/>
  <c r="J102" s="1"/>
  <c r="D102"/>
  <c r="C102"/>
  <c r="K101"/>
  <c r="J101"/>
  <c r="H101"/>
  <c r="G101"/>
  <c r="F101"/>
  <c r="I100"/>
  <c r="I300" s="1"/>
  <c r="K99"/>
  <c r="J99"/>
  <c r="H99"/>
  <c r="G99"/>
  <c r="F99"/>
  <c r="K98"/>
  <c r="J98"/>
  <c r="H98"/>
  <c r="G98"/>
  <c r="F98"/>
  <c r="K97"/>
  <c r="J97"/>
  <c r="H97"/>
  <c r="G97"/>
  <c r="F97"/>
  <c r="K96"/>
  <c r="J96"/>
  <c r="H96"/>
  <c r="G96"/>
  <c r="F96"/>
  <c r="I95"/>
  <c r="E95"/>
  <c r="D95"/>
  <c r="C299"/>
  <c r="H91"/>
  <c r="G91"/>
  <c r="H90"/>
  <c r="G90"/>
  <c r="F90"/>
  <c r="K89"/>
  <c r="J89"/>
  <c r="H89"/>
  <c r="G89"/>
  <c r="F89"/>
  <c r="I88"/>
  <c r="E88"/>
  <c r="K88" s="1"/>
  <c r="D88"/>
  <c r="C88"/>
  <c r="F88" s="1"/>
  <c r="H87"/>
  <c r="G87"/>
  <c r="F87"/>
  <c r="H85"/>
  <c r="F85"/>
  <c r="H84"/>
  <c r="G84"/>
  <c r="F84"/>
  <c r="K83"/>
  <c r="J83"/>
  <c r="H83"/>
  <c r="G83"/>
  <c r="F83"/>
  <c r="H82"/>
  <c r="E81"/>
  <c r="D81"/>
  <c r="C81"/>
  <c r="F81" s="1"/>
  <c r="H80"/>
  <c r="G80"/>
  <c r="F80"/>
  <c r="K79"/>
  <c r="J79"/>
  <c r="H79"/>
  <c r="G79"/>
  <c r="F79"/>
  <c r="K78"/>
  <c r="J78"/>
  <c r="H78"/>
  <c r="G78"/>
  <c r="F78"/>
  <c r="I77"/>
  <c r="E77"/>
  <c r="K77" s="1"/>
  <c r="D77"/>
  <c r="C77"/>
  <c r="I76"/>
  <c r="I75" s="1"/>
  <c r="I297" s="1"/>
  <c r="K73"/>
  <c r="J73"/>
  <c r="H73"/>
  <c r="G73"/>
  <c r="F73"/>
  <c r="K72"/>
  <c r="J72"/>
  <c r="H72"/>
  <c r="F72"/>
  <c r="I71"/>
  <c r="K71" s="1"/>
  <c r="E71"/>
  <c r="J71" s="1"/>
  <c r="D71"/>
  <c r="G71" s="1"/>
  <c r="C71"/>
  <c r="I70"/>
  <c r="E70"/>
  <c r="H70" s="1"/>
  <c r="D70"/>
  <c r="G70" s="1"/>
  <c r="C70"/>
  <c r="H69"/>
  <c r="G69"/>
  <c r="E68"/>
  <c r="H68" s="1"/>
  <c r="D68"/>
  <c r="G68" s="1"/>
  <c r="C68"/>
  <c r="K67"/>
  <c r="J67"/>
  <c r="H67"/>
  <c r="G67"/>
  <c r="H66"/>
  <c r="K65"/>
  <c r="J65"/>
  <c r="H65"/>
  <c r="G65"/>
  <c r="F65"/>
  <c r="K64"/>
  <c r="J64"/>
  <c r="H64"/>
  <c r="G64"/>
  <c r="F64"/>
  <c r="I63"/>
  <c r="E63"/>
  <c r="J63" s="1"/>
  <c r="D63"/>
  <c r="D54" s="1"/>
  <c r="C63"/>
  <c r="F63" s="1"/>
  <c r="K62"/>
  <c r="J62"/>
  <c r="H62"/>
  <c r="G62"/>
  <c r="F62"/>
  <c r="I61"/>
  <c r="G61"/>
  <c r="E61"/>
  <c r="J61" s="1"/>
  <c r="D61"/>
  <c r="C61"/>
  <c r="F61" s="1"/>
  <c r="H60"/>
  <c r="K59"/>
  <c r="J59"/>
  <c r="H59"/>
  <c r="G59"/>
  <c r="F59"/>
  <c r="K58"/>
  <c r="J58"/>
  <c r="H58"/>
  <c r="G58"/>
  <c r="F58"/>
  <c r="K57"/>
  <c r="J57"/>
  <c r="H57"/>
  <c r="G57"/>
  <c r="F57"/>
  <c r="K56"/>
  <c r="J56"/>
  <c r="H56"/>
  <c r="G56"/>
  <c r="F56"/>
  <c r="I55"/>
  <c r="I54" s="1"/>
  <c r="E55"/>
  <c r="J55" s="1"/>
  <c r="D55"/>
  <c r="C55"/>
  <c r="F55" s="1"/>
  <c r="K53"/>
  <c r="J53"/>
  <c r="H53"/>
  <c r="G53"/>
  <c r="K52"/>
  <c r="J52"/>
  <c r="H52"/>
  <c r="G52"/>
  <c r="F52"/>
  <c r="I50"/>
  <c r="J50"/>
  <c r="F50"/>
  <c r="K49"/>
  <c r="J49"/>
  <c r="H49"/>
  <c r="G49"/>
  <c r="F49"/>
  <c r="I48"/>
  <c r="J48" s="1"/>
  <c r="H48"/>
  <c r="G48"/>
  <c r="F48"/>
  <c r="I47"/>
  <c r="I46" s="1"/>
  <c r="D47"/>
  <c r="C47"/>
  <c r="K45"/>
  <c r="J45"/>
  <c r="H45"/>
  <c r="G45"/>
  <c r="K44"/>
  <c r="J44"/>
  <c r="H44"/>
  <c r="G44"/>
  <c r="F44"/>
  <c r="K43"/>
  <c r="J43"/>
  <c r="H43"/>
  <c r="G43"/>
  <c r="F43"/>
  <c r="I42"/>
  <c r="E42"/>
  <c r="K42" s="1"/>
  <c r="D42"/>
  <c r="C42"/>
  <c r="K41"/>
  <c r="J41"/>
  <c r="H41"/>
  <c r="G41"/>
  <c r="F41"/>
  <c r="K40"/>
  <c r="J40"/>
  <c r="H40"/>
  <c r="G40"/>
  <c r="F40"/>
  <c r="K39"/>
  <c r="J39"/>
  <c r="H39"/>
  <c r="G39"/>
  <c r="F39"/>
  <c r="K38"/>
  <c r="J38"/>
  <c r="H38"/>
  <c r="G38"/>
  <c r="K37"/>
  <c r="J37"/>
  <c r="H37"/>
  <c r="G37"/>
  <c r="F37"/>
  <c r="K36"/>
  <c r="J36"/>
  <c r="H36"/>
  <c r="G36"/>
  <c r="F36"/>
  <c r="K35"/>
  <c r="J35"/>
  <c r="H35"/>
  <c r="G35"/>
  <c r="F35"/>
  <c r="K34"/>
  <c r="J34"/>
  <c r="H34"/>
  <c r="G34"/>
  <c r="F34"/>
  <c r="J33"/>
  <c r="H33"/>
  <c r="G33"/>
  <c r="F33"/>
  <c r="I32"/>
  <c r="I31" s="1"/>
  <c r="E32"/>
  <c r="J32" s="1"/>
  <c r="D32"/>
  <c r="C32"/>
  <c r="D31"/>
  <c r="K30"/>
  <c r="J30"/>
  <c r="H30"/>
  <c r="G30"/>
  <c r="F30"/>
  <c r="I28"/>
  <c r="K27"/>
  <c r="J27"/>
  <c r="H27"/>
  <c r="G27"/>
  <c r="F27"/>
  <c r="I26"/>
  <c r="E26"/>
  <c r="K26" s="1"/>
  <c r="D26"/>
  <c r="C26"/>
  <c r="K25"/>
  <c r="J25"/>
  <c r="H25"/>
  <c r="G25"/>
  <c r="F25"/>
  <c r="I24"/>
  <c r="E24"/>
  <c r="K24" s="1"/>
  <c r="D24"/>
  <c r="C24"/>
  <c r="I23"/>
  <c r="K22"/>
  <c r="J22"/>
  <c r="H22"/>
  <c r="G22"/>
  <c r="F22"/>
  <c r="I21"/>
  <c r="E21"/>
  <c r="J21" s="1"/>
  <c r="D21"/>
  <c r="C21"/>
  <c r="F21" s="1"/>
  <c r="K20"/>
  <c r="J20"/>
  <c r="H20"/>
  <c r="G20"/>
  <c r="F20"/>
  <c r="H19"/>
  <c r="G19"/>
  <c r="F19"/>
  <c r="I18"/>
  <c r="E18"/>
  <c r="K18" s="1"/>
  <c r="D18"/>
  <c r="C18"/>
  <c r="I17"/>
  <c r="E17"/>
  <c r="J17" s="1"/>
  <c r="C17"/>
  <c r="K16"/>
  <c r="J16"/>
  <c r="H16"/>
  <c r="G16"/>
  <c r="F16"/>
  <c r="J15"/>
  <c r="I15"/>
  <c r="F15"/>
  <c r="E15"/>
  <c r="D15"/>
  <c r="G15" s="1"/>
  <c r="C15"/>
  <c r="K14"/>
  <c r="J14"/>
  <c r="G14"/>
  <c r="K13"/>
  <c r="J13"/>
  <c r="H13"/>
  <c r="K12"/>
  <c r="J12"/>
  <c r="H12"/>
  <c r="G12"/>
  <c r="F12"/>
  <c r="I11"/>
  <c r="I10" s="1"/>
  <c r="I9" s="1"/>
  <c r="E11"/>
  <c r="J11" s="1"/>
  <c r="D11"/>
  <c r="C11"/>
  <c r="D10"/>
  <c r="C318" l="1"/>
  <c r="H320"/>
  <c r="F239"/>
  <c r="K239"/>
  <c r="G167"/>
  <c r="E315"/>
  <c r="H315" s="1"/>
  <c r="H151"/>
  <c r="F315"/>
  <c r="F151"/>
  <c r="E303"/>
  <c r="G95"/>
  <c r="E76"/>
  <c r="J76" s="1"/>
  <c r="G88"/>
  <c r="G81"/>
  <c r="G77"/>
  <c r="F77"/>
  <c r="E47"/>
  <c r="J47" s="1"/>
  <c r="G50"/>
  <c r="G28"/>
  <c r="G24"/>
  <c r="F24"/>
  <c r="J24"/>
  <c r="F17"/>
  <c r="G18"/>
  <c r="F18"/>
  <c r="J18"/>
  <c r="D286"/>
  <c r="D230" s="1"/>
  <c r="J237"/>
  <c r="G172"/>
  <c r="J167"/>
  <c r="H167"/>
  <c r="K314"/>
  <c r="J148"/>
  <c r="G148"/>
  <c r="E146"/>
  <c r="K310" s="1"/>
  <c r="E312"/>
  <c r="J312" s="1"/>
  <c r="K148"/>
  <c r="H148"/>
  <c r="G312"/>
  <c r="F148"/>
  <c r="F142"/>
  <c r="J142"/>
  <c r="G149"/>
  <c r="K149"/>
  <c r="J314"/>
  <c r="J316"/>
  <c r="J122"/>
  <c r="F122"/>
  <c r="G115"/>
  <c r="G102"/>
  <c r="F102"/>
  <c r="K102"/>
  <c r="K95"/>
  <c r="F95"/>
  <c r="K231"/>
  <c r="D299"/>
  <c r="C286"/>
  <c r="C230" s="1"/>
  <c r="J231"/>
  <c r="F201"/>
  <c r="G202"/>
  <c r="F202"/>
  <c r="J202"/>
  <c r="F189"/>
  <c r="F193"/>
  <c r="F194"/>
  <c r="G194" s="1"/>
  <c r="J194"/>
  <c r="G185"/>
  <c r="J88"/>
  <c r="C76"/>
  <c r="F76" s="1"/>
  <c r="J77"/>
  <c r="D46"/>
  <c r="G42"/>
  <c r="F42"/>
  <c r="J42"/>
  <c r="F32"/>
  <c r="K28"/>
  <c r="C23"/>
  <c r="E23"/>
  <c r="J23" s="1"/>
  <c r="G26"/>
  <c r="F26"/>
  <c r="J26"/>
  <c r="F11"/>
  <c r="I92"/>
  <c r="I74"/>
  <c r="F104"/>
  <c r="C300"/>
  <c r="H104"/>
  <c r="E100"/>
  <c r="F113"/>
  <c r="C301"/>
  <c r="J113"/>
  <c r="H113"/>
  <c r="E301"/>
  <c r="D303"/>
  <c r="G122"/>
  <c r="G126"/>
  <c r="D304"/>
  <c r="G304" s="1"/>
  <c r="F129"/>
  <c r="J129"/>
  <c r="H129"/>
  <c r="J135"/>
  <c r="E306"/>
  <c r="G142"/>
  <c r="D135"/>
  <c r="K309"/>
  <c r="J309"/>
  <c r="K146"/>
  <c r="J315"/>
  <c r="K315"/>
  <c r="D288"/>
  <c r="J95"/>
  <c r="H95"/>
  <c r="E299"/>
  <c r="I164"/>
  <c r="I165" s="1"/>
  <c r="I299"/>
  <c r="I298" s="1"/>
  <c r="I318" s="1"/>
  <c r="C302"/>
  <c r="F115"/>
  <c r="E302"/>
  <c r="G302" s="1"/>
  <c r="J115"/>
  <c r="H115"/>
  <c r="J304"/>
  <c r="H304"/>
  <c r="F135"/>
  <c r="J137"/>
  <c r="H137"/>
  <c r="K307"/>
  <c r="J307"/>
  <c r="F149"/>
  <c r="F313"/>
  <c r="J149"/>
  <c r="H149"/>
  <c r="E313"/>
  <c r="G313" s="1"/>
  <c r="J310"/>
  <c r="G159"/>
  <c r="D157"/>
  <c r="J172"/>
  <c r="H172"/>
  <c r="I226"/>
  <c r="I227"/>
  <c r="I229" s="1"/>
  <c r="D183"/>
  <c r="F185"/>
  <c r="C184"/>
  <c r="J185"/>
  <c r="H185"/>
  <c r="E184"/>
  <c r="J228"/>
  <c r="K228"/>
  <c r="K311"/>
  <c r="J311"/>
  <c r="H311"/>
  <c r="F317"/>
  <c r="J317"/>
  <c r="H317"/>
  <c r="G11"/>
  <c r="K11"/>
  <c r="H15"/>
  <c r="K17"/>
  <c r="H18"/>
  <c r="G21"/>
  <c r="K21"/>
  <c r="H24"/>
  <c r="H26"/>
  <c r="H28"/>
  <c r="G32"/>
  <c r="K32"/>
  <c r="H42"/>
  <c r="K48"/>
  <c r="K50"/>
  <c r="G55"/>
  <c r="K55"/>
  <c r="K61"/>
  <c r="G63"/>
  <c r="K63"/>
  <c r="K76"/>
  <c r="H77"/>
  <c r="H81"/>
  <c r="G85"/>
  <c r="H88"/>
  <c r="J146"/>
  <c r="C10"/>
  <c r="E10"/>
  <c r="G10" s="1"/>
  <c r="H11"/>
  <c r="D17"/>
  <c r="G17" s="1"/>
  <c r="H21"/>
  <c r="D23"/>
  <c r="C31"/>
  <c r="E31"/>
  <c r="H32"/>
  <c r="H50"/>
  <c r="C54"/>
  <c r="E54"/>
  <c r="K54"/>
  <c r="H55"/>
  <c r="H61"/>
  <c r="H63"/>
  <c r="H71"/>
  <c r="E75"/>
  <c r="D76"/>
  <c r="D100"/>
  <c r="H102"/>
  <c r="G104"/>
  <c r="G113"/>
  <c r="K113"/>
  <c r="H122"/>
  <c r="H126"/>
  <c r="G305"/>
  <c r="G129"/>
  <c r="K129"/>
  <c r="K135"/>
  <c r="H142"/>
  <c r="K189"/>
  <c r="K193"/>
  <c r="H194"/>
  <c r="K197"/>
  <c r="K199"/>
  <c r="K201"/>
  <c r="H202"/>
  <c r="K207"/>
  <c r="K214"/>
  <c r="H215"/>
  <c r="G237"/>
  <c r="G239"/>
  <c r="J239"/>
  <c r="H245"/>
  <c r="H248"/>
  <c r="H251"/>
  <c r="H255"/>
  <c r="K260"/>
  <c r="K263"/>
  <c r="G267"/>
  <c r="K267"/>
  <c r="K269"/>
  <c r="H277"/>
  <c r="H279"/>
  <c r="H283"/>
  <c r="H230"/>
  <c r="F303"/>
  <c r="K308"/>
  <c r="H314"/>
  <c r="H316"/>
  <c r="K126"/>
  <c r="D193"/>
  <c r="H193" s="1"/>
  <c r="H197"/>
  <c r="H199"/>
  <c r="D201"/>
  <c r="G201" s="1"/>
  <c r="H201"/>
  <c r="H207"/>
  <c r="E210"/>
  <c r="H214"/>
  <c r="H239"/>
  <c r="H260"/>
  <c r="H263"/>
  <c r="H267"/>
  <c r="H269"/>
  <c r="G283"/>
  <c r="K283"/>
  <c r="H312"/>
  <c r="C288" l="1"/>
  <c r="G315"/>
  <c r="F310"/>
  <c r="G310"/>
  <c r="H146"/>
  <c r="E164"/>
  <c r="E165" s="1"/>
  <c r="F146"/>
  <c r="G146" s="1"/>
  <c r="D164"/>
  <c r="C165"/>
  <c r="G299"/>
  <c r="H47"/>
  <c r="K47"/>
  <c r="F47"/>
  <c r="G47"/>
  <c r="G23"/>
  <c r="K23"/>
  <c r="H237"/>
  <c r="H286" s="1"/>
  <c r="H288" s="1"/>
  <c r="K237"/>
  <c r="F237"/>
  <c r="F312"/>
  <c r="F306"/>
  <c r="F230"/>
  <c r="G230"/>
  <c r="C75"/>
  <c r="C297" s="1"/>
  <c r="F23"/>
  <c r="H17"/>
  <c r="F31"/>
  <c r="K210"/>
  <c r="J210"/>
  <c r="H210"/>
  <c r="J286"/>
  <c r="E288"/>
  <c r="K286"/>
  <c r="G100"/>
  <c r="D300"/>
  <c r="G76"/>
  <c r="D75"/>
  <c r="H75" s="1"/>
  <c r="J54"/>
  <c r="H54"/>
  <c r="F10"/>
  <c r="C9"/>
  <c r="F184"/>
  <c r="C183"/>
  <c r="K302"/>
  <c r="J302"/>
  <c r="H302"/>
  <c r="K164"/>
  <c r="D306"/>
  <c r="G306" s="1"/>
  <c r="G135"/>
  <c r="J306"/>
  <c r="K306"/>
  <c r="J301"/>
  <c r="H301"/>
  <c r="K301"/>
  <c r="D189"/>
  <c r="G193"/>
  <c r="J303"/>
  <c r="H303"/>
  <c r="K303"/>
  <c r="E297"/>
  <c r="K75"/>
  <c r="J75"/>
  <c r="K31"/>
  <c r="J31"/>
  <c r="H31"/>
  <c r="K10"/>
  <c r="J10"/>
  <c r="H10"/>
  <c r="E9"/>
  <c r="K184"/>
  <c r="H184"/>
  <c r="E183"/>
  <c r="J184"/>
  <c r="J313"/>
  <c r="H313"/>
  <c r="K313"/>
  <c r="J299"/>
  <c r="H299"/>
  <c r="K299"/>
  <c r="F299"/>
  <c r="K305"/>
  <c r="J305"/>
  <c r="H305"/>
  <c r="E300"/>
  <c r="E298" s="1"/>
  <c r="E318" s="1"/>
  <c r="K100"/>
  <c r="J100"/>
  <c r="H100"/>
  <c r="F300"/>
  <c r="F100"/>
  <c r="E46"/>
  <c r="F286"/>
  <c r="F302"/>
  <c r="I295"/>
  <c r="G301"/>
  <c r="H76"/>
  <c r="F54"/>
  <c r="C46"/>
  <c r="H23"/>
  <c r="D9"/>
  <c r="F288"/>
  <c r="G184"/>
  <c r="H310"/>
  <c r="G286"/>
  <c r="H135"/>
  <c r="F305"/>
  <c r="G303"/>
  <c r="F301"/>
  <c r="G54"/>
  <c r="G31"/>
  <c r="I296"/>
  <c r="J164" l="1"/>
  <c r="F164"/>
  <c r="F165"/>
  <c r="F75"/>
  <c r="K46"/>
  <c r="J46"/>
  <c r="H46"/>
  <c r="G46"/>
  <c r="K300"/>
  <c r="J300"/>
  <c r="H300"/>
  <c r="E226"/>
  <c r="J183"/>
  <c r="H183"/>
  <c r="E227"/>
  <c r="K183"/>
  <c r="G189"/>
  <c r="H189"/>
  <c r="J165"/>
  <c r="K165"/>
  <c r="C226"/>
  <c r="F183"/>
  <c r="F9"/>
  <c r="C92"/>
  <c r="C74"/>
  <c r="D297"/>
  <c r="G297" s="1"/>
  <c r="G75"/>
  <c r="D165"/>
  <c r="G165" s="1"/>
  <c r="G164"/>
  <c r="J288"/>
  <c r="K288"/>
  <c r="D92"/>
  <c r="D74"/>
  <c r="G9"/>
  <c r="E92"/>
  <c r="J9"/>
  <c r="H9"/>
  <c r="E74"/>
  <c r="K9"/>
  <c r="J297"/>
  <c r="K297"/>
  <c r="G300"/>
  <c r="D298"/>
  <c r="G183"/>
  <c r="F46"/>
  <c r="G288"/>
  <c r="H306"/>
  <c r="H164"/>
  <c r="D226"/>
  <c r="F297"/>
  <c r="F92" l="1"/>
  <c r="D227"/>
  <c r="G226"/>
  <c r="H226"/>
  <c r="D318"/>
  <c r="G298"/>
  <c r="E296"/>
  <c r="J74"/>
  <c r="H74"/>
  <c r="K74"/>
  <c r="G92"/>
  <c r="E229"/>
  <c r="J227"/>
  <c r="K227"/>
  <c r="K298"/>
  <c r="J298"/>
  <c r="H298"/>
  <c r="F298"/>
  <c r="F318"/>
  <c r="K92"/>
  <c r="E295"/>
  <c r="H92"/>
  <c r="J92"/>
  <c r="D296"/>
  <c r="G74"/>
  <c r="C296"/>
  <c r="F74"/>
  <c r="C227"/>
  <c r="F226"/>
  <c r="K226"/>
  <c r="J226"/>
  <c r="H297"/>
  <c r="H165"/>
  <c r="F296" l="1"/>
  <c r="G296"/>
  <c r="J295"/>
  <c r="K295"/>
  <c r="J318"/>
  <c r="H318"/>
  <c r="K318"/>
  <c r="D229"/>
  <c r="G227"/>
  <c r="C229"/>
  <c r="F227"/>
  <c r="K229"/>
  <c r="J229"/>
  <c r="H229"/>
  <c r="K296"/>
  <c r="J296"/>
  <c r="H296"/>
  <c r="H227"/>
  <c r="G318"/>
  <c r="F229" l="1"/>
  <c r="C295"/>
  <c r="F295" s="1"/>
  <c r="G229"/>
  <c r="D295"/>
  <c r="G295" l="1"/>
  <c r="H295"/>
</calcChain>
</file>

<file path=xl/sharedStrings.xml><?xml version="1.0" encoding="utf-8"?>
<sst xmlns="http://schemas.openxmlformats.org/spreadsheetml/2006/main" count="421" uniqueCount="328">
  <si>
    <t>Разом видатків спеціального фонду</t>
  </si>
  <si>
    <t xml:space="preserve">  ДОХОДИ :</t>
  </si>
  <si>
    <t xml:space="preserve">  Всього  доходів спеціального фонду</t>
  </si>
  <si>
    <t>(тис.грн.)</t>
  </si>
  <si>
    <t>Всього видатків (загальний і спец. фонди)</t>
  </si>
  <si>
    <t>Всього доходів  (загальний і спец, фонди)</t>
  </si>
  <si>
    <t>Разом кредитування по спеціальному фонду</t>
  </si>
  <si>
    <t>КРЕДИТУВАННЯ спеціального фонду:</t>
  </si>
  <si>
    <t>Назва показників</t>
  </si>
  <si>
    <t>Код/ КФКВ</t>
  </si>
  <si>
    <t>900201</t>
  </si>
  <si>
    <t>Всього витрат (загальний і спец. фонди)</t>
  </si>
  <si>
    <t>ВСЬОГО ВИДАТКІВ разом з КРЕДИТУВАННЯМ по загальному фонду</t>
  </si>
  <si>
    <t>900101</t>
  </si>
  <si>
    <t>ВСЬОГО видатків спеціального фонду</t>
  </si>
  <si>
    <t>в сумі, +,-</t>
  </si>
  <si>
    <t>208400</t>
  </si>
  <si>
    <t xml:space="preserve">  Всього кредитування (загал. і спец. фонди)</t>
  </si>
  <si>
    <t>у %,  +,-</t>
  </si>
  <si>
    <t>Надходження коштів пайової участі у розвитку інфраструктури населеного пункту</t>
  </si>
  <si>
    <t>Плата за надання адміністративних послуг</t>
  </si>
  <si>
    <t>у т.ч. видатки розвитку (капітальні видатки)</t>
  </si>
  <si>
    <t>900202</t>
  </si>
  <si>
    <t>2110</t>
  </si>
  <si>
    <t>3000, 900202</t>
  </si>
  <si>
    <t>6000</t>
  </si>
  <si>
    <t>Екологічний податок 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</si>
  <si>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</si>
  <si>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Кошти, що передаються із загального фонду бюджету до бюджету розвитку (спец. фонду) </t>
  </si>
  <si>
    <t xml:space="preserve">у т.ч. доходи без трансфертів </t>
  </si>
  <si>
    <t>0100</t>
  </si>
  <si>
    <t>1000</t>
  </si>
  <si>
    <t>2000</t>
  </si>
  <si>
    <t>3000</t>
  </si>
  <si>
    <t>4000</t>
  </si>
  <si>
    <t>5000</t>
  </si>
  <si>
    <t>7300</t>
  </si>
  <si>
    <t>7330</t>
  </si>
  <si>
    <t>7400</t>
  </si>
  <si>
    <t>7600</t>
  </si>
  <si>
    <t>8370</t>
  </si>
  <si>
    <t>ВИДАТКИ спеціального фонду :</t>
  </si>
  <si>
    <t>Соціальний захист та соціальне забезпечення</t>
  </si>
  <si>
    <t>900102</t>
  </si>
  <si>
    <t>Первинна медична допомога населенню</t>
  </si>
  <si>
    <t>Резервний фонд</t>
  </si>
  <si>
    <t>Інші субвенції з місцевого бюджету</t>
  </si>
  <si>
    <t>8300</t>
  </si>
  <si>
    <t>8330</t>
  </si>
  <si>
    <t>Інша діяльність у сфері екології та охорони природних ресурсів</t>
  </si>
  <si>
    <t>Інші програми та заходи, пов'язані з економічною діяльністю</t>
  </si>
  <si>
    <t>Відсоток виконання</t>
  </si>
  <si>
    <t>Рентна плата та плата за використання інших природних ресурсів</t>
  </si>
  <si>
    <t>9800</t>
  </si>
  <si>
    <t>Сільське, лісове, рибне господарство та мисливство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</si>
  <si>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</si>
  <si>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</si>
  <si>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8822</t>
  </si>
  <si>
    <t xml:space="preserve"> -  субвенції та дотації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</si>
  <si>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</si>
  <si>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</si>
  <si>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</si>
  <si>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</si>
  <si>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</si>
  <si>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</si>
  <si>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</si>
  <si>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</si>
  <si>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</si>
  <si>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</si>
  <si>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</si>
  <si>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</si>
  <si>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</si>
  <si>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</si>
  <si>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</si>
  <si>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</si>
  <si>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</si>
  <si>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</si>
  <si>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</si>
  <si>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</si>
  <si>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</si>
  <si>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</si>
  <si>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</si>
  <si>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</si>
  <si>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</si>
  <si>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</si>
  <si>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</si>
  <si>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</si>
  <si>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</si>
  <si>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</si>
  <si>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</si>
  <si>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</si>
  <si>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</si>
  <si>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</si>
  <si>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</si>
  <si>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</si>
  <si>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</si>
  <si>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</si>
  <si>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</si>
  <si>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</si>
  <si>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</si>
  <si>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</si>
  <si>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</si>
  <si>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</si>
  <si>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</si>
  <si>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</si>
  <si>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</si>
  <si>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</si>
  <si>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</si>
  <si>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</si>
  <si>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</si>
  <si>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</si>
  <si>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</si>
  <si>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</si>
  <si>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</si>
  <si>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зняттям грунтового покриву (родючого щару грунту) без спеціального дозволу відшкодування збитків за погрішення якості грунтового покриву тощо та за неодержання доходів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</si>
  <si>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</si>
  <si>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</si>
  <si>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</si>
  <si>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 крім нерухомого майна)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</si>
  <si>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</si>
  <si>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</si>
  <si>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</si>
  <si>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об’єктів нерухомого майна, що перебувають у приватній власності фізичних або юридичних осіб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</si>
  <si>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</si>
  <si>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</si>
  <si>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</si>
  <si>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</si>
  <si>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</si>
  <si>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</si>
  <si>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</si>
  <si>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</si>
  <si>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об’єднаних територіальних громад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</si>
  <si>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</si>
  <si>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</si>
  <si>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</si>
  <si>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 загального фонду</t>
  </si>
  <si>
    <t>Всього доходів спеціального фонду</t>
  </si>
  <si>
    <t>Доходи від операцій з кредитування та надання гарантій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</si>
  <si>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</si>
  <si>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</si>
  <si>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</si>
  <si>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</si>
  <si>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</si>
  <si>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</si>
  <si>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0180</t>
  </si>
  <si>
    <t>Інша діяльність у сфері державного управління</t>
  </si>
  <si>
    <t>Освіта</t>
  </si>
  <si>
    <t>1010</t>
  </si>
  <si>
    <t>Надання дошкільної освіти</t>
  </si>
  <si>
    <t>1020</t>
  </si>
  <si>
    <t>Охорона здоров’я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</si>
  <si>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</si>
  <si>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</si>
  <si>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3210</t>
  </si>
  <si>
    <t>Організація та проведення громадських робіт</t>
  </si>
  <si>
    <t>Інші заклади та заходи</t>
  </si>
  <si>
    <t>Культура i мистецтво</t>
  </si>
  <si>
    <t>4030</t>
  </si>
  <si>
    <t>Забезпечення діяльності бібліотек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</si>
  <si>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</si>
  <si>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</si>
  <si>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</si>
  <si>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Інші заклади та заходи в галузі культури і мистецтва</t>
  </si>
  <si>
    <t>Фiзична культура i спорт</t>
  </si>
  <si>
    <t>5010</t>
  </si>
  <si>
    <t>Проведення спортивної роботи в регіоні</t>
  </si>
  <si>
    <t>Розвиток дитячо-юнацького та резервного спорту</t>
  </si>
  <si>
    <t>5040</t>
  </si>
  <si>
    <t>Підтримка і розвиток спортивної інфраструктури</t>
  </si>
  <si>
    <t>Житлово-комунальне господарство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</si>
  <si>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</si>
  <si>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</si>
  <si>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</si>
  <si>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</si>
  <si>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6040</t>
  </si>
  <si>
    <t>Заходи, пов’язані з поліпшенням питної води</t>
  </si>
  <si>
    <t>7130</t>
  </si>
  <si>
    <t>Здійснення  заходів із землеустрою</t>
  </si>
  <si>
    <t>Будівництво та регіональний розвиток</t>
  </si>
  <si>
    <t>7370</t>
  </si>
  <si>
    <t>Реалізація інших заходів щодо соціально-економічного розвитку територій</t>
  </si>
  <si>
    <t>Транспорт та транспортна інфраструктура, дорожнє господарство</t>
  </si>
  <si>
    <t>7410</t>
  </si>
  <si>
    <t>Забезпечення надання послуг з перевезення пасажирів автомобільним транспортом</t>
  </si>
  <si>
    <t>7680</t>
  </si>
  <si>
    <t>Членські внески до асоціацій органів місцевого самоврядування</t>
  </si>
  <si>
    <t>8700</t>
  </si>
  <si>
    <t>9100</t>
  </si>
  <si>
    <t>Дотації з місцевого бюджету іншим бюджетам</t>
  </si>
  <si>
    <t>9110</t>
  </si>
  <si>
    <t>Реверсна дотація </t>
  </si>
  <si>
    <t>9400</t>
  </si>
  <si>
    <t>Субвенція з місцевого бюджету державному бюджету на виконання програм соціально-економічного розвитку регіонів</t>
  </si>
  <si>
    <t>ВИДАТКИ: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</si>
  <si>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</si>
  <si>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ВСЬОГО видатки загального фонду бюджету</t>
  </si>
  <si>
    <t>в т.ч. бюджет розвитку</t>
  </si>
  <si>
    <t>7310</t>
  </si>
  <si>
    <t>Будівництво об'єктів житлово-комунального господарства</t>
  </si>
  <si>
    <t>Будівництво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</si>
  <si>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</si>
  <si>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</si>
  <si>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7360</t>
  </si>
  <si>
    <t>Виконання інвестиційних проектів</t>
  </si>
  <si>
    <t>7650</t>
  </si>
  <si>
    <t>Проведення експертної  грошової  оцінки  земельної ділянки чи права на неї</t>
  </si>
  <si>
    <t>Охорона навколишнього природного середовища</t>
  </si>
  <si>
    <t>Будівництво об'єктів соціально - культурного призначення</t>
  </si>
  <si>
    <t>2120</t>
  </si>
  <si>
    <t>2220</t>
  </si>
  <si>
    <t>Медикаменти та перев'язувальні матеріали</t>
  </si>
  <si>
    <t>2230</t>
  </si>
  <si>
    <t>Продукти харчування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</si>
  <si>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</si>
  <si>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</si>
  <si>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</si>
  <si>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</si>
  <si>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</si>
  <si>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електрооенергії</t>
  </si>
  <si>
    <t>2274</t>
  </si>
  <si>
    <t>Оплата природного газу</t>
  </si>
  <si>
    <t>2275</t>
  </si>
  <si>
    <t>2100</t>
  </si>
  <si>
    <t>Оплата праці і нарахування на заробітну плату</t>
  </si>
  <si>
    <t xml:space="preserve">Оплата праці </t>
  </si>
  <si>
    <t>Нарахування на оплату праці</t>
  </si>
  <si>
    <t>Оплата інших енергоносіїв та інших комунальних послуг</t>
  </si>
  <si>
    <t>2620</t>
  </si>
  <si>
    <t>Поточні трансферти органам державного управління інших рівнів</t>
  </si>
  <si>
    <t>ЗАГАЛЬНИЙ ФОНД</t>
  </si>
  <si>
    <t>СПЕЦІАЛЬНИЙ ФОНД</t>
  </si>
  <si>
    <t>Всього доходів загального фонду без урахування міжбюджетних трансфертів</t>
  </si>
  <si>
    <t>Всього доходів спеціального фонду без урахування міжбюджетних трансфертів</t>
  </si>
  <si>
    <r>
      <t xml:space="preserve">       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</t>
    </r>
  </si>
  <si>
    <t>900203</t>
  </si>
  <si>
    <t>Внески до статутного капіталу суб'єктів господарювання</t>
  </si>
  <si>
    <t>Субвенція з місцевого бюджету за рахунок залишку коштів освітньої субвенції, на надання державної підтримки особам з особливими потребами, що утворився на початок бюджетного періоду</t>
  </si>
  <si>
    <t>Здійснення соціальної роботи з вразливими категоріями населення</t>
  </si>
  <si>
    <t>Утримання та ефективна експлуатація об'єктів житлово-комунального господарства</t>
  </si>
  <si>
    <t xml:space="preserve">Субвенція з місцнвого бюджету на фінансове забезпечення будівництва, реконструкції , ремонту і утримання автомобільних доріг загального користування місцевого значення, вулиць і доріг комунальної власності у населених пунктах </t>
  </si>
  <si>
    <t>Проведення місцевих виборів та референдумів, забезпечення діяльності виборчої комісії Автономної Республіки Крим</t>
  </si>
  <si>
    <t>Багатопрофільна стаціонарна медична допомога населенню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</si>
  <si>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</si>
  <si>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продажу основного капіталу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</si>
  <si>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</si>
  <si>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Субвенція з місцевого бюджету ні фінансове забезпечення будівництва, реконструкції, ремонту і утримання автомобільних доріг загального користування місцевого значення , вулиць і доріг комунальної власності у населених пунктах за рахунок відповідної субвенції з державного бюджету</t>
  </si>
  <si>
    <t xml:space="preserve">Субвенції з місцевого бюджету іншим місцевим бюджетам </t>
  </si>
  <si>
    <t>Відхилення 12 міс. 2020р. від 12 міс.2019р.</t>
  </si>
  <si>
    <t>Фактичне виконання за 12 міс. 2019 р.</t>
  </si>
  <si>
    <t>Забезпечення діяльності палаців і будинків культури, клубів, центрів дозвілля та інших клубних закладів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</si>
  <si>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</si>
  <si>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</si>
  <si>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Надання загальної середньої освіти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</si>
  <si>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</si>
  <si>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</si>
  <si>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Утримання та розвиток автомобільних доріг та дорожньої інфраструктури за рахунок коштів місцевого бюджету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</si>
  <si>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</si>
  <si>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 xml:space="preserve">Рентна плата за спеціальне використання лісових ресурсів </t>
  </si>
  <si>
    <t xml:space="preserve"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 </t>
  </si>
  <si>
    <t>Дотація з державного бюджету місцевим бюджетам</t>
  </si>
  <si>
    <t>Базова дотація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</si>
  <si>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хворобою,інвалідністю</t>
  </si>
  <si>
    <t xml:space="preserve">Інші заходи у сфері соціального захисту і соціального забезпечення </t>
  </si>
  <si>
    <t>Підтримка спорту вищих досягнень та організацій, які здійснюють фізкультурно - спортивну діяльність в регіоні</t>
  </si>
  <si>
    <t>Забезпечення діяльності водопровідно- каналізаційного господарства</t>
  </si>
  <si>
    <t xml:space="preserve">Забезечення збору та вивезення сміття і відходів </t>
  </si>
  <si>
    <t>Економічна діяльність</t>
  </si>
  <si>
    <t>Забезпечення діяльності місцевої пожежної охорони</t>
  </si>
  <si>
    <t>Міжбюджетні трансфери</t>
  </si>
  <si>
    <t>2730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</si>
  <si>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 </t>
  </si>
  <si>
    <t>Первинна медична допомога населенню, що надається центрами первинної медичної (медико-санітарної) допомоги</t>
  </si>
  <si>
    <r>
      <t>Охорона здоров</t>
    </r>
    <r>
      <rPr>
        <b/>
        <sz val="12"/>
        <color indexed="8"/>
        <rFont val="Calibri"/>
        <family val="2"/>
        <charset val="204"/>
      </rPr>
      <t>'</t>
    </r>
    <r>
      <rPr>
        <b/>
        <sz val="12"/>
        <color indexed="8"/>
        <rFont val="Times New Roman"/>
        <family val="1"/>
        <charset val="204"/>
      </rPr>
      <t>я</t>
    </r>
  </si>
  <si>
    <t>Звіт</t>
  </si>
  <si>
    <t>Надходження бюджетних установ від додаткової (господарської) діяльності </t>
  </si>
  <si>
    <t xml:space="preserve">Секретар селищної ради </t>
  </si>
  <si>
    <t>Тетяна НЕПИЙВОДА</t>
  </si>
  <si>
    <t>грн</t>
  </si>
  <si>
    <t>до плану на рік, затвердж. місц.радами з урахув. змін %</t>
  </si>
  <si>
    <t>2280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</si>
  <si>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</si>
  <si>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</si>
  <si>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Інша діяльність</t>
  </si>
  <si>
    <r>
      <t xml:space="preserve">План на рік </t>
    </r>
    <r>
      <rPr>
        <b/>
        <sz val="10"/>
        <rFont val="Times New Roman"/>
        <family val="1"/>
        <charset val="204"/>
      </rPr>
      <t>уточнений</t>
    </r>
    <r>
      <rPr>
        <sz val="10"/>
        <rFont val="Times New Roman"/>
        <family val="1"/>
        <charset val="204"/>
      </rPr>
      <t>, затверджений місцевими радами з урахуванням змін,грн.</t>
    </r>
  </si>
  <si>
    <t>надання освіти за рахунок залишків коштів за субвенцію з державного бюджету місцевим бюджетом на надання державної підтримки особами з особливими освітніми потребами</t>
  </si>
  <si>
    <t>Субвенція з місцевогобюджету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</si>
  <si>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Цільові фонди </t>
  </si>
  <si>
    <t xml:space="preserve">Виконання заходів за рахунок цільових фондів </t>
  </si>
  <si>
    <t>Субвенція з державного бюджету місцевим бюджетам на реалізацію програми "Спроможна школа кращих результатів"</t>
  </si>
  <si>
    <t>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</si>
  <si>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</si>
  <si>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місцевого бюджету на забезпечення якісної, сучасної та доступної загальної середньої освіти "Нова українська школа"за рахунок відповідної субвенції з державного бюджету</t>
  </si>
  <si>
    <t>Доходи від власності та підприємницької діяльності</t>
  </si>
  <si>
    <t>Надходження коштів від відшкодування втрат сільськогосподарського і лісогосподарського виробництва</t>
  </si>
  <si>
    <t>Офіційні трансфери</t>
  </si>
  <si>
    <t>Від органів державного управління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</si>
  <si>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</si>
  <si>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Надання спеціальної освіти мистецькими школами</t>
  </si>
  <si>
    <t>Інші програми та заходи у сфері освіти</t>
  </si>
  <si>
    <t>Співфінансування заходів, що реалізовуються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</si>
  <si>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бюджетом</t>
  </si>
  <si>
    <t>Реалізація заходів, спрямованих на підвищення доступності широкосмугового доступу до Інтернету в сільській місцевості</t>
  </si>
  <si>
    <t>Інші заходи, пов'язані з економічною діяльністю</t>
  </si>
  <si>
    <t>Співфінансування заходів, що реалізуються за  рахунок субвенції з державного бюджету місцевим бюджетам на реалізацію програми "Спроможна школа для кращих результатів"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</si>
  <si>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</si>
  <si>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Міжбюджетні  трансферти</t>
  </si>
  <si>
    <t xml:space="preserve">Ддаток 1                                                                    до рішення __ сесії 8 скликання                                                   Брацлвської селищної ради  № __                                                      від  __.__.2022 року  </t>
  </si>
  <si>
    <t>Дотація з місцевих бюджетів іншим місцевим бюджетам</t>
  </si>
  <si>
    <t>Дотація з місцевого бюджету на проведення розрахунків протягом опалювального періоду за комунальні послуги та енергоносії…</t>
  </si>
  <si>
    <t>Надання пільг окремим категоріям громадян з оплати послуг зв'язку</t>
  </si>
  <si>
    <t>Резервний фонд місцевого бюджету</t>
  </si>
  <si>
    <t>Проектування, реєстрація та охорона пам'яток архітектури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</si>
  <si>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</si>
  <si>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</si>
  <si>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</si>
  <si>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</si>
  <si>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0610160</t>
  </si>
  <si>
    <t>0910160</t>
  </si>
  <si>
    <t>3710160</t>
  </si>
  <si>
    <t>2610</t>
  </si>
  <si>
    <t>Субсидії та поточні трансферти підприємствам (установам, організаціям)</t>
  </si>
  <si>
    <t>про виконання  місцевого  бюджету Брацлавської селищної територіальної громади за 9 місяців                             2022 року</t>
  </si>
  <si>
    <t>Уточнений план на січень-вересень місяць 2022 року, грн</t>
  </si>
  <si>
    <t xml:space="preserve"> до уточненого плану за 9 міс. %</t>
  </si>
  <si>
    <t>Відхилення (+,-)  від плану за 9 міс.,грн.</t>
  </si>
  <si>
    <t>Фактичне виконання за січень-вересень, грн.</t>
  </si>
  <si>
    <t>Дотації з місцевих бюджетів іншим місцевим бюджетам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</si>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</sst>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0.000"/>
    <numFmt numFmtId="167" formatCode="#,##0.000"/>
    <numFmt numFmtId="168" formatCode="0.0000"/>
  </numFmts>
  <fonts count="55"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Arial"/>
      <family val="2"/>
    </font>
    <font>
      <b/>
      <sz val="10"/>
      <name val="Times New Roman"/>
      <family val="1"/>
      <charset val="204"/>
    </font>
    <font>
      <b/>
      <sz val="12"/>
      <name val="Arial Cyr"/>
      <family val="2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i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name val="Arial Cyr"/>
      <charset val="204"/>
    </font>
    <font>
      <i/>
      <sz val="12"/>
      <name val="Arial Cyr"/>
      <charset val="204"/>
    </font>
    <font>
      <sz val="12"/>
      <name val="Arial"/>
      <family val="2"/>
    </font>
    <font>
      <sz val="14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1"/>
      <name val="Arial Cyr"/>
      <charset val="204"/>
    </font>
    <font>
      <b/>
      <sz val="13"/>
      <name val="Arial Cyr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 Cyr"/>
      <charset val="204"/>
    </font>
    <font>
      <b/>
      <sz val="12"/>
      <name val="Times New Roman Cyr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 Cyr"/>
      <charset val="1"/>
    </font>
    <font>
      <b/>
      <sz val="12"/>
      <name val="Arial Cyr"/>
      <charset val="1"/>
    </font>
    <font>
      <sz val="12"/>
      <name val="Arial Cyr"/>
      <charset val="1"/>
    </font>
    <font>
      <b/>
      <sz val="12"/>
      <color indexed="8"/>
      <name val="Calibri"/>
      <family val="2"/>
      <charset val="204"/>
    </font>
    <font>
      <sz val="14"/>
      <name val="Arial"/>
      <family val="2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3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rgb="FFFF0000"/>
      <name val="Arial Cyr"/>
      <family val="2"/>
      <charset val="204"/>
    </font>
    <font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8">
    <xf numFmtId="0" fontId="0" fillId="0" borderId="0" xfId="0"/>
    <xf numFmtId="2" fontId="5" fillId="0" borderId="0" xfId="0" applyNumberFormat="1" applyFont="1" applyFill="1" applyBorder="1"/>
    <xf numFmtId="2" fontId="5" fillId="0" borderId="0" xfId="0" applyNumberFormat="1" applyFont="1" applyFill="1"/>
    <xf numFmtId="2" fontId="4" fillId="0" borderId="0" xfId="0" applyNumberFormat="1" applyFont="1" applyFill="1"/>
    <xf numFmtId="0" fontId="8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/>
    <xf numFmtId="0" fontId="9" fillId="0" borderId="0" xfId="0" applyFont="1" applyFill="1" applyBorder="1"/>
    <xf numFmtId="0" fontId="9" fillId="0" borderId="0" xfId="0" applyFont="1" applyFill="1"/>
    <xf numFmtId="0" fontId="14" fillId="0" borderId="0" xfId="0" applyFont="1" applyFill="1"/>
    <xf numFmtId="164" fontId="4" fillId="0" borderId="0" xfId="0" applyNumberFormat="1" applyFont="1" applyFill="1"/>
    <xf numFmtId="0" fontId="21" fillId="0" borderId="0" xfId="0" applyFont="1" applyFill="1" applyBorder="1"/>
    <xf numFmtId="0" fontId="21" fillId="0" borderId="0" xfId="0" applyFont="1" applyFill="1"/>
    <xf numFmtId="0" fontId="14" fillId="0" borderId="0" xfId="0" applyFont="1" applyFill="1" applyBorder="1"/>
    <xf numFmtId="0" fontId="17" fillId="0" borderId="0" xfId="0" applyFont="1" applyFill="1" applyBorder="1"/>
    <xf numFmtId="164" fontId="21" fillId="0" borderId="0" xfId="0" applyNumberFormat="1" applyFont="1" applyFill="1" applyBorder="1"/>
    <xf numFmtId="0" fontId="8" fillId="0" borderId="1" xfId="0" applyFont="1" applyFill="1" applyBorder="1"/>
    <xf numFmtId="0" fontId="3" fillId="0" borderId="2" xfId="0" applyFont="1" applyFill="1" applyBorder="1"/>
    <xf numFmtId="0" fontId="17" fillId="0" borderId="0" xfId="0" applyFont="1" applyFill="1"/>
    <xf numFmtId="164" fontId="14" fillId="0" borderId="0" xfId="0" applyNumberFormat="1" applyFont="1" applyFill="1" applyBorder="1"/>
    <xf numFmtId="0" fontId="25" fillId="0" borderId="0" xfId="0" applyFont="1" applyFill="1" applyBorder="1"/>
    <xf numFmtId="0" fontId="25" fillId="0" borderId="0" xfId="0" applyFont="1" applyFill="1"/>
    <xf numFmtId="164" fontId="8" fillId="0" borderId="0" xfId="0" applyNumberFormat="1" applyFont="1" applyFill="1" applyBorder="1"/>
    <xf numFmtId="0" fontId="24" fillId="0" borderId="3" xfId="0" applyFont="1" applyFill="1" applyBorder="1" applyAlignment="1" applyProtection="1">
      <alignment vertical="center" wrapText="1"/>
      <protection locked="0"/>
    </xf>
    <xf numFmtId="2" fontId="24" fillId="0" borderId="3" xfId="0" applyNumberFormat="1" applyFont="1" applyFill="1" applyBorder="1" applyAlignment="1"/>
    <xf numFmtId="2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4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/>
    <xf numFmtId="164" fontId="19" fillId="0" borderId="4" xfId="0" applyNumberFormat="1" applyFont="1" applyFill="1" applyBorder="1"/>
    <xf numFmtId="164" fontId="10" fillId="0" borderId="0" xfId="0" applyNumberFormat="1" applyFont="1" applyFill="1" applyBorder="1"/>
    <xf numFmtId="2" fontId="1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 applyBorder="1"/>
    <xf numFmtId="2" fontId="23" fillId="0" borderId="0" xfId="0" applyNumberFormat="1" applyFont="1" applyFill="1" applyBorder="1"/>
    <xf numFmtId="2" fontId="23" fillId="0" borderId="0" xfId="0" applyNumberFormat="1" applyFont="1" applyFill="1"/>
    <xf numFmtId="2" fontId="23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6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2" fontId="4" fillId="0" borderId="0" xfId="0" applyNumberFormat="1" applyFont="1" applyFill="1" applyBorder="1" applyAlignment="1">
      <alignment horizontal="center"/>
    </xf>
    <xf numFmtId="164" fontId="24" fillId="0" borderId="3" xfId="0" applyNumberFormat="1" applyFont="1" applyFill="1" applyBorder="1" applyAlignment="1" applyProtection="1">
      <alignment vertical="center" wrapText="1"/>
      <protection locked="0"/>
    </xf>
    <xf numFmtId="164" fontId="12" fillId="2" borderId="0" xfId="0" applyNumberFormat="1" applyFont="1" applyFill="1" applyBorder="1" applyAlignment="1" applyProtection="1">
      <alignment horizontal="right"/>
      <protection locked="0"/>
    </xf>
    <xf numFmtId="0" fontId="21" fillId="3" borderId="0" xfId="0" applyFont="1" applyFill="1" applyBorder="1"/>
    <xf numFmtId="0" fontId="21" fillId="3" borderId="5" xfId="0" applyFont="1" applyFill="1" applyBorder="1"/>
    <xf numFmtId="164" fontId="12" fillId="0" borderId="6" xfId="0" applyNumberFormat="1" applyFont="1" applyFill="1" applyBorder="1"/>
    <xf numFmtId="164" fontId="12" fillId="0" borderId="4" xfId="0" applyNumberFormat="1" applyFont="1" applyFill="1" applyBorder="1"/>
    <xf numFmtId="164" fontId="9" fillId="0" borderId="0" xfId="0" applyNumberFormat="1" applyFont="1" applyFill="1" applyBorder="1"/>
    <xf numFmtId="164" fontId="12" fillId="0" borderId="0" xfId="0" applyNumberFormat="1" applyFont="1" applyFill="1" applyBorder="1" applyAlignment="1" applyProtection="1">
      <alignment horizontal="right"/>
      <protection locked="0"/>
    </xf>
    <xf numFmtId="164" fontId="16" fillId="0" borderId="7" xfId="0" applyNumberFormat="1" applyFont="1" applyFill="1" applyBorder="1" applyAlignment="1">
      <alignment horizontal="right"/>
    </xf>
    <xf numFmtId="164" fontId="28" fillId="0" borderId="0" xfId="0" applyNumberFormat="1" applyFont="1" applyFill="1"/>
    <xf numFmtId="164" fontId="27" fillId="0" borderId="0" xfId="0" applyNumberFormat="1" applyFont="1" applyFill="1"/>
    <xf numFmtId="166" fontId="16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 applyProtection="1">
      <alignment horizontal="right"/>
      <protection locked="0"/>
    </xf>
    <xf numFmtId="166" fontId="16" fillId="0" borderId="4" xfId="0" applyNumberFormat="1" applyFont="1" applyFill="1" applyBorder="1" applyAlignment="1">
      <alignment horizontal="right"/>
    </xf>
    <xf numFmtId="166" fontId="17" fillId="0" borderId="6" xfId="0" applyNumberFormat="1" applyFont="1" applyFill="1" applyBorder="1" applyAlignment="1" applyProtection="1">
      <alignment horizontal="right"/>
      <protection locked="0"/>
    </xf>
    <xf numFmtId="166" fontId="12" fillId="0" borderId="8" xfId="0" applyNumberFormat="1" applyFont="1" applyFill="1" applyBorder="1" applyAlignment="1" applyProtection="1">
      <alignment horizontal="right"/>
      <protection locked="0"/>
    </xf>
    <xf numFmtId="166" fontId="17" fillId="0" borderId="0" xfId="0" applyNumberFormat="1" applyFont="1" applyFill="1" applyBorder="1"/>
    <xf numFmtId="0" fontId="14" fillId="4" borderId="0" xfId="0" applyFont="1" applyFill="1" applyBorder="1"/>
    <xf numFmtId="0" fontId="14" fillId="4" borderId="0" xfId="0" applyFont="1" applyFill="1"/>
    <xf numFmtId="164" fontId="14" fillId="4" borderId="0" xfId="0" applyNumberFormat="1" applyFont="1" applyFill="1" applyBorder="1"/>
    <xf numFmtId="0" fontId="9" fillId="4" borderId="0" xfId="0" applyFont="1" applyFill="1" applyBorder="1"/>
    <xf numFmtId="164" fontId="9" fillId="4" borderId="0" xfId="0" applyNumberFormat="1" applyFont="1" applyFill="1" applyBorder="1"/>
    <xf numFmtId="0" fontId="9" fillId="4" borderId="0" xfId="0" applyFont="1" applyFill="1"/>
    <xf numFmtId="2" fontId="6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right"/>
    </xf>
    <xf numFmtId="2" fontId="2" fillId="0" borderId="4" xfId="0" applyNumberFormat="1" applyFont="1" applyFill="1" applyBorder="1"/>
    <xf numFmtId="166" fontId="16" fillId="0" borderId="7" xfId="0" applyNumberFormat="1" applyFont="1" applyFill="1" applyBorder="1" applyAlignment="1" applyProtection="1">
      <alignment horizontal="right"/>
      <protection locked="0"/>
    </xf>
    <xf numFmtId="164" fontId="12" fillId="0" borderId="9" xfId="0" applyNumberFormat="1" applyFont="1" applyFill="1" applyBorder="1"/>
    <xf numFmtId="164" fontId="29" fillId="0" borderId="4" xfId="0" applyNumberFormat="1" applyFont="1" applyFill="1" applyBorder="1"/>
    <xf numFmtId="166" fontId="17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>
      <alignment horizontal="right"/>
    </xf>
    <xf numFmtId="166" fontId="16" fillId="0" borderId="7" xfId="0" applyNumberFormat="1" applyFont="1" applyFill="1" applyBorder="1" applyAlignment="1">
      <alignment horizontal="right"/>
    </xf>
    <xf numFmtId="164" fontId="16" fillId="0" borderId="3" xfId="0" applyNumberFormat="1" applyFont="1" applyFill="1" applyBorder="1" applyAlignment="1" applyProtection="1">
      <alignment horizontal="right"/>
    </xf>
    <xf numFmtId="164" fontId="17" fillId="0" borderId="10" xfId="0" applyNumberFormat="1" applyFont="1" applyFill="1" applyBorder="1"/>
    <xf numFmtId="164" fontId="16" fillId="0" borderId="8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 applyProtection="1">
      <alignment horizontal="right"/>
      <protection locked="0"/>
    </xf>
    <xf numFmtId="164" fontId="0" fillId="0" borderId="10" xfId="0" applyNumberFormat="1" applyFont="1" applyFill="1" applyBorder="1"/>
    <xf numFmtId="164" fontId="12" fillId="4" borderId="4" xfId="0" applyNumberFormat="1" applyFont="1" applyFill="1" applyBorder="1"/>
    <xf numFmtId="166" fontId="29" fillId="4" borderId="4" xfId="0" applyNumberFormat="1" applyFont="1" applyFill="1" applyBorder="1" applyAlignment="1" applyProtection="1">
      <alignment horizontal="right"/>
      <protection locked="0"/>
    </xf>
    <xf numFmtId="166" fontId="29" fillId="0" borderId="11" xfId="0" applyNumberFormat="1" applyFont="1" applyFill="1" applyBorder="1" applyAlignment="1" applyProtection="1">
      <alignment horizontal="right"/>
      <protection locked="0"/>
    </xf>
    <xf numFmtId="164" fontId="9" fillId="0" borderId="12" xfId="0" applyNumberFormat="1" applyFont="1" applyFill="1" applyBorder="1"/>
    <xf numFmtId="164" fontId="31" fillId="0" borderId="7" xfId="0" applyNumberFormat="1" applyFont="1" applyFill="1" applyBorder="1"/>
    <xf numFmtId="164" fontId="12" fillId="5" borderId="4" xfId="0" applyNumberFormat="1" applyFont="1" applyFill="1" applyBorder="1" applyAlignment="1" applyProtection="1">
      <alignment horizontal="right"/>
      <protection locked="0"/>
    </xf>
    <xf numFmtId="167" fontId="12" fillId="0" borderId="10" xfId="0" applyNumberFormat="1" applyFont="1" applyFill="1" applyBorder="1"/>
    <xf numFmtId="167" fontId="29" fillId="0" borderId="4" xfId="0" applyNumberFormat="1" applyFont="1" applyFill="1" applyBorder="1"/>
    <xf numFmtId="167" fontId="17" fillId="0" borderId="4" xfId="0" applyNumberFormat="1" applyFont="1" applyFill="1" applyBorder="1"/>
    <xf numFmtId="167" fontId="17" fillId="0" borderId="3" xfId="0" applyNumberFormat="1" applyFont="1" applyFill="1" applyBorder="1"/>
    <xf numFmtId="167" fontId="12" fillId="0" borderId="6" xfId="0" applyNumberFormat="1" applyFont="1" applyFill="1" applyBorder="1"/>
    <xf numFmtId="167" fontId="12" fillId="0" borderId="9" xfId="0" applyNumberFormat="1" applyFont="1" applyFill="1" applyBorder="1"/>
    <xf numFmtId="167" fontId="29" fillId="0" borderId="13" xfId="0" applyNumberFormat="1" applyFont="1" applyFill="1" applyBorder="1"/>
    <xf numFmtId="167" fontId="0" fillId="0" borderId="3" xfId="0" applyNumberFormat="1" applyFont="1" applyFill="1" applyBorder="1"/>
    <xf numFmtId="167" fontId="12" fillId="4" borderId="4" xfId="0" applyNumberFormat="1" applyFont="1" applyFill="1" applyBorder="1"/>
    <xf numFmtId="167" fontId="19" fillId="0" borderId="4" xfId="0" applyNumberFormat="1" applyFont="1" applyFill="1" applyBorder="1"/>
    <xf numFmtId="167" fontId="12" fillId="0" borderId="4" xfId="0" applyNumberFormat="1" applyFont="1" applyFill="1" applyBorder="1"/>
    <xf numFmtId="167" fontId="9" fillId="0" borderId="11" xfId="0" applyNumberFormat="1" applyFont="1" applyFill="1" applyBorder="1"/>
    <xf numFmtId="167" fontId="31" fillId="0" borderId="6" xfId="0" applyNumberFormat="1" applyFont="1" applyFill="1" applyBorder="1"/>
    <xf numFmtId="167" fontId="22" fillId="0" borderId="6" xfId="0" applyNumberFormat="1" applyFont="1" applyFill="1" applyBorder="1" applyAlignment="1" applyProtection="1">
      <alignment horizontal="right" wrapText="1"/>
      <protection locked="0"/>
    </xf>
    <xf numFmtId="167" fontId="19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4" xfId="0" applyNumberFormat="1" applyFont="1" applyFill="1" applyBorder="1" applyAlignment="1" applyProtection="1">
      <alignment horizontal="right" wrapText="1"/>
    </xf>
    <xf numFmtId="167" fontId="12" fillId="0" borderId="4" xfId="0" applyNumberFormat="1" applyFont="1" applyFill="1" applyBorder="1" applyAlignment="1">
      <alignment horizontal="right" wrapText="1"/>
    </xf>
    <xf numFmtId="167" fontId="29" fillId="0" borderId="6" xfId="0" applyNumberFormat="1" applyFont="1" applyFill="1" applyBorder="1" applyAlignment="1" applyProtection="1">
      <alignment horizontal="right" wrapText="1"/>
      <protection locked="0"/>
    </xf>
    <xf numFmtId="167" fontId="12" fillId="4" borderId="8" xfId="0" applyNumberFormat="1" applyFont="1" applyFill="1" applyBorder="1" applyAlignment="1" applyProtection="1">
      <alignment horizontal="right" wrapText="1"/>
      <protection locked="0"/>
    </xf>
    <xf numFmtId="167" fontId="29" fillId="0" borderId="6" xfId="0" applyNumberFormat="1" applyFont="1" applyFill="1" applyBorder="1" applyAlignment="1">
      <alignment horizontal="right" wrapText="1"/>
    </xf>
    <xf numFmtId="167" fontId="12" fillId="4" borderId="8" xfId="0" applyNumberFormat="1" applyFont="1" applyFill="1" applyBorder="1" applyAlignment="1">
      <alignment horizontal="right" wrapText="1"/>
    </xf>
    <xf numFmtId="167" fontId="12" fillId="4" borderId="6" xfId="0" applyNumberFormat="1" applyFont="1" applyFill="1" applyBorder="1" applyAlignment="1" applyProtection="1">
      <alignment horizontal="right" wrapText="1"/>
      <protection locked="0"/>
    </xf>
    <xf numFmtId="49" fontId="2" fillId="0" borderId="0" xfId="0" applyNumberFormat="1" applyFont="1" applyFill="1" applyAlignment="1">
      <alignment horizontal="left"/>
    </xf>
    <xf numFmtId="0" fontId="2" fillId="0" borderId="0" xfId="1" applyFont="1" applyFill="1" applyProtection="1"/>
    <xf numFmtId="0" fontId="2" fillId="0" borderId="0" xfId="0" applyFont="1" applyFill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49" fontId="18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Protection="1"/>
    <xf numFmtId="0" fontId="18" fillId="0" borderId="0" xfId="1" applyFont="1" applyFill="1" applyProtection="1"/>
    <xf numFmtId="0" fontId="13" fillId="0" borderId="0" xfId="1" applyFont="1" applyFill="1" applyProtection="1"/>
    <xf numFmtId="167" fontId="29" fillId="0" borderId="4" xfId="0" applyNumberFormat="1" applyFont="1" applyFill="1" applyBorder="1" applyAlignment="1" applyProtection="1">
      <alignment horizontal="right" wrapText="1"/>
    </xf>
    <xf numFmtId="164" fontId="17" fillId="0" borderId="13" xfId="0" applyNumberFormat="1" applyFont="1" applyFill="1" applyBorder="1"/>
    <xf numFmtId="165" fontId="16" fillId="0" borderId="13" xfId="0" applyNumberFormat="1" applyFont="1" applyFill="1" applyBorder="1" applyAlignment="1" applyProtection="1">
      <alignment horizontal="right" wrapText="1"/>
    </xf>
    <xf numFmtId="165" fontId="16" fillId="0" borderId="13" xfId="0" applyNumberFormat="1" applyFont="1" applyFill="1" applyBorder="1" applyAlignment="1">
      <alignment horizontal="right" wrapText="1"/>
    </xf>
    <xf numFmtId="167" fontId="17" fillId="0" borderId="13" xfId="0" applyNumberFormat="1" applyFont="1" applyFill="1" applyBorder="1"/>
    <xf numFmtId="164" fontId="12" fillId="5" borderId="13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 wrapText="1"/>
      <protection locked="0"/>
    </xf>
    <xf numFmtId="0" fontId="14" fillId="5" borderId="0" xfId="0" applyFont="1" applyFill="1" applyBorder="1"/>
    <xf numFmtId="167" fontId="12" fillId="6" borderId="4" xfId="0" applyNumberFormat="1" applyFont="1" applyFill="1" applyBorder="1" applyAlignment="1" applyProtection="1">
      <alignment horizontal="right" wrapText="1"/>
      <protection locked="0"/>
    </xf>
    <xf numFmtId="165" fontId="29" fillId="0" borderId="13" xfId="0" applyNumberFormat="1" applyFont="1" applyFill="1" applyBorder="1" applyAlignment="1" applyProtection="1">
      <alignment horizontal="right" wrapText="1"/>
    </xf>
    <xf numFmtId="165" fontId="29" fillId="0" borderId="13" xfId="0" applyNumberFormat="1" applyFont="1" applyFill="1" applyBorder="1" applyAlignment="1">
      <alignment horizontal="right" wrapText="1"/>
    </xf>
    <xf numFmtId="165" fontId="17" fillId="0" borderId="13" xfId="0" applyNumberFormat="1" applyFont="1" applyFill="1" applyBorder="1" applyAlignment="1" applyProtection="1">
      <alignment horizontal="right" wrapText="1"/>
    </xf>
    <xf numFmtId="165" fontId="17" fillId="0" borderId="13" xfId="0" applyNumberFormat="1" applyFont="1" applyFill="1" applyBorder="1" applyAlignment="1">
      <alignment horizontal="right" wrapText="1"/>
    </xf>
    <xf numFmtId="166" fontId="17" fillId="0" borderId="14" xfId="0" applyNumberFormat="1" applyFont="1" applyFill="1" applyBorder="1" applyAlignment="1" applyProtection="1">
      <alignment horizontal="right"/>
      <protection locked="0"/>
    </xf>
    <xf numFmtId="167" fontId="29" fillId="6" borderId="13" xfId="0" applyNumberFormat="1" applyFont="1" applyFill="1" applyBorder="1"/>
    <xf numFmtId="164" fontId="29" fillId="6" borderId="13" xfId="0" applyNumberFormat="1" applyFont="1" applyFill="1" applyBorder="1"/>
    <xf numFmtId="49" fontId="2" fillId="5" borderId="4" xfId="0" applyNumberFormat="1" applyFont="1" applyFill="1" applyBorder="1" applyAlignment="1">
      <alignment horizontal="left"/>
    </xf>
    <xf numFmtId="166" fontId="12" fillId="5" borderId="4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/>
      <protection locked="0"/>
    </xf>
    <xf numFmtId="0" fontId="14" fillId="5" borderId="0" xfId="0" applyFont="1" applyFill="1"/>
    <xf numFmtId="167" fontId="29" fillId="5" borderId="4" xfId="0" applyNumberFormat="1" applyFont="1" applyFill="1" applyBorder="1" applyAlignment="1" applyProtection="1">
      <alignment horizontal="right" wrapText="1"/>
      <protection locked="0"/>
    </xf>
    <xf numFmtId="166" fontId="29" fillId="0" borderId="4" xfId="0" applyNumberFormat="1" applyFont="1" applyFill="1" applyBorder="1" applyAlignment="1" applyProtection="1">
      <alignment horizontal="right"/>
      <protection locked="0"/>
    </xf>
    <xf numFmtId="49" fontId="2" fillId="0" borderId="4" xfId="0" applyNumberFormat="1" applyFont="1" applyFill="1" applyBorder="1" applyAlignment="1">
      <alignment horizontal="left"/>
    </xf>
    <xf numFmtId="167" fontId="32" fillId="5" borderId="4" xfId="0" applyNumberFormat="1" applyFont="1" applyFill="1" applyBorder="1" applyAlignment="1" applyProtection="1">
      <alignment horizontal="right" wrapText="1"/>
      <protection locked="0"/>
    </xf>
    <xf numFmtId="165" fontId="32" fillId="5" borderId="13" xfId="0" applyNumberFormat="1" applyFont="1" applyFill="1" applyBorder="1" applyAlignment="1" applyProtection="1">
      <alignment horizontal="right" wrapText="1"/>
    </xf>
    <xf numFmtId="165" fontId="32" fillId="5" borderId="13" xfId="0" applyNumberFormat="1" applyFont="1" applyFill="1" applyBorder="1" applyAlignment="1">
      <alignment horizontal="right" wrapText="1"/>
    </xf>
    <xf numFmtId="167" fontId="32" fillId="5" borderId="13" xfId="0" applyNumberFormat="1" applyFont="1" applyFill="1" applyBorder="1"/>
    <xf numFmtId="164" fontId="32" fillId="5" borderId="13" xfId="0" applyNumberFormat="1" applyFont="1" applyFill="1" applyBorder="1" applyAlignment="1" applyProtection="1">
      <alignment horizontal="right"/>
      <protection locked="0"/>
    </xf>
    <xf numFmtId="167" fontId="33" fillId="6" borderId="4" xfId="0" applyNumberFormat="1" applyFont="1" applyFill="1" applyBorder="1" applyAlignment="1" applyProtection="1">
      <alignment horizontal="right" wrapText="1"/>
      <protection locked="0"/>
    </xf>
    <xf numFmtId="165" fontId="33" fillId="6" borderId="13" xfId="0" applyNumberFormat="1" applyFont="1" applyFill="1" applyBorder="1" applyAlignment="1" applyProtection="1">
      <alignment horizontal="right" wrapText="1"/>
    </xf>
    <xf numFmtId="167" fontId="33" fillId="6" borderId="13" xfId="0" applyNumberFormat="1" applyFont="1" applyFill="1" applyBorder="1"/>
    <xf numFmtId="164" fontId="33" fillId="6" borderId="13" xfId="0" applyNumberFormat="1" applyFont="1" applyFill="1" applyBorder="1" applyAlignment="1" applyProtection="1">
      <alignment horizontal="right"/>
      <protection locked="0"/>
    </xf>
    <xf numFmtId="167" fontId="33" fillId="0" borderId="6" xfId="0" applyNumberFormat="1" applyFont="1" applyFill="1" applyBorder="1" applyAlignment="1" applyProtection="1">
      <alignment horizontal="right" wrapText="1"/>
      <protection locked="0"/>
    </xf>
    <xf numFmtId="165" fontId="33" fillId="0" borderId="6" xfId="0" applyNumberFormat="1" applyFont="1" applyFill="1" applyBorder="1" applyAlignment="1">
      <alignment horizontal="right" wrapText="1"/>
    </xf>
    <xf numFmtId="167" fontId="33" fillId="0" borderId="10" xfId="0" applyNumberFormat="1" applyFont="1" applyFill="1" applyBorder="1"/>
    <xf numFmtId="164" fontId="33" fillId="0" borderId="6" xfId="0" applyNumberFormat="1" applyFont="1" applyFill="1" applyBorder="1"/>
    <xf numFmtId="167" fontId="34" fillId="0" borderId="6" xfId="0" applyNumberFormat="1" applyFont="1" applyFill="1" applyBorder="1" applyAlignment="1" applyProtection="1">
      <alignment horizontal="right" wrapText="1"/>
      <protection locked="0"/>
    </xf>
    <xf numFmtId="165" fontId="34" fillId="0" borderId="6" xfId="0" applyNumberFormat="1" applyFont="1" applyFill="1" applyBorder="1" applyAlignment="1">
      <alignment horizontal="right" wrapText="1"/>
    </xf>
    <xf numFmtId="164" fontId="34" fillId="0" borderId="6" xfId="0" applyNumberFormat="1" applyFont="1" applyFill="1" applyBorder="1"/>
    <xf numFmtId="165" fontId="35" fillId="0" borderId="4" xfId="0" applyNumberFormat="1" applyFont="1" applyFill="1" applyBorder="1" applyAlignment="1">
      <alignment horizontal="right" wrapText="1"/>
    </xf>
    <xf numFmtId="167" fontId="35" fillId="0" borderId="4" xfId="0" applyNumberFormat="1" applyFont="1" applyFill="1" applyBorder="1" applyAlignment="1">
      <alignment horizontal="right"/>
    </xf>
    <xf numFmtId="167" fontId="35" fillId="0" borderId="10" xfId="0" applyNumberFormat="1" applyFont="1" applyFill="1" applyBorder="1"/>
    <xf numFmtId="164" fontId="35" fillId="0" borderId="4" xfId="0" applyNumberFormat="1" applyFont="1" applyFill="1" applyBorder="1"/>
    <xf numFmtId="167" fontId="33" fillId="0" borderId="4" xfId="0" applyNumberFormat="1" applyFont="1" applyFill="1" applyBorder="1" applyAlignment="1" applyProtection="1">
      <alignment horizontal="right" wrapText="1"/>
      <protection locked="0"/>
    </xf>
    <xf numFmtId="164" fontId="33" fillId="0" borderId="4" xfId="0" applyNumberFormat="1" applyFont="1" applyFill="1" applyBorder="1"/>
    <xf numFmtId="165" fontId="35" fillId="0" borderId="6" xfId="0" applyNumberFormat="1" applyFont="1" applyFill="1" applyBorder="1" applyAlignment="1" applyProtection="1">
      <alignment horizontal="right" wrapText="1"/>
      <protection locked="0"/>
    </xf>
    <xf numFmtId="167" fontId="35" fillId="0" borderId="4" xfId="0" applyNumberFormat="1" applyFont="1" applyFill="1" applyBorder="1" applyAlignment="1" applyProtection="1">
      <alignment horizontal="right"/>
      <protection locked="0"/>
    </xf>
    <xf numFmtId="165" fontId="33" fillId="0" borderId="6" xfId="0" applyNumberFormat="1" applyFont="1" applyFill="1" applyBorder="1" applyAlignment="1" applyProtection="1">
      <alignment horizontal="right" wrapText="1"/>
      <protection locked="0"/>
    </xf>
    <xf numFmtId="167" fontId="36" fillId="0" borderId="6" xfId="0" applyNumberFormat="1" applyFont="1" applyFill="1" applyBorder="1" applyAlignment="1" applyProtection="1">
      <alignment horizontal="right"/>
      <protection locked="0"/>
    </xf>
    <xf numFmtId="164" fontId="36" fillId="0" borderId="4" xfId="0" applyNumberFormat="1" applyFont="1" applyFill="1" applyBorder="1"/>
    <xf numFmtId="167" fontId="35" fillId="0" borderId="4" xfId="0" applyNumberFormat="1" applyFont="1" applyFill="1" applyBorder="1"/>
    <xf numFmtId="165" fontId="33" fillId="0" borderId="4" xfId="0" applyNumberFormat="1" applyFont="1" applyFill="1" applyBorder="1" applyAlignment="1">
      <alignment horizontal="right" wrapText="1"/>
    </xf>
    <xf numFmtId="167" fontId="35" fillId="0" borderId="6" xfId="0" applyNumberFormat="1" applyFont="1" applyFill="1" applyBorder="1" applyAlignment="1" applyProtection="1">
      <alignment horizontal="right"/>
      <protection locked="0"/>
    </xf>
    <xf numFmtId="165" fontId="35" fillId="0" borderId="4" xfId="0" applyNumberFormat="1" applyFont="1" applyFill="1" applyBorder="1" applyAlignment="1" applyProtection="1">
      <alignment horizontal="right" wrapText="1"/>
      <protection locked="0"/>
    </xf>
    <xf numFmtId="166" fontId="35" fillId="0" borderId="4" xfId="0" applyNumberFormat="1" applyFont="1" applyFill="1" applyBorder="1" applyAlignment="1" applyProtection="1">
      <alignment horizontal="right"/>
      <protection locked="0"/>
    </xf>
    <xf numFmtId="164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13" xfId="0" applyNumberFormat="1" applyFont="1" applyFill="1" applyBorder="1" applyAlignment="1" applyProtection="1">
      <alignment horizontal="right"/>
      <protection locked="0"/>
    </xf>
    <xf numFmtId="166" fontId="35" fillId="0" borderId="14" xfId="0" applyNumberFormat="1" applyFont="1" applyFill="1" applyBorder="1" applyAlignment="1" applyProtection="1">
      <alignment horizontal="right"/>
      <protection locked="0"/>
    </xf>
    <xf numFmtId="167" fontId="35" fillId="0" borderId="15" xfId="0" applyNumberFormat="1" applyFont="1" applyFill="1" applyBorder="1"/>
    <xf numFmtId="164" fontId="35" fillId="0" borderId="13" xfId="0" applyNumberFormat="1" applyFont="1" applyFill="1" applyBorder="1"/>
    <xf numFmtId="165" fontId="35" fillId="0" borderId="14" xfId="0" applyNumberFormat="1" applyFont="1" applyFill="1" applyBorder="1" applyAlignment="1" applyProtection="1">
      <alignment horizontal="right" wrapText="1"/>
      <protection locked="0"/>
    </xf>
    <xf numFmtId="167" fontId="35" fillId="0" borderId="16" xfId="0" applyNumberFormat="1" applyFont="1" applyFill="1" applyBorder="1"/>
    <xf numFmtId="167" fontId="35" fillId="5" borderId="4" xfId="0" applyNumberFormat="1" applyFont="1" applyFill="1" applyBorder="1" applyAlignment="1" applyProtection="1">
      <alignment horizontal="right" wrapText="1"/>
      <protection locked="0"/>
    </xf>
    <xf numFmtId="165" fontId="35" fillId="5" borderId="4" xfId="0" applyNumberFormat="1" applyFont="1" applyFill="1" applyBorder="1" applyAlignment="1" applyProtection="1">
      <alignment horizontal="right" wrapText="1"/>
      <protection locked="0"/>
    </xf>
    <xf numFmtId="167" fontId="33" fillId="0" borderId="4" xfId="0" applyNumberFormat="1" applyFont="1" applyFill="1" applyBorder="1"/>
    <xf numFmtId="165" fontId="33" fillId="0" borderId="4" xfId="0" applyNumberFormat="1" applyFont="1" applyFill="1" applyBorder="1" applyAlignment="1" applyProtection="1">
      <alignment horizontal="right" wrapText="1"/>
    </xf>
    <xf numFmtId="165" fontId="35" fillId="0" borderId="4" xfId="0" applyNumberFormat="1" applyFont="1" applyFill="1" applyBorder="1" applyAlignment="1" applyProtection="1">
      <alignment horizontal="right" wrapText="1"/>
    </xf>
    <xf numFmtId="166" fontId="33" fillId="0" borderId="6" xfId="0" applyNumberFormat="1" applyFont="1" applyFill="1" applyBorder="1" applyAlignment="1" applyProtection="1">
      <alignment horizontal="right"/>
      <protection locked="0"/>
    </xf>
    <xf numFmtId="167" fontId="33" fillId="5" borderId="4" xfId="0" applyNumberFormat="1" applyFont="1" applyFill="1" applyBorder="1" applyAlignment="1" applyProtection="1">
      <alignment horizontal="right" wrapText="1"/>
      <protection locked="0"/>
    </xf>
    <xf numFmtId="167" fontId="35" fillId="0" borderId="13" xfId="0" applyNumberFormat="1" applyFont="1" applyFill="1" applyBorder="1"/>
    <xf numFmtId="164" fontId="33" fillId="5" borderId="13" xfId="0" applyNumberFormat="1" applyFont="1" applyFill="1" applyBorder="1" applyAlignment="1" applyProtection="1">
      <alignment horizontal="right"/>
      <protection locked="0"/>
    </xf>
    <xf numFmtId="167" fontId="20" fillId="6" borderId="4" xfId="0" applyNumberFormat="1" applyFont="1" applyFill="1" applyBorder="1" applyAlignment="1" applyProtection="1">
      <alignment horizontal="right" wrapText="1"/>
      <protection locked="0"/>
    </xf>
    <xf numFmtId="167" fontId="33" fillId="4" borderId="4" xfId="0" applyNumberFormat="1" applyFont="1" applyFill="1" applyBorder="1" applyAlignment="1" applyProtection="1">
      <alignment horizontal="right" wrapText="1"/>
    </xf>
    <xf numFmtId="0" fontId="37" fillId="0" borderId="0" xfId="0" applyFont="1" applyFill="1" applyAlignment="1" applyProtection="1">
      <alignment vertical="center"/>
      <protection locked="0"/>
    </xf>
    <xf numFmtId="164" fontId="37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/>
    <xf numFmtId="166" fontId="29" fillId="0" borderId="6" xfId="0" applyNumberFormat="1" applyFont="1" applyFill="1" applyBorder="1" applyAlignment="1">
      <alignment horizontal="right"/>
    </xf>
    <xf numFmtId="166" fontId="29" fillId="0" borderId="17" xfId="0" applyNumberFormat="1" applyFont="1" applyFill="1" applyBorder="1" applyAlignment="1" applyProtection="1">
      <alignment horizontal="right"/>
      <protection locked="0"/>
    </xf>
    <xf numFmtId="167" fontId="33" fillId="4" borderId="18" xfId="0" applyNumberFormat="1" applyFont="1" applyFill="1" applyBorder="1" applyAlignment="1" applyProtection="1">
      <alignment horizontal="right" wrapText="1"/>
      <protection locked="0"/>
    </xf>
    <xf numFmtId="167" fontId="35" fillId="5" borderId="4" xfId="0" applyNumberFormat="1" applyFont="1" applyFill="1" applyBorder="1"/>
    <xf numFmtId="164" fontId="35" fillId="5" borderId="4" xfId="0" applyNumberFormat="1" applyFont="1" applyFill="1" applyBorder="1"/>
    <xf numFmtId="167" fontId="36" fillId="5" borderId="4" xfId="0" applyNumberFormat="1" applyFont="1" applyFill="1" applyBorder="1" applyAlignment="1" applyProtection="1">
      <alignment horizontal="right" wrapText="1"/>
      <protection locked="0"/>
    </xf>
    <xf numFmtId="167" fontId="34" fillId="5" borderId="4" xfId="0" applyNumberFormat="1" applyFont="1" applyFill="1" applyBorder="1" applyAlignment="1" applyProtection="1">
      <alignment horizontal="right" wrapText="1"/>
      <protection locked="0"/>
    </xf>
    <xf numFmtId="0" fontId="38" fillId="0" borderId="6" xfId="0" applyFont="1" applyBorder="1" applyAlignment="1">
      <alignment horizontal="center" vertical="center"/>
    </xf>
    <xf numFmtId="167" fontId="35" fillId="5" borderId="3" xfId="0" applyNumberFormat="1" applyFont="1" applyFill="1" applyBorder="1" applyAlignment="1" applyProtection="1">
      <alignment horizontal="right" wrapText="1"/>
      <protection locked="0"/>
    </xf>
    <xf numFmtId="167" fontId="35" fillId="5" borderId="3" xfId="0" applyNumberFormat="1" applyFont="1" applyFill="1" applyBorder="1"/>
    <xf numFmtId="164" fontId="35" fillId="5" borderId="10" xfId="0" applyNumberFormat="1" applyFont="1" applyFill="1" applyBorder="1"/>
    <xf numFmtId="49" fontId="2" fillId="4" borderId="4" xfId="0" applyNumberFormat="1" applyFont="1" applyFill="1" applyBorder="1" applyAlignment="1">
      <alignment horizontal="left"/>
    </xf>
    <xf numFmtId="167" fontId="34" fillId="0" borderId="4" xfId="0" applyNumberFormat="1" applyFont="1" applyFill="1" applyBorder="1"/>
    <xf numFmtId="164" fontId="34" fillId="0" borderId="4" xfId="0" applyNumberFormat="1" applyFont="1" applyFill="1" applyBorder="1"/>
    <xf numFmtId="167" fontId="30" fillId="0" borderId="13" xfId="0" applyNumberFormat="1" applyFont="1" applyFill="1" applyBorder="1"/>
    <xf numFmtId="164" fontId="30" fillId="0" borderId="13" xfId="0" applyNumberFormat="1" applyFont="1" applyFill="1" applyBorder="1"/>
    <xf numFmtId="167" fontId="30" fillId="0" borderId="4" xfId="0" applyNumberFormat="1" applyFont="1" applyFill="1" applyBorder="1" applyAlignment="1" applyProtection="1">
      <alignment horizontal="right" wrapText="1"/>
      <protection locked="0"/>
    </xf>
    <xf numFmtId="165" fontId="30" fillId="0" borderId="4" xfId="0" applyNumberFormat="1" applyFont="1" applyFill="1" applyBorder="1" applyAlignment="1" applyProtection="1">
      <alignment horizontal="right" wrapText="1"/>
    </xf>
    <xf numFmtId="49" fontId="18" fillId="0" borderId="4" xfId="0" applyNumberFormat="1" applyFont="1" applyFill="1" applyBorder="1" applyAlignment="1">
      <alignment horizontal="left" wrapText="1"/>
    </xf>
    <xf numFmtId="164" fontId="28" fillId="0" borderId="0" xfId="0" applyNumberFormat="1" applyFont="1" applyFill="1" applyBorder="1"/>
    <xf numFmtId="164" fontId="12" fillId="0" borderId="0" xfId="0" applyNumberFormat="1" applyFont="1" applyFill="1" applyBorder="1"/>
    <xf numFmtId="164" fontId="27" fillId="0" borderId="0" xfId="0" applyNumberFormat="1" applyFont="1" applyFill="1" applyBorder="1"/>
    <xf numFmtId="2" fontId="15" fillId="0" borderId="0" xfId="0" applyNumberFormat="1" applyFont="1" applyFill="1" applyBorder="1"/>
    <xf numFmtId="164" fontId="17" fillId="0" borderId="0" xfId="0" applyNumberFormat="1" applyFont="1" applyFill="1" applyBorder="1"/>
    <xf numFmtId="0" fontId="49" fillId="5" borderId="0" xfId="0" applyFont="1" applyFill="1" applyBorder="1"/>
    <xf numFmtId="0" fontId="49" fillId="5" borderId="0" xfId="0" applyFont="1" applyFill="1"/>
    <xf numFmtId="0" fontId="49" fillId="4" borderId="0" xfId="0" applyFont="1" applyFill="1" applyBorder="1"/>
    <xf numFmtId="0" fontId="49" fillId="4" borderId="0" xfId="0" applyFont="1" applyFill="1"/>
    <xf numFmtId="0" fontId="49" fillId="0" borderId="0" xfId="0" applyFont="1" applyFill="1" applyBorder="1"/>
    <xf numFmtId="0" fontId="49" fillId="0" borderId="0" xfId="0" applyFont="1" applyFill="1"/>
    <xf numFmtId="0" fontId="50" fillId="0" borderId="0" xfId="0" applyFont="1" applyFill="1" applyBorder="1"/>
    <xf numFmtId="0" fontId="50" fillId="0" borderId="0" xfId="0" applyFont="1" applyFill="1"/>
    <xf numFmtId="164" fontId="0" fillId="0" borderId="0" xfId="0" applyNumberFormat="1" applyFont="1" applyFill="1" applyBorder="1"/>
    <xf numFmtId="0" fontId="0" fillId="0" borderId="4" xfId="0" applyFont="1" applyFill="1" applyBorder="1"/>
    <xf numFmtId="164" fontId="12" fillId="0" borderId="7" xfId="0" applyNumberFormat="1" applyFont="1" applyFill="1" applyBorder="1" applyAlignment="1">
      <alignment horizontal="right"/>
    </xf>
    <xf numFmtId="0" fontId="18" fillId="0" borderId="4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49" fontId="2" fillId="4" borderId="13" xfId="0" applyNumberFormat="1" applyFont="1" applyFill="1" applyBorder="1" applyAlignment="1">
      <alignment horizontal="left"/>
    </xf>
    <xf numFmtId="165" fontId="18" fillId="0" borderId="13" xfId="0" applyNumberFormat="1" applyFont="1" applyFill="1" applyBorder="1" applyAlignment="1" applyProtection="1">
      <alignment horizontal="right" wrapText="1"/>
    </xf>
    <xf numFmtId="165" fontId="18" fillId="0" borderId="13" xfId="0" applyNumberFormat="1" applyFont="1" applyFill="1" applyBorder="1" applyAlignment="1">
      <alignment horizontal="right" wrapText="1"/>
    </xf>
    <xf numFmtId="49" fontId="22" fillId="0" borderId="4" xfId="0" applyNumberFormat="1" applyFont="1" applyFill="1" applyBorder="1" applyAlignment="1">
      <alignment horizontal="left"/>
    </xf>
    <xf numFmtId="165" fontId="22" fillId="0" borderId="13" xfId="0" applyNumberFormat="1" applyFont="1" applyFill="1" applyBorder="1" applyAlignment="1" applyProtection="1">
      <alignment horizontal="right" wrapText="1"/>
    </xf>
    <xf numFmtId="165" fontId="22" fillId="0" borderId="13" xfId="0" applyNumberFormat="1" applyFont="1" applyFill="1" applyBorder="1" applyAlignment="1">
      <alignment horizontal="right" wrapText="1"/>
    </xf>
    <xf numFmtId="164" fontId="29" fillId="0" borderId="13" xfId="0" applyNumberFormat="1" applyFont="1" applyFill="1" applyBorder="1"/>
    <xf numFmtId="167" fontId="33" fillId="4" borderId="4" xfId="0" applyNumberFormat="1" applyFont="1" applyFill="1" applyBorder="1"/>
    <xf numFmtId="164" fontId="33" fillId="4" borderId="4" xfId="0" applyNumberFormat="1" applyFont="1" applyFill="1" applyBorder="1"/>
    <xf numFmtId="167" fontId="33" fillId="4" borderId="18" xfId="0" applyNumberFormat="1" applyFont="1" applyFill="1" applyBorder="1"/>
    <xf numFmtId="164" fontId="33" fillId="4" borderId="18" xfId="0" applyNumberFormat="1" applyFont="1" applyFill="1" applyBorder="1"/>
    <xf numFmtId="167" fontId="18" fillId="0" borderId="13" xfId="0" applyNumberFormat="1" applyFont="1" applyFill="1" applyBorder="1"/>
    <xf numFmtId="164" fontId="18" fillId="0" borderId="13" xfId="0" applyNumberFormat="1" applyFont="1" applyFill="1" applyBorder="1"/>
    <xf numFmtId="167" fontId="22" fillId="0" borderId="13" xfId="0" applyNumberFormat="1" applyFont="1" applyFill="1" applyBorder="1"/>
    <xf numFmtId="164" fontId="22" fillId="0" borderId="13" xfId="0" applyNumberFormat="1" applyFont="1" applyFill="1" applyBorder="1"/>
    <xf numFmtId="167" fontId="33" fillId="0" borderId="13" xfId="0" applyNumberFormat="1" applyFont="1" applyFill="1" applyBorder="1"/>
    <xf numFmtId="164" fontId="33" fillId="0" borderId="13" xfId="0" applyNumberFormat="1" applyFont="1" applyFill="1" applyBorder="1"/>
    <xf numFmtId="164" fontId="0" fillId="0" borderId="0" xfId="0" applyNumberFormat="1" applyFont="1" applyFill="1"/>
    <xf numFmtId="165" fontId="16" fillId="0" borderId="6" xfId="0" applyNumberFormat="1" applyFont="1" applyFill="1" applyBorder="1" applyAlignment="1" applyProtection="1">
      <alignment horizontal="center" wrapText="1"/>
      <protection locked="0"/>
    </xf>
    <xf numFmtId="165" fontId="29" fillId="0" borderId="6" xfId="0" applyNumberFormat="1" applyFont="1" applyFill="1" applyBorder="1" applyAlignment="1" applyProtection="1">
      <alignment horizontal="center" wrapText="1"/>
      <protection locked="0"/>
    </xf>
    <xf numFmtId="165" fontId="12" fillId="0" borderId="6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 applyFont="1" applyFill="1"/>
    <xf numFmtId="2" fontId="0" fillId="0" borderId="0" xfId="0" applyNumberFormat="1" applyFont="1" applyFill="1" applyBorder="1" applyAlignment="1">
      <alignment horizontal="center"/>
    </xf>
    <xf numFmtId="167" fontId="33" fillId="0" borderId="6" xfId="0" applyNumberFormat="1" applyFont="1" applyFill="1" applyBorder="1"/>
    <xf numFmtId="167" fontId="33" fillId="5" borderId="4" xfId="0" applyNumberFormat="1" applyFont="1" applyFill="1" applyBorder="1"/>
    <xf numFmtId="164" fontId="33" fillId="5" borderId="4" xfId="0" applyNumberFormat="1" applyFont="1" applyFill="1" applyBorder="1"/>
    <xf numFmtId="167" fontId="29" fillId="4" borderId="8" xfId="0" applyNumberFormat="1" applyFont="1" applyFill="1" applyBorder="1"/>
    <xf numFmtId="164" fontId="29" fillId="4" borderId="19" xfId="0" applyNumberFormat="1" applyFont="1" applyFill="1" applyBorder="1"/>
    <xf numFmtId="167" fontId="17" fillId="0" borderId="8" xfId="0" applyNumberFormat="1" applyFont="1" applyFill="1" applyBorder="1"/>
    <xf numFmtId="167" fontId="29" fillId="0" borderId="8" xfId="0" applyNumberFormat="1" applyFont="1" applyFill="1" applyBorder="1"/>
    <xf numFmtId="164" fontId="29" fillId="0" borderId="8" xfId="0" applyNumberFormat="1" applyFont="1" applyFill="1" applyBorder="1"/>
    <xf numFmtId="167" fontId="16" fillId="0" borderId="4" xfId="0" applyNumberFormat="1" applyFont="1" applyFill="1" applyBorder="1"/>
    <xf numFmtId="164" fontId="16" fillId="0" borderId="4" xfId="0" applyNumberFormat="1" applyFont="1" applyFill="1" applyBorder="1"/>
    <xf numFmtId="0" fontId="33" fillId="0" borderId="4" xfId="0" applyFont="1" applyBorder="1" applyAlignment="1" applyProtection="1">
      <alignment horizontal="left" vertical="top" wrapText="1"/>
    </xf>
    <xf numFmtId="0" fontId="35" fillId="0" borderId="4" xfId="0" applyFont="1" applyBorder="1" applyAlignment="1" applyProtection="1">
      <alignment horizontal="left" vertical="top" wrapText="1"/>
    </xf>
    <xf numFmtId="0" fontId="0" fillId="0" borderId="0" xfId="0" applyFont="1" applyBorder="1" applyAlignment="1">
      <alignment horizontal="left"/>
    </xf>
    <xf numFmtId="0" fontId="18" fillId="0" borderId="4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13" xfId="0" applyFont="1" applyBorder="1" applyAlignment="1" applyProtection="1">
      <alignment horizontal="center" vertical="top" wrapText="1"/>
    </xf>
    <xf numFmtId="0" fontId="2" fillId="6" borderId="4" xfId="0" applyFont="1" applyFill="1" applyBorder="1" applyAlignment="1" applyProtection="1">
      <alignment horizontal="center" vertical="top" wrapText="1"/>
    </xf>
    <xf numFmtId="0" fontId="2" fillId="5" borderId="4" xfId="0" applyFont="1" applyFill="1" applyBorder="1" applyAlignment="1" applyProtection="1">
      <alignment horizontal="center" vertical="top" wrapText="1"/>
    </xf>
    <xf numFmtId="49" fontId="35" fillId="0" borderId="4" xfId="0" applyNumberFormat="1" applyFont="1" applyBorder="1" applyAlignment="1" applyProtection="1">
      <alignment horizontal="left" vertical="top" wrapText="1"/>
    </xf>
    <xf numFmtId="49" fontId="2" fillId="4" borderId="0" xfId="0" applyNumberFormat="1" applyFont="1" applyFill="1" applyAlignment="1">
      <alignment horizontal="left"/>
    </xf>
    <xf numFmtId="165" fontId="16" fillId="0" borderId="6" xfId="0" applyNumberFormat="1" applyFont="1" applyFill="1" applyBorder="1" applyAlignment="1" applyProtection="1">
      <alignment horizontal="right" wrapText="1"/>
      <protection locked="0"/>
    </xf>
    <xf numFmtId="165" fontId="16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4" xfId="0" applyNumberFormat="1" applyFont="1" applyFill="1" applyBorder="1" applyAlignment="1" applyProtection="1">
      <alignment horizontal="right" wrapText="1"/>
      <protection locked="0"/>
    </xf>
    <xf numFmtId="165" fontId="17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6" xfId="0" applyNumberFormat="1" applyFont="1" applyFill="1" applyBorder="1" applyAlignment="1" applyProtection="1">
      <alignment horizontal="right" wrapText="1"/>
      <protection locked="0"/>
    </xf>
    <xf numFmtId="165" fontId="17" fillId="0" borderId="6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 applyProtection="1">
      <alignment horizontal="right" wrapText="1"/>
    </xf>
    <xf numFmtId="165" fontId="12" fillId="5" borderId="8" xfId="0" applyNumberFormat="1" applyFont="1" applyFill="1" applyBorder="1" applyAlignment="1" applyProtection="1">
      <alignment horizontal="right" wrapText="1"/>
    </xf>
    <xf numFmtId="167" fontId="17" fillId="0" borderId="7" xfId="0" applyNumberFormat="1" applyFont="1" applyFill="1" applyBorder="1" applyAlignment="1">
      <alignment horizontal="right" wrapText="1"/>
    </xf>
    <xf numFmtId="0" fontId="2" fillId="0" borderId="4" xfId="0" applyNumberFormat="1" applyFont="1" applyBorder="1" applyAlignment="1" applyProtection="1">
      <alignment horizontal="left" vertical="top" wrapText="1"/>
    </xf>
    <xf numFmtId="165" fontId="17" fillId="0" borderId="6" xfId="0" applyNumberFormat="1" applyFont="1" applyFill="1" applyBorder="1" applyAlignment="1" applyProtection="1">
      <alignment horizontal="center" wrapText="1"/>
      <protection locked="0"/>
    </xf>
    <xf numFmtId="166" fontId="17" fillId="0" borderId="6" xfId="0" applyNumberFormat="1" applyFont="1" applyFill="1" applyBorder="1" applyAlignment="1">
      <alignment horizontal="right"/>
    </xf>
    <xf numFmtId="165" fontId="12" fillId="0" borderId="4" xfId="0" applyNumberFormat="1" applyFont="1" applyFill="1" applyBorder="1" applyAlignment="1" applyProtection="1">
      <alignment horizontal="right" wrapText="1"/>
      <protection locked="0"/>
    </xf>
    <xf numFmtId="166" fontId="12" fillId="0" borderId="6" xfId="0" applyNumberFormat="1" applyFont="1" applyFill="1" applyBorder="1" applyAlignment="1">
      <alignment horizontal="right"/>
    </xf>
    <xf numFmtId="0" fontId="18" fillId="0" borderId="13" xfId="0" applyFont="1" applyBorder="1" applyAlignment="1" applyProtection="1">
      <alignment horizontal="center" vertical="top" wrapText="1"/>
    </xf>
    <xf numFmtId="168" fontId="35" fillId="0" borderId="13" xfId="0" applyNumberFormat="1" applyFont="1" applyFill="1" applyBorder="1" applyAlignment="1" applyProtection="1">
      <alignment horizontal="right"/>
      <protection locked="0"/>
    </xf>
    <xf numFmtId="167" fontId="17" fillId="0" borderId="7" xfId="0" applyNumberFormat="1" applyFont="1" applyFill="1" applyBorder="1" applyAlignment="1" applyProtection="1">
      <alignment horizontal="right" wrapText="1"/>
      <protection locked="0"/>
    </xf>
    <xf numFmtId="0" fontId="0" fillId="5" borderId="0" xfId="0" applyFont="1" applyFill="1" applyBorder="1"/>
    <xf numFmtId="0" fontId="0" fillId="5" borderId="0" xfId="0" applyFont="1" applyFill="1"/>
    <xf numFmtId="167" fontId="12" fillId="0" borderId="8" xfId="0" applyNumberFormat="1" applyFont="1" applyFill="1" applyBorder="1"/>
    <xf numFmtId="164" fontId="12" fillId="0" borderId="8" xfId="0" applyNumberFormat="1" applyFont="1" applyFill="1" applyBorder="1"/>
    <xf numFmtId="0" fontId="50" fillId="5" borderId="0" xfId="0" applyFont="1" applyFill="1" applyBorder="1"/>
    <xf numFmtId="0" fontId="50" fillId="5" borderId="0" xfId="0" applyFont="1" applyFill="1"/>
    <xf numFmtId="165" fontId="12" fillId="0" borderId="6" xfId="0" applyNumberFormat="1" applyFont="1" applyFill="1" applyBorder="1" applyAlignment="1" applyProtection="1">
      <alignment horizontal="right" wrapText="1"/>
      <protection locked="0"/>
    </xf>
    <xf numFmtId="0" fontId="42" fillId="0" borderId="4" xfId="0" applyFont="1" applyBorder="1" applyAlignment="1" applyProtection="1">
      <alignment horizontal="left" vertical="top" wrapText="1"/>
    </xf>
    <xf numFmtId="165" fontId="17" fillId="0" borderId="4" xfId="0" applyNumberFormat="1" applyFont="1" applyFill="1" applyBorder="1" applyAlignment="1" applyProtection="1">
      <alignment horizontal="right" wrapText="1"/>
    </xf>
    <xf numFmtId="165" fontId="16" fillId="0" borderId="4" xfId="0" applyNumberFormat="1" applyFont="1" applyFill="1" applyBorder="1" applyAlignment="1" applyProtection="1">
      <alignment horizontal="center" wrapText="1"/>
      <protection locked="0"/>
    </xf>
    <xf numFmtId="165" fontId="35" fillId="5" borderId="6" xfId="0" applyNumberFormat="1" applyFont="1" applyFill="1" applyBorder="1" applyAlignment="1" applyProtection="1">
      <alignment horizontal="right" wrapText="1"/>
      <protection locked="0"/>
    </xf>
    <xf numFmtId="167" fontId="35" fillId="0" borderId="6" xfId="0" applyNumberFormat="1" applyFont="1" applyFill="1" applyBorder="1"/>
    <xf numFmtId="164" fontId="35" fillId="0" borderId="6" xfId="0" applyNumberFormat="1" applyFont="1" applyFill="1" applyBorder="1"/>
    <xf numFmtId="165" fontId="33" fillId="4" borderId="4" xfId="0" applyNumberFormat="1" applyFont="1" applyFill="1" applyBorder="1" applyAlignment="1" applyProtection="1">
      <alignment horizontal="right" wrapText="1"/>
    </xf>
    <xf numFmtId="165" fontId="33" fillId="4" borderId="18" xfId="0" applyNumberFormat="1" applyFont="1" applyFill="1" applyBorder="1" applyAlignment="1" applyProtection="1">
      <alignment horizontal="right" wrapText="1"/>
      <protection locked="0"/>
    </xf>
    <xf numFmtId="165" fontId="33" fillId="5" borderId="4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>
      <alignment horizontal="center" wrapText="1"/>
    </xf>
    <xf numFmtId="165" fontId="12" fillId="5" borderId="8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 applyProtection="1">
      <alignment horizontal="right" wrapText="1"/>
    </xf>
    <xf numFmtId="165" fontId="12" fillId="4" borderId="8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center" wrapText="1"/>
      <protection locked="0"/>
    </xf>
    <xf numFmtId="165" fontId="19" fillId="0" borderId="6" xfId="0" applyNumberFormat="1" applyFont="1" applyFill="1" applyBorder="1" applyAlignment="1" applyProtection="1">
      <alignment horizontal="right" wrapText="1"/>
      <protection locked="0"/>
    </xf>
    <xf numFmtId="165" fontId="19" fillId="0" borderId="6" xfId="0" applyNumberFormat="1" applyFont="1" applyFill="1" applyBorder="1" applyAlignment="1" applyProtection="1">
      <alignment horizontal="center" wrapText="1"/>
      <protection locked="0"/>
    </xf>
    <xf numFmtId="165" fontId="12" fillId="4" borderId="6" xfId="0" applyNumberFormat="1" applyFont="1" applyFill="1" applyBorder="1" applyAlignment="1" applyProtection="1">
      <alignment horizontal="right" wrapText="1"/>
      <protection locked="0"/>
    </xf>
    <xf numFmtId="165" fontId="12" fillId="4" borderId="6" xfId="0" applyNumberFormat="1" applyFont="1" applyFill="1" applyBorder="1" applyAlignment="1" applyProtection="1">
      <alignment horizontal="center" wrapText="1"/>
      <protection locked="0"/>
    </xf>
    <xf numFmtId="165" fontId="12" fillId="0" borderId="11" xfId="0" applyNumberFormat="1" applyFont="1" applyFill="1" applyBorder="1" applyAlignment="1" applyProtection="1">
      <alignment horizontal="center" wrapText="1"/>
      <protection locked="0"/>
    </xf>
    <xf numFmtId="165" fontId="10" fillId="0" borderId="0" xfId="0" applyNumberFormat="1" applyFont="1" applyFill="1"/>
    <xf numFmtId="3" fontId="18" fillId="0" borderId="4" xfId="0" applyNumberFormat="1" applyFont="1" applyBorder="1" applyAlignment="1" applyProtection="1">
      <alignment horizontal="left" vertical="top" wrapText="1"/>
    </xf>
    <xf numFmtId="3" fontId="33" fillId="0" borderId="6" xfId="0" applyNumberFormat="1" applyFont="1" applyFill="1" applyBorder="1" applyAlignment="1" applyProtection="1">
      <alignment horizontal="right" wrapText="1"/>
      <protection locked="0"/>
    </xf>
    <xf numFmtId="3" fontId="34" fillId="0" borderId="6" xfId="0" applyNumberFormat="1" applyFont="1" applyFill="1" applyBorder="1" applyAlignment="1" applyProtection="1">
      <alignment horizontal="right" wrapText="1"/>
      <protection locked="0"/>
    </xf>
    <xf numFmtId="3" fontId="2" fillId="0" borderId="4" xfId="0" applyNumberFormat="1" applyFont="1" applyBorder="1" applyAlignment="1" applyProtection="1">
      <alignment horizontal="left" vertical="top" wrapText="1"/>
    </xf>
    <xf numFmtId="3" fontId="35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0" xfId="0" applyNumberFormat="1" applyFont="1" applyFill="1" applyAlignment="1">
      <alignment wrapText="1"/>
    </xf>
    <xf numFmtId="3" fontId="35" fillId="0" borderId="4" xfId="0" applyNumberFormat="1" applyFont="1" applyFill="1" applyBorder="1" applyAlignment="1">
      <alignment horizontal="right" wrapText="1"/>
    </xf>
    <xf numFmtId="3" fontId="35" fillId="0" borderId="6" xfId="0" applyNumberFormat="1" applyFont="1" applyFill="1" applyBorder="1" applyAlignment="1" applyProtection="1">
      <alignment horizontal="right" wrapText="1"/>
    </xf>
    <xf numFmtId="3" fontId="33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4" xfId="0" applyNumberFormat="1" applyFont="1" applyFill="1" applyBorder="1" applyAlignment="1">
      <alignment wrapText="1"/>
    </xf>
    <xf numFmtId="3" fontId="51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  <protection locked="0"/>
    </xf>
    <xf numFmtId="3" fontId="35" fillId="0" borderId="13" xfId="0" applyNumberFormat="1" applyFont="1" applyFill="1" applyBorder="1" applyAlignment="1" applyProtection="1">
      <alignment horizontal="right" wrapText="1"/>
      <protection locked="0"/>
    </xf>
    <xf numFmtId="3" fontId="33" fillId="0" borderId="13" xfId="0" applyNumberFormat="1" applyFont="1" applyFill="1" applyBorder="1" applyAlignment="1" applyProtection="1">
      <alignment horizontal="right" wrapText="1"/>
      <protection locked="0"/>
    </xf>
    <xf numFmtId="3" fontId="35" fillId="5" borderId="4" xfId="0" applyNumberFormat="1" applyFont="1" applyFill="1" applyBorder="1" applyAlignment="1" applyProtection="1">
      <alignment horizontal="right" wrapText="1"/>
      <protection locked="0"/>
    </xf>
    <xf numFmtId="3" fontId="35" fillId="5" borderId="4" xfId="0" applyNumberFormat="1" applyFont="1" applyFill="1" applyBorder="1" applyAlignment="1" applyProtection="1">
      <alignment horizontal="right" wrapText="1"/>
    </xf>
    <xf numFmtId="3" fontId="35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0" xfId="0" applyNumberFormat="1" applyFont="1" applyBorder="1" applyAlignment="1" applyProtection="1">
      <alignment horizontal="left" vertical="top" wrapText="1"/>
    </xf>
    <xf numFmtId="3" fontId="26" fillId="0" borderId="4" xfId="0" applyNumberFormat="1" applyFont="1" applyBorder="1" applyAlignment="1" applyProtection="1">
      <alignment horizontal="left" vertical="top" wrapText="1"/>
    </xf>
    <xf numFmtId="3" fontId="2" fillId="0" borderId="13" xfId="0" applyNumberFormat="1" applyFont="1" applyBorder="1" applyAlignment="1" applyProtection="1">
      <alignment horizontal="left" vertical="top" wrapText="1"/>
    </xf>
    <xf numFmtId="3" fontId="18" fillId="6" borderId="4" xfId="0" applyNumberFormat="1" applyFont="1" applyFill="1" applyBorder="1" applyAlignment="1" applyProtection="1">
      <alignment horizontal="left" vertical="top" wrapText="1"/>
    </xf>
    <xf numFmtId="3" fontId="33" fillId="6" borderId="4" xfId="0" applyNumberFormat="1" applyFont="1" applyFill="1" applyBorder="1" applyAlignment="1" applyProtection="1">
      <alignment horizontal="right" wrapText="1"/>
      <protection locked="0"/>
    </xf>
    <xf numFmtId="3" fontId="33" fillId="6" borderId="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left" vertical="top" wrapText="1"/>
    </xf>
    <xf numFmtId="3" fontId="32" fillId="5" borderId="4" xfId="0" applyNumberFormat="1" applyFont="1" applyFill="1" applyBorder="1" applyAlignment="1" applyProtection="1">
      <alignment horizontal="right" wrapText="1"/>
      <protection locked="0"/>
    </xf>
    <xf numFmtId="3" fontId="32" fillId="5" borderId="4" xfId="0" applyNumberFormat="1" applyFont="1" applyFill="1" applyBorder="1" applyAlignment="1" applyProtection="1">
      <alignment horizontal="right" wrapText="1"/>
    </xf>
    <xf numFmtId="3" fontId="12" fillId="5" borderId="4" xfId="0" applyNumberFormat="1" applyFont="1" applyFill="1" applyBorder="1" applyAlignment="1" applyProtection="1">
      <alignment horizontal="right" wrapText="1"/>
      <protection locked="0"/>
    </xf>
    <xf numFmtId="3" fontId="17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 applyProtection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</xf>
    <xf numFmtId="3" fontId="43" fillId="0" borderId="20" xfId="0" applyNumberFormat="1" applyFont="1" applyBorder="1" applyAlignment="1" applyProtection="1">
      <alignment horizontal="left" vertical="top" wrapText="1"/>
    </xf>
    <xf numFmtId="3" fontId="42" fillId="0" borderId="20" xfId="0" applyNumberFormat="1" applyFont="1" applyBorder="1" applyAlignment="1" applyProtection="1">
      <alignment horizontal="left" vertical="top" wrapText="1"/>
    </xf>
    <xf numFmtId="3" fontId="16" fillId="5" borderId="4" xfId="0" applyNumberFormat="1" applyFont="1" applyFill="1" applyBorder="1" applyAlignment="1" applyProtection="1">
      <alignment horizontal="right" wrapText="1"/>
      <protection locked="0"/>
    </xf>
    <xf numFmtId="3" fontId="18" fillId="4" borderId="0" xfId="0" applyNumberFormat="1" applyFont="1" applyFill="1" applyBorder="1" applyAlignment="1" applyProtection="1">
      <alignment horizontal="left" vertical="top" wrapText="1"/>
    </xf>
    <xf numFmtId="3" fontId="33" fillId="4" borderId="6" xfId="0" applyNumberFormat="1" applyFont="1" applyFill="1" applyBorder="1" applyAlignment="1" applyProtection="1">
      <alignment horizontal="right" wrapText="1"/>
    </xf>
    <xf numFmtId="3" fontId="18" fillId="4" borderId="21" xfId="0" applyNumberFormat="1" applyFont="1" applyFill="1" applyBorder="1" applyAlignment="1" applyProtection="1">
      <alignment horizontal="center" vertical="center" wrapText="1"/>
    </xf>
    <xf numFmtId="3" fontId="33" fillId="4" borderId="1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center" vertical="center" wrapText="1"/>
    </xf>
    <xf numFmtId="3" fontId="33" fillId="5" borderId="4" xfId="0" applyNumberFormat="1" applyFont="1" applyFill="1" applyBorder="1" applyAlignment="1" applyProtection="1">
      <alignment horizontal="right" wrapText="1"/>
      <protection locked="0"/>
    </xf>
    <xf numFmtId="3" fontId="33" fillId="5" borderId="4" xfId="0" applyNumberFormat="1" applyFont="1" applyFill="1" applyBorder="1" applyAlignment="1" applyProtection="1">
      <alignment horizontal="right" wrapText="1"/>
    </xf>
    <xf numFmtId="3" fontId="18" fillId="0" borderId="4" xfId="0" applyNumberFormat="1" applyFont="1" applyFill="1" applyBorder="1" applyAlignment="1" applyProtection="1">
      <alignment horizontal="right" wrapText="1"/>
    </xf>
    <xf numFmtId="3" fontId="39" fillId="0" borderId="4" xfId="0" applyNumberFormat="1" applyFont="1" applyFill="1" applyBorder="1" applyAlignment="1" applyProtection="1">
      <alignment horizontal="left" vertical="center" wrapText="1"/>
    </xf>
    <xf numFmtId="3" fontId="36" fillId="5" borderId="4" xfId="0" applyNumberFormat="1" applyFont="1" applyFill="1" applyBorder="1" applyAlignment="1" applyProtection="1">
      <alignment horizontal="right" wrapText="1"/>
      <protection locked="0"/>
    </xf>
    <xf numFmtId="3" fontId="40" fillId="0" borderId="4" xfId="0" applyNumberFormat="1" applyFont="1" applyFill="1" applyBorder="1" applyAlignment="1" applyProtection="1">
      <alignment horizontal="left" vertical="center" wrapText="1"/>
    </xf>
    <xf numFmtId="3" fontId="18" fillId="0" borderId="20" xfId="0" applyNumberFormat="1" applyFont="1" applyBorder="1" applyAlignment="1" applyProtection="1">
      <alignment horizontal="left" vertical="top" wrapText="1"/>
    </xf>
    <xf numFmtId="3" fontId="2" fillId="0" borderId="20" xfId="0" applyNumberFormat="1" applyFont="1" applyBorder="1" applyAlignment="1" applyProtection="1">
      <alignment horizontal="left" vertical="top" wrapText="1"/>
    </xf>
    <xf numFmtId="3" fontId="16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  <protection locked="0"/>
    </xf>
    <xf numFmtId="3" fontId="1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  <protection locked="0"/>
    </xf>
    <xf numFmtId="3" fontId="18" fillId="0" borderId="0" xfId="0" applyNumberFormat="1" applyFont="1" applyBorder="1" applyAlignment="1" applyProtection="1">
      <alignment horizontal="left" vertical="top" wrapText="1"/>
    </xf>
    <xf numFmtId="3" fontId="18" fillId="0" borderId="22" xfId="0" applyNumberFormat="1" applyFont="1" applyBorder="1" applyAlignment="1" applyProtection="1">
      <alignment horizontal="left" vertical="top" wrapText="1"/>
    </xf>
    <xf numFmtId="3" fontId="2" fillId="0" borderId="23" xfId="0" applyNumberFormat="1" applyFont="1" applyBorder="1" applyAlignment="1" applyProtection="1">
      <alignment horizontal="left" vertical="top" wrapText="1"/>
    </xf>
    <xf numFmtId="3" fontId="5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1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  <protection locked="0"/>
    </xf>
    <xf numFmtId="3" fontId="33" fillId="0" borderId="13" xfId="0" applyNumberFormat="1" applyFont="1" applyBorder="1" applyAlignment="1" applyProtection="1">
      <alignment horizontal="left" vertical="top" wrapText="1"/>
    </xf>
    <xf numFmtId="3" fontId="16" fillId="0" borderId="6" xfId="0" applyNumberFormat="1" applyFont="1" applyFill="1" applyBorder="1" applyAlignment="1" applyProtection="1">
      <alignment horizontal="center" wrapText="1"/>
      <protection locked="0"/>
    </xf>
    <xf numFmtId="3" fontId="35" fillId="0" borderId="4" xfId="0" applyNumberFormat="1" applyFont="1" applyBorder="1" applyAlignment="1" applyProtection="1">
      <alignment horizontal="left" vertical="top" wrapText="1"/>
    </xf>
    <xf numFmtId="3" fontId="17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right" wrapText="1"/>
    </xf>
    <xf numFmtId="3" fontId="2" fillId="0" borderId="4" xfId="0" applyNumberFormat="1" applyFont="1" applyBorder="1" applyAlignment="1" applyProtection="1">
      <alignment horizontal="left" vertical="center" wrapText="1"/>
    </xf>
    <xf numFmtId="3" fontId="17" fillId="0" borderId="6" xfId="0" applyNumberFormat="1" applyFont="1" applyFill="1" applyBorder="1" applyAlignment="1">
      <alignment horizontal="center" wrapText="1"/>
    </xf>
    <xf numFmtId="3" fontId="33" fillId="0" borderId="4" xfId="0" applyNumberFormat="1" applyFont="1" applyBorder="1" applyAlignment="1" applyProtection="1">
      <alignment horizontal="left" vertical="top" wrapText="1"/>
    </xf>
    <xf numFmtId="3" fontId="12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center" wrapText="1"/>
    </xf>
    <xf numFmtId="3" fontId="29" fillId="0" borderId="6" xfId="0" applyNumberFormat="1" applyFont="1" applyFill="1" applyBorder="1" applyAlignment="1" applyProtection="1">
      <alignment horizontal="center" wrapText="1"/>
      <protection locked="0"/>
    </xf>
    <xf numFmtId="3" fontId="17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>
      <alignment horizontal="center" wrapText="1"/>
    </xf>
    <xf numFmtId="3" fontId="12" fillId="0" borderId="4" xfId="0" applyNumberFormat="1" applyFont="1" applyFill="1" applyBorder="1" applyAlignment="1" applyProtection="1">
      <alignment horizontal="right" wrapText="1"/>
      <protection locked="0"/>
    </xf>
    <xf numFmtId="3" fontId="12" fillId="4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center" wrapText="1"/>
    </xf>
    <xf numFmtId="3" fontId="12" fillId="0" borderId="8" xfId="0" applyNumberFormat="1" applyFont="1" applyFill="1" applyBorder="1" applyAlignment="1" applyProtection="1">
      <alignment horizontal="right" wrapText="1"/>
      <protection locked="0"/>
    </xf>
    <xf numFmtId="3" fontId="29" fillId="0" borderId="8" xfId="0" applyNumberFormat="1" applyFont="1" applyFill="1" applyBorder="1" applyAlignment="1" applyProtection="1">
      <alignment horizontal="right" wrapText="1"/>
      <protection locked="0"/>
    </xf>
    <xf numFmtId="3" fontId="26" fillId="0" borderId="6" xfId="0" applyNumberFormat="1" applyFont="1" applyFill="1" applyBorder="1" applyAlignment="1" applyProtection="1">
      <alignment horizontal="center" vertical="center" wrapText="1"/>
    </xf>
    <xf numFmtId="3" fontId="12" fillId="0" borderId="6" xfId="0" applyNumberFormat="1" applyFont="1" applyFill="1" applyBorder="1" applyAlignment="1">
      <alignment horizontal="right" wrapText="1"/>
    </xf>
    <xf numFmtId="3" fontId="12" fillId="0" borderId="6" xfId="0" applyNumberFormat="1" applyFont="1" applyFill="1" applyBorder="1" applyAlignment="1">
      <alignment horizontal="center" wrapText="1"/>
    </xf>
    <xf numFmtId="3" fontId="2" fillId="0" borderId="24" xfId="0" applyNumberFormat="1" applyFont="1" applyFill="1" applyBorder="1" applyAlignment="1" applyProtection="1">
      <alignment horizontal="left" vertical="center" wrapText="1"/>
    </xf>
    <xf numFmtId="3" fontId="18" fillId="4" borderId="25" xfId="0" applyNumberFormat="1" applyFont="1" applyFill="1" applyBorder="1" applyAlignment="1" applyProtection="1">
      <alignment horizontal="left" vertical="center"/>
    </xf>
    <xf numFmtId="3" fontId="12" fillId="4" borderId="8" xfId="0" applyNumberFormat="1" applyFont="1" applyFill="1" applyBorder="1" applyAlignment="1" applyProtection="1">
      <alignment horizontal="right" wrapText="1"/>
      <protection locked="0"/>
    </xf>
    <xf numFmtId="3" fontId="18" fillId="0" borderId="3" xfId="0" applyNumberFormat="1" applyFont="1" applyFill="1" applyBorder="1" applyAlignment="1" applyProtection="1">
      <alignment horizontal="left" vertical="center"/>
    </xf>
    <xf numFmtId="3" fontId="12" fillId="0" borderId="3" xfId="0" applyNumberFormat="1" applyFont="1" applyFill="1" applyBorder="1" applyAlignment="1" applyProtection="1">
      <alignment horizontal="right" wrapText="1"/>
      <protection locked="0"/>
    </xf>
    <xf numFmtId="3" fontId="12" fillId="0" borderId="3" xfId="0" applyNumberFormat="1" applyFont="1" applyFill="1" applyBorder="1" applyAlignment="1" applyProtection="1">
      <alignment horizontal="center" wrapText="1"/>
      <protection locked="0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9" fillId="0" borderId="6" xfId="0" applyNumberFormat="1" applyFont="1" applyFill="1" applyBorder="1" applyAlignment="1" applyProtection="1">
      <alignment horizontal="right" wrapText="1"/>
      <protection locked="0"/>
    </xf>
    <xf numFmtId="3" fontId="19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4" xfId="0" applyNumberFormat="1" applyFont="1" applyFill="1" applyBorder="1" applyAlignment="1" applyProtection="1">
      <alignment horizontal="center" vertical="center"/>
    </xf>
    <xf numFmtId="3" fontId="12" fillId="4" borderId="6" xfId="0" applyNumberFormat="1" applyFont="1" applyFill="1" applyBorder="1" applyAlignment="1" applyProtection="1">
      <alignment horizontal="right" wrapText="1"/>
      <protection locked="0"/>
    </xf>
    <xf numFmtId="3" fontId="12" fillId="4" borderId="6" xfId="0" applyNumberFormat="1" applyFont="1" applyFill="1" applyBorder="1" applyAlignment="1" applyProtection="1">
      <alignment horizontal="center" wrapText="1"/>
      <protection locked="0"/>
    </xf>
    <xf numFmtId="3" fontId="22" fillId="0" borderId="6" xfId="0" applyNumberFormat="1" applyFont="1" applyFill="1" applyBorder="1" applyAlignment="1" applyProtection="1">
      <alignment horizontal="right" wrapText="1"/>
      <protection locked="0"/>
    </xf>
    <xf numFmtId="3" fontId="18" fillId="0" borderId="24" xfId="0" applyNumberFormat="1" applyFont="1" applyFill="1" applyBorder="1" applyAlignment="1" applyProtection="1">
      <alignment vertical="center" wrapText="1"/>
    </xf>
    <xf numFmtId="3" fontId="18" fillId="0" borderId="4" xfId="0" applyNumberFormat="1" applyFont="1" applyFill="1" applyBorder="1" applyAlignment="1" applyProtection="1">
      <alignment horizontal="center" vertical="center"/>
    </xf>
    <xf numFmtId="3" fontId="30" fillId="0" borderId="6" xfId="0" applyNumberFormat="1" applyFont="1" applyFill="1" applyBorder="1" applyAlignment="1" applyProtection="1">
      <alignment horizontal="center" wrapText="1"/>
      <protection locked="0"/>
    </xf>
    <xf numFmtId="3" fontId="18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wrapText="1"/>
      <protection locked="0"/>
    </xf>
    <xf numFmtId="3" fontId="12" fillId="0" borderId="11" xfId="0" applyNumberFormat="1" applyFont="1" applyFill="1" applyBorder="1" applyAlignment="1" applyProtection="1">
      <alignment horizontal="center" wrapText="1"/>
      <protection locked="0"/>
    </xf>
    <xf numFmtId="3" fontId="18" fillId="0" borderId="6" xfId="0" applyNumberFormat="1" applyFont="1" applyFill="1" applyBorder="1" applyAlignment="1">
      <alignment wrapText="1"/>
    </xf>
    <xf numFmtId="3" fontId="10" fillId="0" borderId="0" xfId="0" applyNumberFormat="1" applyFont="1" applyFill="1" applyBorder="1" applyAlignment="1">
      <alignment horizontal="center"/>
    </xf>
    <xf numFmtId="3" fontId="33" fillId="5" borderId="6" xfId="0" applyNumberFormat="1" applyFont="1" applyFill="1" applyBorder="1" applyAlignment="1" applyProtection="1">
      <alignment horizontal="right" wrapText="1"/>
      <protection locked="0"/>
    </xf>
    <xf numFmtId="165" fontId="33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6" xfId="0" applyNumberFormat="1" applyFont="1" applyBorder="1" applyAlignment="1" applyProtection="1">
      <alignment horizontal="left" vertical="top" wrapText="1"/>
    </xf>
    <xf numFmtId="0" fontId="2" fillId="4" borderId="6" xfId="0" applyFont="1" applyFill="1" applyBorder="1" applyAlignment="1" applyProtection="1">
      <alignment horizontal="left" vertical="top" wrapText="1"/>
    </xf>
    <xf numFmtId="49" fontId="29" fillId="0" borderId="4" xfId="0" applyNumberFormat="1" applyFont="1" applyFill="1" applyBorder="1" applyAlignment="1">
      <alignment horizontal="left"/>
    </xf>
    <xf numFmtId="49" fontId="17" fillId="0" borderId="4" xfId="0" applyNumberFormat="1" applyFont="1" applyFill="1" applyBorder="1" applyAlignment="1">
      <alignment horizontal="left"/>
    </xf>
    <xf numFmtId="3" fontId="44" fillId="0" borderId="4" xfId="0" applyNumberFormat="1" applyFont="1" applyFill="1" applyBorder="1" applyAlignment="1" applyProtection="1">
      <alignment horizontal="left" vertical="center" wrapText="1"/>
    </xf>
    <xf numFmtId="165" fontId="30" fillId="0" borderId="13" xfId="0" applyNumberFormat="1" applyFont="1" applyFill="1" applyBorder="1" applyAlignment="1" applyProtection="1">
      <alignment horizontal="right" wrapText="1"/>
    </xf>
    <xf numFmtId="165" fontId="30" fillId="0" borderId="13" xfId="0" applyNumberFormat="1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horizontal="left"/>
    </xf>
    <xf numFmtId="3" fontId="46" fillId="0" borderId="6" xfId="0" applyNumberFormat="1" applyFont="1" applyFill="1" applyBorder="1" applyAlignment="1" applyProtection="1">
      <alignment horizontal="right" wrapText="1"/>
      <protection locked="0"/>
    </xf>
    <xf numFmtId="3" fontId="16" fillId="5" borderId="6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7" fillId="5" borderId="6" xfId="0" applyNumberFormat="1" applyFont="1" applyFill="1" applyBorder="1" applyAlignment="1">
      <alignment horizontal="center" wrapText="1"/>
    </xf>
    <xf numFmtId="3" fontId="29" fillId="5" borderId="6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7" fillId="0" borderId="0" xfId="0" applyFont="1" applyFill="1" applyAlignment="1" applyProtection="1">
      <alignment vertical="center" wrapText="1"/>
      <protection locked="0"/>
    </xf>
    <xf numFmtId="3" fontId="26" fillId="5" borderId="4" xfId="0" applyNumberFormat="1" applyFont="1" applyFill="1" applyBorder="1" applyAlignment="1" applyProtection="1">
      <alignment horizontal="left" vertical="top" wrapText="1"/>
    </xf>
    <xf numFmtId="3" fontId="34" fillId="5" borderId="6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right" wrapText="1"/>
      <protection locked="0"/>
    </xf>
    <xf numFmtId="3" fontId="34" fillId="5" borderId="6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</xf>
    <xf numFmtId="49" fontId="2" fillId="4" borderId="0" xfId="0" applyNumberFormat="1" applyFont="1" applyFill="1" applyBorder="1" applyAlignment="1">
      <alignment horizontal="left"/>
    </xf>
    <xf numFmtId="3" fontId="18" fillId="4" borderId="1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164" fontId="48" fillId="0" borderId="0" xfId="0" applyNumberFormat="1" applyFont="1" applyFill="1" applyBorder="1"/>
    <xf numFmtId="49" fontId="2" fillId="0" borderId="24" xfId="0" applyNumberFormat="1" applyFont="1" applyFill="1" applyBorder="1" applyAlignment="1">
      <alignment horizontal="left"/>
    </xf>
    <xf numFmtId="49" fontId="2" fillId="7" borderId="4" xfId="0" applyNumberFormat="1" applyFont="1" applyFill="1" applyBorder="1" applyAlignment="1">
      <alignment horizontal="left"/>
    </xf>
    <xf numFmtId="3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center" wrapText="1"/>
      <protection locked="0"/>
    </xf>
    <xf numFmtId="3" fontId="12" fillId="7" borderId="4" xfId="0" applyNumberFormat="1" applyFont="1" applyFill="1" applyBorder="1" applyAlignment="1" applyProtection="1">
      <alignment horizontal="center" wrapText="1"/>
      <protection locked="0"/>
    </xf>
    <xf numFmtId="3" fontId="17" fillId="5" borderId="6" xfId="0" applyNumberFormat="1" applyFont="1" applyFill="1" applyBorder="1" applyAlignment="1" applyProtection="1">
      <alignment horizontal="right" wrapText="1"/>
      <protection locked="0"/>
    </xf>
    <xf numFmtId="4" fontId="33" fillId="0" borderId="6" xfId="0" applyNumberFormat="1" applyFont="1" applyFill="1" applyBorder="1" applyAlignment="1" applyProtection="1">
      <alignment horizontal="right" wrapText="1"/>
      <protection locked="0"/>
    </xf>
    <xf numFmtId="49" fontId="2" fillId="8" borderId="4" xfId="0" applyNumberFormat="1" applyFont="1" applyFill="1" applyBorder="1" applyAlignment="1">
      <alignment horizontal="left"/>
    </xf>
    <xf numFmtId="3" fontId="13" fillId="8" borderId="4" xfId="0" applyNumberFormat="1" applyFont="1" applyFill="1" applyBorder="1" applyAlignment="1" applyProtection="1">
      <alignment horizontal="left" vertical="center" wrapText="1"/>
    </xf>
    <xf numFmtId="3" fontId="12" fillId="8" borderId="4" xfId="0" applyNumberFormat="1" applyFont="1" applyFill="1" applyBorder="1" applyAlignment="1" applyProtection="1">
      <alignment horizontal="right" wrapText="1"/>
      <protection locked="0"/>
    </xf>
    <xf numFmtId="165" fontId="12" fillId="8" borderId="4" xfId="0" applyNumberFormat="1" applyFont="1" applyFill="1" applyBorder="1" applyAlignment="1" applyProtection="1">
      <alignment horizontal="right" wrapText="1"/>
      <protection locked="0"/>
    </xf>
    <xf numFmtId="3" fontId="43" fillId="0" borderId="0" xfId="0" applyNumberFormat="1" applyFont="1" applyBorder="1" applyAlignment="1" applyProtection="1">
      <alignment horizontal="left" vertical="top" wrapText="1"/>
    </xf>
    <xf numFmtId="3" fontId="18" fillId="9" borderId="4" xfId="0" applyNumberFormat="1" applyFont="1" applyFill="1" applyBorder="1" applyAlignment="1" applyProtection="1">
      <alignment horizontal="left" vertical="center" wrapText="1"/>
    </xf>
    <xf numFmtId="3" fontId="17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29" fillId="0" borderId="13" xfId="0" applyNumberFormat="1" applyFont="1" applyFill="1" applyBorder="1" applyAlignment="1" applyProtection="1">
      <alignment horizontal="right" wrapText="1"/>
    </xf>
    <xf numFmtId="165" fontId="45" fillId="0" borderId="6" xfId="0" applyNumberFormat="1" applyFont="1" applyFill="1" applyBorder="1" applyAlignment="1" applyProtection="1">
      <alignment horizontal="right" wrapText="1"/>
      <protection locked="0"/>
    </xf>
    <xf numFmtId="165" fontId="45" fillId="0" borderId="6" xfId="0" applyNumberFormat="1" applyFont="1" applyFill="1" applyBorder="1" applyAlignment="1" applyProtection="1">
      <alignment horizontal="center" wrapText="1"/>
      <protection locked="0"/>
    </xf>
    <xf numFmtId="3" fontId="45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8" xfId="0" applyNumberFormat="1" applyFont="1" applyFill="1" applyBorder="1" applyAlignment="1" applyProtection="1">
      <alignment horizontal="center" vertical="center"/>
    </xf>
    <xf numFmtId="3" fontId="2" fillId="0" borderId="25" xfId="0" applyNumberFormat="1" applyFont="1" applyFill="1" applyBorder="1" applyAlignment="1" applyProtection="1">
      <alignment horizontal="left" vertical="center" wrapText="1"/>
    </xf>
    <xf numFmtId="3" fontId="18" fillId="0" borderId="25" xfId="0" applyNumberFormat="1" applyFont="1" applyFill="1" applyBorder="1" applyAlignment="1" applyProtection="1">
      <alignment horizontal="right" vertical="center"/>
    </xf>
    <xf numFmtId="3" fontId="12" fillId="8" borderId="8" xfId="0" applyNumberFormat="1" applyFont="1" applyFill="1" applyBorder="1" applyAlignment="1" applyProtection="1">
      <alignment horizontal="center" wrapText="1"/>
      <protection locked="0"/>
    </xf>
    <xf numFmtId="3" fontId="20" fillId="8" borderId="29" xfId="0" applyNumberFormat="1" applyFont="1" applyFill="1" applyBorder="1" applyAlignment="1" applyProtection="1">
      <alignment horizontal="right" wrapText="1"/>
      <protection locked="0"/>
    </xf>
    <xf numFmtId="165" fontId="12" fillId="8" borderId="30" xfId="0" applyNumberFormat="1" applyFont="1" applyFill="1" applyBorder="1" applyAlignment="1" applyProtection="1">
      <alignment horizontal="right" wrapText="1"/>
      <protection locked="0"/>
    </xf>
    <xf numFmtId="165" fontId="12" fillId="8" borderId="19" xfId="0" applyNumberFormat="1" applyFont="1" applyFill="1" applyBorder="1" applyAlignment="1" applyProtection="1">
      <alignment horizontal="center" wrapText="1"/>
      <protection locked="0"/>
    </xf>
    <xf numFmtId="4" fontId="33" fillId="0" borderId="7" xfId="0" applyNumberFormat="1" applyFont="1" applyFill="1" applyBorder="1" applyAlignment="1">
      <alignment horizontal="right" wrapText="1"/>
    </xf>
    <xf numFmtId="4" fontId="34" fillId="0" borderId="7" xfId="0" applyNumberFormat="1" applyFont="1" applyFill="1" applyBorder="1" applyAlignment="1">
      <alignment horizontal="right" wrapText="1"/>
    </xf>
    <xf numFmtId="4" fontId="35" fillId="0" borderId="4" xfId="0" applyNumberFormat="1" applyFont="1" applyFill="1" applyBorder="1" applyAlignment="1">
      <alignment horizontal="right" wrapText="1"/>
    </xf>
    <xf numFmtId="4" fontId="33" fillId="0" borderId="6" xfId="0" applyNumberFormat="1" applyFont="1" applyFill="1" applyBorder="1" applyAlignment="1">
      <alignment horizontal="right" wrapText="1"/>
    </xf>
    <xf numFmtId="4" fontId="35" fillId="0" borderId="6" xfId="0" applyNumberFormat="1" applyFont="1" applyFill="1" applyBorder="1" applyAlignment="1" applyProtection="1">
      <alignment horizontal="right" wrapText="1"/>
      <protection locked="0"/>
    </xf>
    <xf numFmtId="4" fontId="33" fillId="0" borderId="7" xfId="0" applyNumberFormat="1" applyFont="1" applyFill="1" applyBorder="1" applyAlignment="1" applyProtection="1">
      <alignment horizontal="right" wrapText="1"/>
      <protection locked="0"/>
    </xf>
    <xf numFmtId="4" fontId="35" fillId="0" borderId="7" xfId="0" applyNumberFormat="1" applyFont="1" applyFill="1" applyBorder="1" applyAlignment="1" applyProtection="1">
      <alignment horizontal="right" wrapText="1"/>
      <protection locked="0"/>
    </xf>
    <xf numFmtId="4" fontId="33" fillId="0" borderId="4" xfId="0" applyNumberFormat="1" applyFont="1" applyFill="1" applyBorder="1" applyAlignment="1">
      <alignment horizontal="right" wrapText="1"/>
    </xf>
    <xf numFmtId="4" fontId="35" fillId="0" borderId="4" xfId="0" applyNumberFormat="1" applyFont="1" applyFill="1" applyBorder="1" applyAlignment="1" applyProtection="1">
      <alignment horizontal="right" wrapText="1"/>
      <protection locked="0"/>
    </xf>
    <xf numFmtId="4" fontId="33" fillId="5" borderId="6" xfId="0" applyNumberFormat="1" applyFont="1" applyFill="1" applyBorder="1" applyAlignment="1" applyProtection="1">
      <alignment horizontal="right" wrapText="1"/>
      <protection locked="0"/>
    </xf>
    <xf numFmtId="3" fontId="33" fillId="5" borderId="6" xfId="0" applyNumberFormat="1" applyFont="1" applyFill="1" applyBorder="1" applyAlignment="1" applyProtection="1">
      <alignment horizontal="right" wrapText="1"/>
    </xf>
    <xf numFmtId="4" fontId="35" fillId="0" borderId="14" xfId="0" applyNumberFormat="1" applyFont="1" applyFill="1" applyBorder="1" applyAlignment="1" applyProtection="1">
      <alignment horizontal="right" wrapText="1"/>
      <protection locked="0"/>
    </xf>
    <xf numFmtId="4" fontId="35" fillId="5" borderId="4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4" xfId="0" applyNumberFormat="1" applyFont="1" applyFill="1" applyBorder="1" applyAlignment="1" applyProtection="1">
      <alignment horizontal="right" wrapText="1"/>
    </xf>
    <xf numFmtId="49" fontId="33" fillId="0" borderId="4" xfId="0" applyNumberFormat="1" applyFont="1" applyFill="1" applyBorder="1" applyAlignment="1">
      <alignment horizontal="right" wrapText="1"/>
    </xf>
    <xf numFmtId="3" fontId="2" fillId="5" borderId="4" xfId="0" applyNumberFormat="1" applyFont="1" applyFill="1" applyBorder="1" applyAlignment="1" applyProtection="1">
      <alignment horizontal="left" vertical="top" wrapText="1"/>
    </xf>
    <xf numFmtId="4" fontId="33" fillId="6" borderId="13" xfId="0" applyNumberFormat="1" applyFont="1" applyFill="1" applyBorder="1" applyAlignment="1">
      <alignment horizontal="right" wrapText="1"/>
    </xf>
    <xf numFmtId="4" fontId="29" fillId="0" borderId="13" xfId="0" applyNumberFormat="1" applyFont="1" applyFill="1" applyBorder="1" applyAlignment="1">
      <alignment horizontal="right" wrapText="1"/>
    </xf>
    <xf numFmtId="4" fontId="16" fillId="0" borderId="13" xfId="0" applyNumberFormat="1" applyFont="1" applyFill="1" applyBorder="1" applyAlignment="1">
      <alignment horizontal="right" wrapText="1"/>
    </xf>
    <xf numFmtId="0" fontId="18" fillId="5" borderId="4" xfId="0" applyFont="1" applyFill="1" applyBorder="1" applyAlignment="1" applyProtection="1">
      <alignment horizontal="center" vertical="top" wrapText="1"/>
    </xf>
    <xf numFmtId="4" fontId="29" fillId="5" borderId="6" xfId="0" applyNumberFormat="1" applyFont="1" applyFill="1" applyBorder="1" applyAlignment="1" applyProtection="1">
      <alignment horizontal="right" wrapText="1"/>
      <protection locked="0"/>
    </xf>
    <xf numFmtId="165" fontId="45" fillId="0" borderId="13" xfId="0" applyNumberFormat="1" applyFont="1" applyFill="1" applyBorder="1" applyAlignment="1" applyProtection="1">
      <alignment horizontal="right" wrapText="1"/>
    </xf>
    <xf numFmtId="4" fontId="17" fillId="5" borderId="6" xfId="0" applyNumberFormat="1" applyFont="1" applyFill="1" applyBorder="1" applyAlignment="1" applyProtection="1">
      <alignment horizontal="right" wrapText="1"/>
      <protection locked="0"/>
    </xf>
    <xf numFmtId="165" fontId="46" fillId="0" borderId="13" xfId="0" applyNumberFormat="1" applyFont="1" applyFill="1" applyBorder="1" applyAlignment="1" applyProtection="1">
      <alignment horizontal="right" wrapText="1"/>
    </xf>
    <xf numFmtId="4" fontId="16" fillId="0" borderId="13" xfId="0" applyNumberFormat="1" applyFont="1" applyFill="1" applyBorder="1" applyAlignment="1" applyProtection="1">
      <alignment horizontal="right" wrapText="1"/>
    </xf>
    <xf numFmtId="4" fontId="45" fillId="0" borderId="13" xfId="0" applyNumberFormat="1" applyFont="1" applyFill="1" applyBorder="1" applyAlignment="1" applyProtection="1">
      <alignment horizontal="right" wrapText="1"/>
    </xf>
    <xf numFmtId="4" fontId="46" fillId="0" borderId="13" xfId="0" applyNumberFormat="1" applyFont="1" applyFill="1" applyBorder="1" applyAlignment="1" applyProtection="1">
      <alignment horizontal="right" wrapText="1"/>
    </xf>
    <xf numFmtId="3" fontId="2" fillId="5" borderId="20" xfId="0" applyNumberFormat="1" applyFont="1" applyFill="1" applyBorder="1" applyAlignment="1" applyProtection="1">
      <alignment horizontal="left" vertical="top" wrapText="1"/>
    </xf>
    <xf numFmtId="165" fontId="16" fillId="5" borderId="13" xfId="0" applyNumberFormat="1" applyFont="1" applyFill="1" applyBorder="1" applyAlignment="1" applyProtection="1">
      <alignment horizontal="right" wrapText="1"/>
    </xf>
    <xf numFmtId="3" fontId="17" fillId="5" borderId="6" xfId="0" applyNumberFormat="1" applyFont="1" applyFill="1" applyBorder="1" applyAlignment="1" applyProtection="1">
      <alignment horizontal="right" wrapText="1"/>
    </xf>
    <xf numFmtId="4" fontId="16" fillId="5" borderId="13" xfId="0" applyNumberFormat="1" applyFont="1" applyFill="1" applyBorder="1" applyAlignment="1">
      <alignment horizontal="right" wrapText="1"/>
    </xf>
    <xf numFmtId="4" fontId="45" fillId="0" borderId="13" xfId="0" applyNumberFormat="1" applyFont="1" applyFill="1" applyBorder="1" applyAlignment="1">
      <alignment horizontal="right" wrapText="1"/>
    </xf>
    <xf numFmtId="4" fontId="29" fillId="5" borderId="13" xfId="0" applyNumberFormat="1" applyFont="1" applyFill="1" applyBorder="1" applyAlignment="1" applyProtection="1">
      <alignment horizontal="right" wrapText="1"/>
    </xf>
    <xf numFmtId="3" fontId="29" fillId="5" borderId="6" xfId="0" applyNumberFormat="1" applyFont="1" applyFill="1" applyBorder="1" applyAlignment="1" applyProtection="1">
      <alignment horizontal="right" wrapText="1"/>
    </xf>
    <xf numFmtId="165" fontId="12" fillId="0" borderId="13" xfId="0" applyNumberFormat="1" applyFont="1" applyFill="1" applyBorder="1" applyAlignment="1" applyProtection="1">
      <alignment horizontal="right" wrapText="1"/>
    </xf>
    <xf numFmtId="4" fontId="12" fillId="0" borderId="13" xfId="0" applyNumberFormat="1" applyFont="1" applyFill="1" applyBorder="1" applyAlignment="1">
      <alignment horizontal="right" wrapText="1"/>
    </xf>
    <xf numFmtId="4" fontId="30" fillId="0" borderId="4" xfId="0" applyNumberFormat="1" applyFont="1" applyFill="1" applyBorder="1" applyAlignment="1">
      <alignment horizontal="right" wrapText="1"/>
    </xf>
    <xf numFmtId="4" fontId="29" fillId="5" borderId="13" xfId="0" applyNumberFormat="1" applyFont="1" applyFill="1" applyBorder="1" applyAlignment="1">
      <alignment horizontal="right" wrapText="1"/>
    </xf>
    <xf numFmtId="49" fontId="13" fillId="5" borderId="13" xfId="0" applyNumberFormat="1" applyFont="1" applyFill="1" applyBorder="1" applyAlignment="1">
      <alignment horizontal="left"/>
    </xf>
    <xf numFmtId="167" fontId="12" fillId="0" borderId="28" xfId="0" applyNumberFormat="1" applyFont="1" applyFill="1" applyBorder="1" applyAlignment="1" applyProtection="1">
      <alignment horizontal="right" wrapText="1"/>
      <protection locked="0"/>
    </xf>
    <xf numFmtId="3" fontId="26" fillId="5" borderId="13" xfId="0" applyNumberFormat="1" applyFont="1" applyFill="1" applyBorder="1" applyAlignment="1" applyProtection="1">
      <alignment horizontal="left" vertical="center" wrapText="1"/>
    </xf>
    <xf numFmtId="3" fontId="20" fillId="5" borderId="13" xfId="0" applyNumberFormat="1" applyFont="1" applyFill="1" applyBorder="1" applyAlignment="1" applyProtection="1">
      <alignment horizontal="right" wrapText="1"/>
      <protection locked="0"/>
    </xf>
    <xf numFmtId="3" fontId="29" fillId="5" borderId="13" xfId="0" applyNumberFormat="1" applyFont="1" applyFill="1" applyBorder="1" applyAlignment="1" applyProtection="1">
      <alignment horizontal="right" wrapText="1"/>
    </xf>
    <xf numFmtId="4" fontId="12" fillId="5" borderId="4" xfId="0" applyNumberFormat="1" applyFont="1" applyFill="1" applyBorder="1" applyAlignment="1" applyProtection="1">
      <alignment horizontal="right" wrapText="1"/>
      <protection locked="0"/>
    </xf>
    <xf numFmtId="4" fontId="17" fillId="0" borderId="13" xfId="0" applyNumberFormat="1" applyFont="1" applyFill="1" applyBorder="1" applyAlignment="1">
      <alignment horizontal="right" wrapText="1"/>
    </xf>
    <xf numFmtId="165" fontId="29" fillId="8" borderId="13" xfId="0" applyNumberFormat="1" applyFont="1" applyFill="1" applyBorder="1" applyAlignment="1" applyProtection="1">
      <alignment horizontal="right" wrapText="1"/>
    </xf>
    <xf numFmtId="4" fontId="29" fillId="8" borderId="13" xfId="0" applyNumberFormat="1" applyFont="1" applyFill="1" applyBorder="1" applyAlignment="1">
      <alignment horizontal="right" wrapText="1"/>
    </xf>
    <xf numFmtId="3" fontId="29" fillId="8" borderId="4" xfId="0" applyNumberFormat="1" applyFont="1" applyFill="1" applyBorder="1" applyAlignment="1" applyProtection="1">
      <alignment horizontal="right" wrapText="1"/>
    </xf>
    <xf numFmtId="4" fontId="29" fillId="0" borderId="13" xfId="0" applyNumberFormat="1" applyFont="1" applyFill="1" applyBorder="1" applyAlignment="1" applyProtection="1">
      <alignment horizontal="right" wrapText="1"/>
    </xf>
    <xf numFmtId="0" fontId="2" fillId="5" borderId="4" xfId="0" applyFont="1" applyFill="1" applyBorder="1" applyAlignment="1" applyProtection="1">
      <alignment horizontal="left" vertical="top" wrapText="1"/>
    </xf>
    <xf numFmtId="0" fontId="18" fillId="5" borderId="4" xfId="0" applyFont="1" applyFill="1" applyBorder="1" applyAlignment="1" applyProtection="1">
      <alignment horizontal="left" vertical="top" wrapText="1"/>
    </xf>
    <xf numFmtId="4" fontId="17" fillId="0" borderId="13" xfId="0" applyNumberFormat="1" applyFont="1" applyFill="1" applyBorder="1" applyAlignment="1" applyProtection="1">
      <alignment horizontal="right" wrapText="1"/>
    </xf>
    <xf numFmtId="4" fontId="29" fillId="0" borderId="4" xfId="0" applyNumberFormat="1" applyFont="1" applyFill="1" applyBorder="1" applyAlignment="1" applyProtection="1">
      <alignment horizontal="right" wrapText="1"/>
    </xf>
    <xf numFmtId="49" fontId="2" fillId="0" borderId="4" xfId="0" applyNumberFormat="1" applyFont="1" applyBorder="1" applyAlignment="1" applyProtection="1">
      <alignment horizontal="left" vertical="top" wrapText="1"/>
    </xf>
    <xf numFmtId="4" fontId="33" fillId="4" borderId="4" xfId="0" applyNumberFormat="1" applyFont="1" applyFill="1" applyBorder="1" applyAlignment="1">
      <alignment horizontal="right" wrapText="1"/>
    </xf>
    <xf numFmtId="3" fontId="18" fillId="8" borderId="4" xfId="0" applyNumberFormat="1" applyFont="1" applyFill="1" applyBorder="1" applyAlignment="1" applyProtection="1">
      <alignment horizontal="left" vertical="center" wrapText="1"/>
    </xf>
    <xf numFmtId="3" fontId="29" fillId="8" borderId="4" xfId="0" applyNumberFormat="1" applyFont="1" applyFill="1" applyBorder="1" applyAlignment="1" applyProtection="1">
      <alignment horizontal="right" wrapText="1"/>
      <protection locked="0"/>
    </xf>
    <xf numFmtId="3" fontId="18" fillId="4" borderId="25" xfId="0" applyNumberFormat="1" applyFont="1" applyFill="1" applyBorder="1" applyAlignment="1" applyProtection="1">
      <alignment horizontal="center" vertical="center"/>
    </xf>
    <xf numFmtId="165" fontId="12" fillId="4" borderId="8" xfId="0" applyNumberFormat="1" applyFont="1" applyFill="1" applyBorder="1" applyAlignment="1" applyProtection="1">
      <alignment horizontal="center" wrapText="1"/>
      <protection locked="0"/>
    </xf>
    <xf numFmtId="3" fontId="16" fillId="4" borderId="19" xfId="0" applyNumberFormat="1" applyFont="1" applyFill="1" applyBorder="1" applyAlignment="1" applyProtection="1">
      <alignment horizontal="center" wrapText="1"/>
      <protection locked="0"/>
    </xf>
    <xf numFmtId="4" fontId="16" fillId="0" borderId="4" xfId="0" applyNumberFormat="1" applyFont="1" applyFill="1" applyBorder="1" applyAlignment="1" applyProtection="1">
      <alignment horizontal="center" wrapText="1"/>
      <protection locked="0"/>
    </xf>
    <xf numFmtId="4" fontId="16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6" xfId="0" applyNumberFormat="1" applyFont="1" applyFill="1" applyBorder="1" applyAlignment="1">
      <alignment horizontal="center" wrapText="1"/>
    </xf>
    <xf numFmtId="0" fontId="35" fillId="8" borderId="4" xfId="0" applyFont="1" applyFill="1" applyBorder="1" applyAlignment="1" applyProtection="1">
      <alignment horizontal="left" vertical="top" wrapText="1"/>
    </xf>
    <xf numFmtId="3" fontId="45" fillId="0" borderId="14" xfId="0" applyNumberFormat="1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left"/>
    </xf>
    <xf numFmtId="49" fontId="2" fillId="4" borderId="11" xfId="0" applyNumberFormat="1" applyFont="1" applyFill="1" applyBorder="1" applyAlignment="1">
      <alignment horizontal="left"/>
    </xf>
    <xf numFmtId="4" fontId="18" fillId="0" borderId="13" xfId="0" applyNumberFormat="1" applyFont="1" applyFill="1" applyBorder="1" applyAlignment="1">
      <alignment horizontal="right" wrapText="1"/>
    </xf>
    <xf numFmtId="165" fontId="29" fillId="0" borderId="4" xfId="0" applyNumberFormat="1" applyFont="1" applyFill="1" applyBorder="1" applyAlignment="1" applyProtection="1">
      <alignment horizontal="right" wrapText="1"/>
    </xf>
    <xf numFmtId="165" fontId="29" fillId="5" borderId="4" xfId="0" applyNumberFormat="1" applyFont="1" applyFill="1" applyBorder="1" applyAlignment="1" applyProtection="1">
      <alignment horizontal="right" wrapText="1"/>
    </xf>
    <xf numFmtId="4" fontId="29" fillId="0" borderId="4" xfId="0" applyNumberFormat="1" applyFont="1" applyFill="1" applyBorder="1" applyAlignment="1" applyProtection="1">
      <alignment horizontal="right" wrapText="1"/>
      <protection locked="0"/>
    </xf>
    <xf numFmtId="3" fontId="53" fillId="0" borderId="3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 applyProtection="1">
      <alignment horizontal="center" wrapText="1"/>
      <protection locked="0"/>
    </xf>
    <xf numFmtId="3" fontId="17" fillId="0" borderId="4" xfId="0" applyNumberFormat="1" applyFont="1" applyFill="1" applyBorder="1" applyAlignment="1" applyProtection="1">
      <alignment horizontal="center" wrapText="1"/>
      <protection locked="0"/>
    </xf>
    <xf numFmtId="3" fontId="16" fillId="0" borderId="4" xfId="0" applyNumberFormat="1" applyFont="1" applyFill="1" applyBorder="1" applyAlignment="1">
      <alignment horizontal="center" wrapText="1"/>
    </xf>
    <xf numFmtId="3" fontId="16" fillId="0" borderId="6" xfId="0" applyNumberFormat="1" applyFont="1" applyFill="1" applyBorder="1" applyAlignment="1">
      <alignment horizontal="center" wrapText="1"/>
    </xf>
    <xf numFmtId="3" fontId="26" fillId="8" borderId="25" xfId="0" applyNumberFormat="1" applyFont="1" applyFill="1" applyBorder="1" applyAlignment="1" applyProtection="1">
      <alignment horizontal="left" vertical="center"/>
    </xf>
    <xf numFmtId="3" fontId="20" fillId="8" borderId="8" xfId="0" applyNumberFormat="1" applyFont="1" applyFill="1" applyBorder="1" applyAlignment="1" applyProtection="1">
      <alignment horizontal="right" wrapText="1"/>
      <protection locked="0"/>
    </xf>
    <xf numFmtId="3" fontId="20" fillId="8" borderId="25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18" fillId="4" borderId="32" xfId="0" applyNumberFormat="1" applyFont="1" applyFill="1" applyBorder="1" applyAlignment="1">
      <alignment horizontal="left"/>
    </xf>
    <xf numFmtId="3" fontId="26" fillId="4" borderId="15" xfId="0" applyNumberFormat="1" applyFont="1" applyFill="1" applyBorder="1" applyAlignment="1" applyProtection="1">
      <alignment horizontal="center"/>
      <protection locked="0"/>
    </xf>
    <xf numFmtId="0" fontId="33" fillId="0" borderId="14" xfId="0" applyFont="1" applyBorder="1" applyAlignment="1" applyProtection="1">
      <alignment horizontal="left" vertical="top" wrapText="1"/>
    </xf>
    <xf numFmtId="49" fontId="26" fillId="4" borderId="31" xfId="0" applyNumberFormat="1" applyFont="1" applyFill="1" applyBorder="1" applyAlignment="1">
      <alignment horizontal="left"/>
    </xf>
    <xf numFmtId="3" fontId="20" fillId="4" borderId="6" xfId="0" applyNumberFormat="1" applyFont="1" applyFill="1" applyBorder="1" applyAlignment="1">
      <alignment horizontal="right" wrapText="1"/>
    </xf>
    <xf numFmtId="165" fontId="20" fillId="4" borderId="6" xfId="0" applyNumberFormat="1" applyFont="1" applyFill="1" applyBorder="1" applyAlignment="1" applyProtection="1">
      <alignment horizontal="right" wrapText="1"/>
      <protection locked="0"/>
    </xf>
    <xf numFmtId="165" fontId="20" fillId="4" borderId="6" xfId="0" applyNumberFormat="1" applyFont="1" applyFill="1" applyBorder="1" applyAlignment="1">
      <alignment horizontal="center" wrapText="1"/>
    </xf>
    <xf numFmtId="3" fontId="20" fillId="4" borderId="19" xfId="0" applyNumberFormat="1" applyFont="1" applyFill="1" applyBorder="1" applyAlignment="1" applyProtection="1">
      <alignment horizontal="center" wrapText="1"/>
      <protection locked="0"/>
    </xf>
    <xf numFmtId="0" fontId="54" fillId="0" borderId="4" xfId="0" applyFont="1" applyBorder="1" applyAlignment="1" applyProtection="1">
      <alignment horizontal="left" vertical="top" wrapText="1"/>
    </xf>
    <xf numFmtId="3" fontId="14" fillId="5" borderId="0" xfId="0" applyNumberFormat="1" applyFont="1" applyFill="1" applyBorder="1"/>
    <xf numFmtId="49" fontId="18" fillId="5" borderId="4" xfId="0" applyNumberFormat="1" applyFont="1" applyFill="1" applyBorder="1" applyAlignment="1">
      <alignment horizontal="left"/>
    </xf>
    <xf numFmtId="3" fontId="35" fillId="5" borderId="6" xfId="0" applyNumberFormat="1" applyFont="1" applyFill="1" applyBorder="1" applyAlignment="1" applyProtection="1">
      <alignment horizontal="right" wrapText="1"/>
    </xf>
    <xf numFmtId="3" fontId="35" fillId="5" borderId="14" xfId="0" applyNumberFormat="1" applyFont="1" applyFill="1" applyBorder="1" applyAlignment="1" applyProtection="1">
      <alignment horizontal="right" wrapText="1"/>
    </xf>
    <xf numFmtId="3" fontId="35" fillId="5" borderId="6" xfId="0" applyNumberFormat="1" applyFont="1" applyFill="1" applyBorder="1" applyAlignment="1" applyProtection="1">
      <alignment horizontal="right" vertical="center" wrapText="1"/>
    </xf>
    <xf numFmtId="3" fontId="17" fillId="5" borderId="14" xfId="0" applyNumberFormat="1" applyFont="1" applyFill="1" applyBorder="1" applyAlignment="1" applyProtection="1">
      <alignment horizontal="right" wrapText="1"/>
    </xf>
    <xf numFmtId="3" fontId="17" fillId="5" borderId="4" xfId="0" applyNumberFormat="1" applyFont="1" applyFill="1" applyBorder="1" applyAlignment="1" applyProtection="1">
      <alignment horizontal="right" wrapText="1"/>
    </xf>
    <xf numFmtId="3" fontId="45" fillId="5" borderId="4" xfId="0" applyNumberFormat="1" applyFont="1" applyFill="1" applyBorder="1" applyAlignment="1" applyProtection="1">
      <alignment horizontal="right" wrapText="1"/>
    </xf>
    <xf numFmtId="3" fontId="22" fillId="5" borderId="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right" wrapText="1"/>
    </xf>
    <xf numFmtId="3" fontId="30" fillId="5" borderId="4" xfId="0" applyNumberFormat="1" applyFont="1" applyFill="1" applyBorder="1" applyAlignment="1" applyProtection="1">
      <alignment horizontal="right" wrapText="1"/>
    </xf>
    <xf numFmtId="3" fontId="29" fillId="5" borderId="14" xfId="0" applyNumberFormat="1" applyFont="1" applyFill="1" applyBorder="1" applyAlignment="1" applyProtection="1">
      <alignment horizontal="right" wrapText="1"/>
    </xf>
    <xf numFmtId="3" fontId="16" fillId="5" borderId="4" xfId="0" applyNumberFormat="1" applyFont="1" applyFill="1" applyBorder="1" applyAlignment="1" applyProtection="1">
      <alignment horizontal="right" wrapText="1"/>
    </xf>
    <xf numFmtId="3" fontId="16" fillId="5" borderId="6" xfId="0" applyNumberFormat="1" applyFont="1" applyFill="1" applyBorder="1" applyAlignment="1" applyProtection="1">
      <alignment horizontal="right" wrapText="1"/>
    </xf>
    <xf numFmtId="3" fontId="45" fillId="5" borderId="6" xfId="0" applyNumberFormat="1" applyFont="1" applyFill="1" applyBorder="1" applyAlignment="1" applyProtection="1">
      <alignment horizontal="right" wrapText="1"/>
    </xf>
    <xf numFmtId="3" fontId="17" fillId="5" borderId="13" xfId="0" applyNumberFormat="1" applyFont="1" applyFill="1" applyBorder="1" applyAlignment="1" applyProtection="1">
      <alignment horizontal="right" wrapText="1"/>
    </xf>
    <xf numFmtId="3" fontId="45" fillId="5" borderId="13" xfId="0" applyNumberFormat="1" applyFont="1" applyFill="1" applyBorder="1" applyAlignment="1" applyProtection="1">
      <alignment horizontal="right" wrapText="1"/>
    </xf>
    <xf numFmtId="3" fontId="46" fillId="5" borderId="13" xfId="0" applyNumberFormat="1" applyFont="1" applyFill="1" applyBorder="1" applyAlignment="1" applyProtection="1">
      <alignment horizontal="right" wrapText="1"/>
    </xf>
    <xf numFmtId="3" fontId="18" fillId="7" borderId="4" xfId="0" applyNumberFormat="1" applyFont="1" applyFill="1" applyBorder="1" applyAlignment="1" applyProtection="1">
      <alignment horizontal="center" vertical="center"/>
    </xf>
    <xf numFmtId="3" fontId="22" fillId="5" borderId="6" xfId="0" applyNumberFormat="1" applyFont="1" applyFill="1" applyBorder="1" applyAlignment="1" applyProtection="1">
      <alignment horizontal="right" wrapText="1"/>
      <protection locked="0"/>
    </xf>
    <xf numFmtId="0" fontId="54" fillId="0" borderId="4" xfId="0" applyFont="1" applyBorder="1" applyAlignment="1" applyProtection="1">
      <alignment horizontal="center" vertical="top" wrapText="1"/>
    </xf>
    <xf numFmtId="3" fontId="17" fillId="8" borderId="6" xfId="0" applyNumberFormat="1" applyFont="1" applyFill="1" applyBorder="1" applyAlignment="1" applyProtection="1">
      <alignment horizontal="center" wrapText="1"/>
      <protection locked="0"/>
    </xf>
    <xf numFmtId="3" fontId="17" fillId="8" borderId="6" xfId="0" applyNumberFormat="1" applyFont="1" applyFill="1" applyBorder="1" applyAlignment="1">
      <alignment horizontal="center" wrapText="1"/>
    </xf>
    <xf numFmtId="3" fontId="41" fillId="5" borderId="0" xfId="0" applyNumberFormat="1" applyFont="1" applyFill="1" applyBorder="1" applyAlignment="1" applyProtection="1">
      <alignment wrapText="1"/>
    </xf>
    <xf numFmtId="3" fontId="12" fillId="5" borderId="4" xfId="0" applyNumberFormat="1" applyFont="1" applyFill="1" applyBorder="1" applyAlignment="1" applyProtection="1">
      <alignment horizontal="right" wrapText="1"/>
    </xf>
    <xf numFmtId="3" fontId="33" fillId="5" borderId="18" xfId="0" applyNumberFormat="1" applyFont="1" applyFill="1" applyBorder="1" applyAlignment="1" applyProtection="1">
      <alignment horizontal="right" wrapText="1"/>
      <protection locked="0"/>
    </xf>
    <xf numFmtId="3" fontId="12" fillId="5" borderId="4" xfId="0" applyNumberFormat="1" applyFont="1" applyFill="1" applyBorder="1" applyAlignment="1">
      <alignment horizontal="right" wrapText="1"/>
    </xf>
    <xf numFmtId="3" fontId="16" fillId="5" borderId="4" xfId="0" applyNumberFormat="1" applyFont="1" applyFill="1" applyBorder="1" applyAlignment="1">
      <alignment horizontal="right" wrapText="1"/>
    </xf>
    <xf numFmtId="165" fontId="33" fillId="5" borderId="4" xfId="0" applyNumberFormat="1" applyFont="1" applyFill="1" applyBorder="1" applyAlignment="1" applyProtection="1">
      <alignment horizontal="right" wrapText="1"/>
    </xf>
    <xf numFmtId="165" fontId="33" fillId="5" borderId="4" xfId="0" applyNumberFormat="1" applyFont="1" applyFill="1" applyBorder="1" applyAlignment="1">
      <alignment horizontal="right" wrapText="1"/>
    </xf>
    <xf numFmtId="3" fontId="26" fillId="4" borderId="4" xfId="0" applyNumberFormat="1" applyFont="1" applyFill="1" applyBorder="1" applyAlignment="1" applyProtection="1">
      <alignment horizontal="center" vertical="center" wrapText="1"/>
    </xf>
    <xf numFmtId="3" fontId="35" fillId="4" borderId="4" xfId="0" applyNumberFormat="1" applyFont="1" applyFill="1" applyBorder="1" applyAlignment="1" applyProtection="1">
      <alignment horizontal="right" wrapText="1"/>
      <protection locked="0"/>
    </xf>
    <xf numFmtId="165" fontId="35" fillId="4" borderId="4" xfId="0" applyNumberFormat="1" applyFont="1" applyFill="1" applyBorder="1" applyAlignment="1" applyProtection="1">
      <alignment horizontal="right" wrapText="1"/>
      <protection locked="0"/>
    </xf>
    <xf numFmtId="3" fontId="35" fillId="4" borderId="4" xfId="0" applyNumberFormat="1" applyFont="1" applyFill="1" applyBorder="1" applyAlignment="1" applyProtection="1">
      <alignment horizontal="right" wrapText="1"/>
    </xf>
    <xf numFmtId="3" fontId="13" fillId="4" borderId="4" xfId="0" applyNumberFormat="1" applyFont="1" applyFill="1" applyBorder="1" applyAlignment="1" applyProtection="1">
      <alignment horizontal="center" vertical="center"/>
    </xf>
    <xf numFmtId="3" fontId="16" fillId="4" borderId="4" xfId="0" applyNumberFormat="1" applyFont="1" applyFill="1" applyBorder="1" applyAlignment="1" applyProtection="1">
      <alignment horizontal="right" wrapText="1"/>
    </xf>
    <xf numFmtId="165" fontId="16" fillId="4" borderId="4" xfId="0" applyNumberFormat="1" applyFont="1" applyFill="1" applyBorder="1" applyAlignment="1">
      <alignment horizontal="right" wrapText="1"/>
    </xf>
    <xf numFmtId="3" fontId="11" fillId="0" borderId="26" xfId="1" applyNumberFormat="1" applyFont="1" applyFill="1" applyBorder="1" applyAlignment="1" applyProtection="1">
      <alignment horizontal="center"/>
    </xf>
    <xf numFmtId="0" fontId="37" fillId="0" borderId="0" xfId="0" applyFont="1" applyFill="1" applyAlignment="1" applyProtection="1">
      <alignment horizontal="center" vertical="center" wrapText="1"/>
      <protection locked="0"/>
    </xf>
    <xf numFmtId="2" fontId="2" fillId="5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164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7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left" shrinkToFit="1"/>
    </xf>
    <xf numFmtId="0" fontId="0" fillId="0" borderId="15" xfId="0" applyFont="1" applyBorder="1" applyAlignment="1">
      <alignment horizontal="left"/>
    </xf>
    <xf numFmtId="0" fontId="18" fillId="0" borderId="13" xfId="0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ZV1PIV9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0"/>
  <sheetViews>
    <sheetView tabSelected="1" view="pageBreakPreview" zoomScale="77" zoomScaleSheetLayoutView="77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302" sqref="B302"/>
    </sheetView>
  </sheetViews>
  <sheetFormatPr defaultColWidth="9.140625" defaultRowHeight="15.75"/>
  <cols>
    <col min="1" max="1" width="12.140625" style="109" customWidth="1"/>
    <col min="2" max="2" width="49.140625" style="110" customWidth="1"/>
    <col min="3" max="3" width="17.42578125" style="249" customWidth="1"/>
    <col min="4" max="4" width="16.85546875" style="249" customWidth="1"/>
    <col min="5" max="5" width="14.5703125" style="249" customWidth="1"/>
    <col min="6" max="6" width="15" style="253" customWidth="1"/>
    <col min="7" max="7" width="14.28515625" style="253" customWidth="1"/>
    <col min="8" max="8" width="18.28515625" style="254" customWidth="1"/>
    <col min="9" max="9" width="17.28515625" style="193" hidden="1" customWidth="1"/>
    <col min="10" max="10" width="15.28515625" style="193" hidden="1" customWidth="1"/>
    <col min="11" max="11" width="14.7109375" style="193" hidden="1" customWidth="1"/>
    <col min="12" max="12" width="30" style="13" customWidth="1"/>
    <col min="13" max="13" width="11" style="13" customWidth="1"/>
    <col min="14" max="14" width="11.140625" style="13" customWidth="1"/>
    <col min="15" max="15" width="9.140625" style="13"/>
    <col min="16" max="16" width="11.85546875" style="13" customWidth="1"/>
    <col min="17" max="25" width="9.140625" style="13"/>
    <col min="26" max="16384" width="9.140625" style="9"/>
  </cols>
  <sheetData>
    <row r="1" spans="1:25" ht="64.5" customHeight="1">
      <c r="F1" s="609" t="s">
        <v>306</v>
      </c>
      <c r="G1" s="610"/>
      <c r="H1" s="610"/>
      <c r="I1" s="611"/>
      <c r="J1" s="612"/>
      <c r="K1" s="612"/>
    </row>
    <row r="2" spans="1:25" ht="18.75" customHeight="1">
      <c r="B2" s="111" t="s">
        <v>233</v>
      </c>
      <c r="C2" s="191" t="s">
        <v>273</v>
      </c>
      <c r="D2" s="191"/>
      <c r="E2" s="191"/>
      <c r="F2" s="191"/>
      <c r="G2" s="191"/>
      <c r="H2" s="191"/>
      <c r="I2" s="192"/>
    </row>
    <row r="3" spans="1:25" ht="58.5" customHeight="1">
      <c r="B3" s="608" t="s">
        <v>321</v>
      </c>
      <c r="C3" s="608"/>
      <c r="D3" s="608"/>
      <c r="E3" s="608"/>
      <c r="F3" s="608"/>
      <c r="G3" s="608"/>
      <c r="H3" s="441"/>
      <c r="I3" s="441"/>
    </row>
    <row r="4" spans="1:25" ht="13.5" customHeight="1">
      <c r="B4" s="112"/>
      <c r="C4" s="42"/>
      <c r="D4" s="613"/>
      <c r="E4" s="613"/>
      <c r="F4" s="23"/>
      <c r="G4" s="23"/>
      <c r="H4" s="24" t="s">
        <v>277</v>
      </c>
      <c r="I4" s="227"/>
      <c r="J4" s="24" t="s">
        <v>3</v>
      </c>
    </row>
    <row r="5" spans="1:25" ht="26.25" customHeight="1">
      <c r="A5" s="621" t="s">
        <v>9</v>
      </c>
      <c r="B5" s="623" t="s">
        <v>8</v>
      </c>
      <c r="C5" s="625" t="s">
        <v>283</v>
      </c>
      <c r="D5" s="627" t="s">
        <v>322</v>
      </c>
      <c r="E5" s="618" t="s">
        <v>325</v>
      </c>
      <c r="F5" s="614" t="s">
        <v>51</v>
      </c>
      <c r="G5" s="615"/>
      <c r="H5" s="616" t="s">
        <v>324</v>
      </c>
      <c r="I5" s="618" t="s">
        <v>248</v>
      </c>
      <c r="J5" s="619" t="s">
        <v>247</v>
      </c>
      <c r="K5" s="620"/>
    </row>
    <row r="6" spans="1:25" ht="54.75" customHeight="1">
      <c r="A6" s="622"/>
      <c r="B6" s="624"/>
      <c r="C6" s="626"/>
      <c r="D6" s="617"/>
      <c r="E6" s="617"/>
      <c r="F6" s="25" t="s">
        <v>278</v>
      </c>
      <c r="G6" s="26" t="s">
        <v>323</v>
      </c>
      <c r="H6" s="617"/>
      <c r="I6" s="617"/>
      <c r="J6" s="25" t="s">
        <v>15</v>
      </c>
      <c r="K6" s="25" t="s">
        <v>18</v>
      </c>
    </row>
    <row r="7" spans="1:25" ht="29.25" customHeight="1">
      <c r="A7" s="267"/>
      <c r="B7" s="202" t="s">
        <v>229</v>
      </c>
      <c r="C7" s="560"/>
      <c r="D7" s="559"/>
      <c r="E7" s="559"/>
      <c r="F7" s="25"/>
      <c r="G7" s="26"/>
      <c r="H7" s="559"/>
      <c r="I7" s="559"/>
      <c r="J7" s="25"/>
      <c r="K7" s="25"/>
    </row>
    <row r="8" spans="1:25" ht="18.75" customHeight="1">
      <c r="B8" s="66" t="s">
        <v>1</v>
      </c>
      <c r="C8" s="67"/>
      <c r="D8" s="67"/>
      <c r="E8" s="67"/>
      <c r="F8" s="68"/>
      <c r="G8" s="68"/>
      <c r="H8" s="65"/>
      <c r="I8" s="228"/>
      <c r="J8" s="228"/>
      <c r="K8" s="228"/>
    </row>
    <row r="9" spans="1:25" s="12" customFormat="1" ht="21" customHeight="1">
      <c r="A9" s="268">
        <v>10000000</v>
      </c>
      <c r="B9" s="321" t="s">
        <v>59</v>
      </c>
      <c r="C9" s="322">
        <f>SUM(C10+C17+C23+C31)</f>
        <v>35609178</v>
      </c>
      <c r="D9" s="322">
        <f t="shared" ref="D9:E9" si="0">SUM(D10+D17+D23+D31)</f>
        <v>22642344</v>
      </c>
      <c r="E9" s="322">
        <f t="shared" si="0"/>
        <v>21439193</v>
      </c>
      <c r="F9" s="150">
        <f t="shared" ref="F9:F31" si="1">IF(C9=0,"",E9/C9*100)</f>
        <v>60.206930359358481</v>
      </c>
      <c r="G9" s="479">
        <f t="shared" ref="G9:G50" si="2">IF(D9=0,"",E9/D9*100)</f>
        <v>94.686278947091338</v>
      </c>
      <c r="H9" s="489">
        <f>E9-D9</f>
        <v>-1203151</v>
      </c>
      <c r="I9" s="149">
        <f>I10+I17+I23+I31</f>
        <v>112579.102</v>
      </c>
      <c r="J9" s="151">
        <f>E9-I9</f>
        <v>21326613.897999998</v>
      </c>
      <c r="K9" s="152">
        <f t="shared" ref="K9:K14" si="3">E9/I9*100-100</f>
        <v>18943.670289713275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36.75" customHeight="1">
      <c r="A10" s="268">
        <v>11000000</v>
      </c>
      <c r="B10" s="321" t="s">
        <v>60</v>
      </c>
      <c r="C10" s="322">
        <f>SUM(C11+C15)</f>
        <v>23173165</v>
      </c>
      <c r="D10" s="322">
        <f t="shared" ref="D10:E10" si="4">SUM(D11+D15)</f>
        <v>14479095</v>
      </c>
      <c r="E10" s="322">
        <f t="shared" si="4"/>
        <v>14113255</v>
      </c>
      <c r="F10" s="150">
        <f t="shared" si="1"/>
        <v>60.903441545425494</v>
      </c>
      <c r="G10" s="479">
        <f t="shared" si="2"/>
        <v>97.47332274565504</v>
      </c>
      <c r="H10" s="489">
        <f t="shared" ref="H10:H68" si="5">E10-D10</f>
        <v>-365840</v>
      </c>
      <c r="I10" s="149">
        <f>I11+I15</f>
        <v>71592.739000000001</v>
      </c>
      <c r="J10" s="151">
        <f t="shared" ref="J10:J53" si="6">E10-I10</f>
        <v>14041662.261</v>
      </c>
      <c r="K10" s="152">
        <f t="shared" si="3"/>
        <v>19613.249132708836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24" customHeight="1">
      <c r="A11" s="268">
        <v>11010000</v>
      </c>
      <c r="B11" s="321" t="s">
        <v>61</v>
      </c>
      <c r="C11" s="323">
        <f>SUM(C12+C13+C14)</f>
        <v>23172965</v>
      </c>
      <c r="D11" s="323">
        <f>SUM(D12+D13+D14)</f>
        <v>14479095</v>
      </c>
      <c r="E11" s="323">
        <f>SUM(E12+E13+E14)</f>
        <v>14113255</v>
      </c>
      <c r="F11" s="154">
        <f t="shared" si="1"/>
        <v>60.903967187625753</v>
      </c>
      <c r="G11" s="480">
        <f t="shared" si="2"/>
        <v>97.47332274565504</v>
      </c>
      <c r="H11" s="445">
        <f>E11-D11</f>
        <v>-365840</v>
      </c>
      <c r="I11" s="153">
        <f>SUM(I12:I14)</f>
        <v>71592.739000000001</v>
      </c>
      <c r="J11" s="151">
        <f t="shared" si="6"/>
        <v>14041662.261</v>
      </c>
      <c r="K11" s="155">
        <f t="shared" si="3"/>
        <v>19613.249132708836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47.25" customHeight="1">
      <c r="A12" s="269">
        <v>11010100</v>
      </c>
      <c r="B12" s="324" t="s">
        <v>62</v>
      </c>
      <c r="C12" s="325">
        <v>17599107</v>
      </c>
      <c r="D12" s="325">
        <v>12602007</v>
      </c>
      <c r="E12" s="326">
        <v>11791431</v>
      </c>
      <c r="F12" s="156">
        <f t="shared" si="1"/>
        <v>67.000166542541052</v>
      </c>
      <c r="G12" s="481">
        <f t="shared" si="2"/>
        <v>93.567881687416929</v>
      </c>
      <c r="H12" s="572">
        <f t="shared" si="5"/>
        <v>-810576</v>
      </c>
      <c r="I12" s="157">
        <v>61819.154000000002</v>
      </c>
      <c r="J12" s="158">
        <f t="shared" si="6"/>
        <v>11729611.846000001</v>
      </c>
      <c r="K12" s="159">
        <f t="shared" si="3"/>
        <v>18974.07370861141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48.75" customHeight="1">
      <c r="A13" s="269">
        <v>11010400</v>
      </c>
      <c r="B13" s="324" t="s">
        <v>63</v>
      </c>
      <c r="C13" s="325">
        <v>5498632</v>
      </c>
      <c r="D13" s="325">
        <v>1834952</v>
      </c>
      <c r="E13" s="327">
        <v>2270082</v>
      </c>
      <c r="F13" s="156">
        <f t="shared" si="1"/>
        <v>41.284486759615845</v>
      </c>
      <c r="G13" s="481">
        <v>0</v>
      </c>
      <c r="H13" s="572">
        <f t="shared" si="5"/>
        <v>435130</v>
      </c>
      <c r="I13" s="157">
        <v>8985.9359999999997</v>
      </c>
      <c r="J13" s="158">
        <f t="shared" si="6"/>
        <v>2261096.0639999998</v>
      </c>
      <c r="K13" s="159">
        <f t="shared" si="3"/>
        <v>25162.610372475392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50.25" customHeight="1">
      <c r="A14" s="269">
        <v>11010500</v>
      </c>
      <c r="B14" s="324" t="s">
        <v>64</v>
      </c>
      <c r="C14" s="325">
        <v>75226</v>
      </c>
      <c r="D14" s="325">
        <v>42136</v>
      </c>
      <c r="E14" s="327">
        <v>51742</v>
      </c>
      <c r="F14" s="156">
        <f t="shared" si="1"/>
        <v>68.782070028979348</v>
      </c>
      <c r="G14" s="481">
        <f t="shared" si="2"/>
        <v>122.79760774634516</v>
      </c>
      <c r="H14" s="572">
        <f t="shared" si="5"/>
        <v>9606</v>
      </c>
      <c r="I14" s="157">
        <v>787.649</v>
      </c>
      <c r="J14" s="158">
        <f t="shared" si="6"/>
        <v>50954.351000000002</v>
      </c>
      <c r="K14" s="159">
        <f t="shared" si="3"/>
        <v>6469.1697697832406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2" customFormat="1" ht="25.5" customHeight="1">
      <c r="A15" s="268">
        <v>11020000</v>
      </c>
      <c r="B15" s="321" t="s">
        <v>65</v>
      </c>
      <c r="C15" s="329">
        <f>SUM(C16)</f>
        <v>200</v>
      </c>
      <c r="D15" s="329">
        <f>SUM(D16)</f>
        <v>0</v>
      </c>
      <c r="E15" s="329">
        <f>SUM(E16)</f>
        <v>0</v>
      </c>
      <c r="F15" s="460">
        <f t="shared" si="1"/>
        <v>0</v>
      </c>
      <c r="G15" s="482" t="str">
        <f t="shared" si="2"/>
        <v/>
      </c>
      <c r="H15" s="489">
        <f t="shared" si="5"/>
        <v>0</v>
      </c>
      <c r="I15" s="160">
        <f>I16</f>
        <v>0</v>
      </c>
      <c r="J15" s="151">
        <f t="shared" si="6"/>
        <v>0</v>
      </c>
      <c r="K15" s="16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2" customFormat="1" ht="38.25" customHeight="1">
      <c r="A16" s="269">
        <v>11020200</v>
      </c>
      <c r="B16" s="324" t="s">
        <v>66</v>
      </c>
      <c r="C16" s="325">
        <v>200</v>
      </c>
      <c r="D16" s="325">
        <v>0</v>
      </c>
      <c r="E16" s="325">
        <v>0</v>
      </c>
      <c r="F16" s="483">
        <f t="shared" si="1"/>
        <v>0</v>
      </c>
      <c r="G16" s="483" t="str">
        <f t="shared" si="2"/>
        <v/>
      </c>
      <c r="H16" s="572">
        <f t="shared" si="5"/>
        <v>0</v>
      </c>
      <c r="I16" s="163"/>
      <c r="J16" s="158">
        <f t="shared" si="6"/>
        <v>0</v>
      </c>
      <c r="K16" s="159" t="e">
        <f t="shared" ref="K16:K31" si="7">E16/I16*100-100</f>
        <v>#DIV/0!</v>
      </c>
      <c r="L16" s="11"/>
      <c r="M16" s="11"/>
      <c r="N16" s="11"/>
      <c r="O16" s="11"/>
      <c r="P16" s="43"/>
      <c r="Q16" s="11"/>
      <c r="R16" s="11"/>
      <c r="S16" s="11"/>
      <c r="T16" s="11"/>
      <c r="U16" s="11"/>
      <c r="V16" s="11"/>
      <c r="W16" s="11"/>
      <c r="X16" s="11"/>
      <c r="Y16" s="11"/>
    </row>
    <row r="17" spans="1:26" s="12" customFormat="1" ht="35.25" customHeight="1">
      <c r="A17" s="268">
        <v>13000000</v>
      </c>
      <c r="B17" s="321" t="s">
        <v>52</v>
      </c>
      <c r="C17" s="322">
        <f>SUM(C18+C21)</f>
        <v>655033</v>
      </c>
      <c r="D17" s="322">
        <f t="shared" ref="D17:E17" si="8">SUM(D18+D21)</f>
        <v>392895</v>
      </c>
      <c r="E17" s="322">
        <f t="shared" si="8"/>
        <v>818547</v>
      </c>
      <c r="F17" s="164">
        <f t="shared" si="1"/>
        <v>124.96271180230613</v>
      </c>
      <c r="G17" s="484">
        <f t="shared" si="2"/>
        <v>208.33734203794907</v>
      </c>
      <c r="H17" s="489">
        <f t="shared" si="5"/>
        <v>425652</v>
      </c>
      <c r="I17" s="149">
        <f>I18+I21</f>
        <v>18.91</v>
      </c>
      <c r="J17" s="151">
        <f t="shared" si="6"/>
        <v>818528.09</v>
      </c>
      <c r="K17" s="161">
        <f t="shared" si="7"/>
        <v>4328546.2189317821</v>
      </c>
      <c r="L17" s="13"/>
      <c r="M17" s="13"/>
      <c r="N17" s="13"/>
      <c r="O17" s="13"/>
      <c r="P17" s="13"/>
      <c r="Q17" s="13"/>
      <c r="R17" s="11"/>
      <c r="S17" s="11"/>
      <c r="T17" s="11"/>
      <c r="U17" s="11"/>
      <c r="V17" s="11"/>
      <c r="W17" s="11"/>
      <c r="X17" s="11"/>
      <c r="Y17" s="11"/>
    </row>
    <row r="18" spans="1:26" s="12" customFormat="1" ht="31.5" customHeight="1">
      <c r="A18" s="268">
        <v>13010000</v>
      </c>
      <c r="B18" s="321" t="s">
        <v>257</v>
      </c>
      <c r="C18" s="322">
        <f>SUM(C19+C20)</f>
        <v>293034</v>
      </c>
      <c r="D18" s="322">
        <f>SUM(D19+D20)</f>
        <v>118896</v>
      </c>
      <c r="E18" s="322">
        <f>SUM(E19+E20)</f>
        <v>699441</v>
      </c>
      <c r="F18" s="164">
        <f t="shared" si="1"/>
        <v>238.68936710415855</v>
      </c>
      <c r="G18" s="484">
        <f t="shared" si="2"/>
        <v>588.27967299152192</v>
      </c>
      <c r="H18" s="489">
        <f t="shared" si="5"/>
        <v>580545</v>
      </c>
      <c r="I18" s="149">
        <f>I20</f>
        <v>1.1259999999999999</v>
      </c>
      <c r="J18" s="151">
        <f t="shared" si="6"/>
        <v>699439.87399999995</v>
      </c>
      <c r="K18" s="161">
        <f t="shared" si="7"/>
        <v>62117217.939609244</v>
      </c>
      <c r="L18" s="13"/>
      <c r="M18" s="13"/>
      <c r="N18" s="13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</row>
    <row r="19" spans="1:26" s="12" customFormat="1" ht="50.25" customHeight="1">
      <c r="A19" s="269">
        <v>13010100</v>
      </c>
      <c r="B19" s="324" t="s">
        <v>256</v>
      </c>
      <c r="C19" s="330">
        <v>280788</v>
      </c>
      <c r="D19" s="330">
        <v>106650</v>
      </c>
      <c r="E19" s="330">
        <v>676414</v>
      </c>
      <c r="F19" s="162">
        <f t="shared" si="1"/>
        <v>240.89847144464864</v>
      </c>
      <c r="G19" s="484">
        <f t="shared" si="2"/>
        <v>634.23722456633845</v>
      </c>
      <c r="H19" s="489">
        <f t="shared" si="5"/>
        <v>569764</v>
      </c>
      <c r="I19" s="149"/>
      <c r="J19" s="151"/>
      <c r="K19" s="161"/>
      <c r="L19" s="13"/>
      <c r="M19" s="13"/>
      <c r="N19" s="13"/>
      <c r="O19" s="13"/>
      <c r="P19" s="13"/>
      <c r="Q19" s="13"/>
      <c r="R19" s="11"/>
      <c r="S19" s="11"/>
      <c r="T19" s="11"/>
      <c r="U19" s="11"/>
      <c r="V19" s="11"/>
      <c r="W19" s="11"/>
      <c r="X19" s="11"/>
      <c r="Y19" s="11"/>
    </row>
    <row r="20" spans="1:26" s="12" customFormat="1" ht="83.25" customHeight="1">
      <c r="A20" s="269">
        <v>13010200</v>
      </c>
      <c r="B20" s="324" t="s">
        <v>67</v>
      </c>
      <c r="C20" s="330">
        <v>12246</v>
      </c>
      <c r="D20" s="330">
        <v>12246</v>
      </c>
      <c r="E20" s="330">
        <v>23027</v>
      </c>
      <c r="F20" s="162">
        <f t="shared" si="1"/>
        <v>188.0369100114323</v>
      </c>
      <c r="G20" s="485">
        <f t="shared" si="2"/>
        <v>188.0369100114323</v>
      </c>
      <c r="H20" s="572">
        <f t="shared" si="5"/>
        <v>10781</v>
      </c>
      <c r="I20" s="165">
        <v>1.1259999999999999</v>
      </c>
      <c r="J20" s="158">
        <f t="shared" si="6"/>
        <v>23025.874</v>
      </c>
      <c r="K20" s="166">
        <f t="shared" si="7"/>
        <v>2044926.6429840142</v>
      </c>
      <c r="L20" s="13"/>
      <c r="M20" s="13"/>
      <c r="N20" s="13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</row>
    <row r="21" spans="1:26" s="44" customFormat="1" ht="26.25" customHeight="1">
      <c r="A21" s="268">
        <v>13030000</v>
      </c>
      <c r="B21" s="321" t="s">
        <v>68</v>
      </c>
      <c r="C21" s="322">
        <f>SUM(C22)</f>
        <v>361999</v>
      </c>
      <c r="D21" s="322">
        <f>SUM(D22)</f>
        <v>273999</v>
      </c>
      <c r="E21" s="322">
        <f>SUM(E22)</f>
        <v>119106</v>
      </c>
      <c r="F21" s="164">
        <f t="shared" si="1"/>
        <v>32.902300835085178</v>
      </c>
      <c r="G21" s="484">
        <f t="shared" si="2"/>
        <v>43.469501713509906</v>
      </c>
      <c r="H21" s="489">
        <f t="shared" si="5"/>
        <v>-154893</v>
      </c>
      <c r="I21" s="149">
        <f>I22</f>
        <v>17.783999999999999</v>
      </c>
      <c r="J21" s="151">
        <f t="shared" si="6"/>
        <v>119088.216</v>
      </c>
      <c r="K21" s="161">
        <f t="shared" si="7"/>
        <v>669636.84210526315</v>
      </c>
      <c r="L21" s="13"/>
      <c r="M21" s="13"/>
      <c r="N21" s="13"/>
      <c r="O21" s="13"/>
      <c r="P21" s="13"/>
      <c r="Q21" s="13"/>
    </row>
    <row r="22" spans="1:26" ht="51.75" customHeight="1">
      <c r="A22" s="269">
        <v>13030100</v>
      </c>
      <c r="B22" s="324" t="s">
        <v>69</v>
      </c>
      <c r="C22" s="325">
        <v>361999</v>
      </c>
      <c r="D22" s="325">
        <v>273999</v>
      </c>
      <c r="E22" s="327">
        <v>119106</v>
      </c>
      <c r="F22" s="162">
        <f t="shared" si="1"/>
        <v>32.902300835085178</v>
      </c>
      <c r="G22" s="485">
        <f t="shared" si="2"/>
        <v>43.469501713509906</v>
      </c>
      <c r="H22" s="572">
        <f t="shared" si="5"/>
        <v>-154893</v>
      </c>
      <c r="I22" s="157">
        <v>17.783999999999999</v>
      </c>
      <c r="J22" s="158">
        <f t="shared" si="6"/>
        <v>119088.216</v>
      </c>
      <c r="K22" s="166">
        <f t="shared" si="7"/>
        <v>669636.84210526315</v>
      </c>
      <c r="L22" s="11"/>
      <c r="M22" s="11"/>
      <c r="N22" s="11"/>
      <c r="O22" s="11"/>
      <c r="P22" s="11"/>
      <c r="Q22" s="11"/>
    </row>
    <row r="23" spans="1:26" s="45" customFormat="1" ht="29.25" customHeight="1" thickBot="1">
      <c r="A23" s="268">
        <v>14000000</v>
      </c>
      <c r="B23" s="321" t="s">
        <v>70</v>
      </c>
      <c r="C23" s="329">
        <f>SUM(C24+C26+C28)</f>
        <v>828854</v>
      </c>
      <c r="D23" s="329">
        <f t="shared" ref="D23:E23" si="9">SUM(D24+D26+D28)</f>
        <v>584804</v>
      </c>
      <c r="E23" s="329">
        <f t="shared" si="9"/>
        <v>754177</v>
      </c>
      <c r="F23" s="164">
        <f t="shared" si="1"/>
        <v>90.990331228418995</v>
      </c>
      <c r="G23" s="484">
        <f t="shared" si="2"/>
        <v>128.96235319867853</v>
      </c>
      <c r="H23" s="489">
        <f t="shared" si="5"/>
        <v>169373</v>
      </c>
      <c r="I23" s="160">
        <f>I24+I26+I28</f>
        <v>11418.473</v>
      </c>
      <c r="J23" s="151">
        <f t="shared" si="6"/>
        <v>742758.527</v>
      </c>
      <c r="K23" s="161">
        <f t="shared" si="7"/>
        <v>6504.8849088665365</v>
      </c>
      <c r="L23" s="20"/>
      <c r="M23" s="20"/>
      <c r="N23" s="20"/>
      <c r="O23" s="20"/>
      <c r="P23" s="20"/>
      <c r="Q23" s="20"/>
      <c r="R23" s="44"/>
      <c r="S23" s="44"/>
      <c r="T23" s="44"/>
      <c r="U23" s="44"/>
      <c r="V23" s="44"/>
      <c r="W23" s="44"/>
      <c r="X23" s="44"/>
      <c r="Y23" s="44"/>
    </row>
    <row r="24" spans="1:26" s="12" customFormat="1" ht="18.75" customHeight="1">
      <c r="A24" s="268">
        <v>14020000</v>
      </c>
      <c r="B24" s="321" t="s">
        <v>71</v>
      </c>
      <c r="C24" s="329">
        <f>SUM(C25)</f>
        <v>120804</v>
      </c>
      <c r="D24" s="329">
        <f t="shared" ref="D24:E24" si="10">SUM(D25)</f>
        <v>70804</v>
      </c>
      <c r="E24" s="329">
        <f t="shared" si="10"/>
        <v>21926</v>
      </c>
      <c r="F24" s="164">
        <f t="shared" si="1"/>
        <v>18.150061256249796</v>
      </c>
      <c r="G24" s="484">
        <f t="shared" si="2"/>
        <v>30.967176995649965</v>
      </c>
      <c r="H24" s="489">
        <f t="shared" si="5"/>
        <v>-48878</v>
      </c>
      <c r="I24" s="160">
        <f>I25</f>
        <v>1594.6759999999999</v>
      </c>
      <c r="J24" s="151">
        <f t="shared" si="6"/>
        <v>20331.324000000001</v>
      </c>
      <c r="K24" s="161">
        <f t="shared" si="7"/>
        <v>1274.9501466128545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6" ht="23.25" customHeight="1">
      <c r="A25" s="269">
        <v>14021900</v>
      </c>
      <c r="B25" s="324" t="s">
        <v>72</v>
      </c>
      <c r="C25" s="325">
        <v>120804</v>
      </c>
      <c r="D25" s="325">
        <v>70804</v>
      </c>
      <c r="E25" s="325">
        <v>21926</v>
      </c>
      <c r="F25" s="162">
        <f>IF(C25=0,"",E25/C25*100)</f>
        <v>18.150061256249796</v>
      </c>
      <c r="G25" s="485">
        <f>IF(D25=0,"",E25/D25*100)</f>
        <v>30.967176995649965</v>
      </c>
      <c r="H25" s="572">
        <f>E25-D25</f>
        <v>-48878</v>
      </c>
      <c r="I25" s="167">
        <v>1594.6759999999999</v>
      </c>
      <c r="J25" s="158">
        <f t="shared" si="6"/>
        <v>20331.324000000001</v>
      </c>
      <c r="K25" s="159">
        <f t="shared" si="7"/>
        <v>1274.9501466128545</v>
      </c>
      <c r="L25" s="11"/>
      <c r="M25" s="11"/>
      <c r="N25" s="11"/>
      <c r="O25" s="11"/>
      <c r="P25" s="11"/>
      <c r="Q25" s="11"/>
    </row>
    <row r="26" spans="1:26" ht="18.75" customHeight="1">
      <c r="A26" s="268">
        <v>14030000</v>
      </c>
      <c r="B26" s="321" t="s">
        <v>73</v>
      </c>
      <c r="C26" s="329">
        <f>SUM(C27)</f>
        <v>422181</v>
      </c>
      <c r="D26" s="329">
        <f t="shared" ref="D26:E26" si="11">SUM(D27)</f>
        <v>318000</v>
      </c>
      <c r="E26" s="329">
        <f t="shared" si="11"/>
        <v>74758</v>
      </c>
      <c r="F26" s="168">
        <f t="shared" si="1"/>
        <v>17.70757092337173</v>
      </c>
      <c r="G26" s="486">
        <f t="shared" si="2"/>
        <v>23.508805031446542</v>
      </c>
      <c r="H26" s="489">
        <f t="shared" si="5"/>
        <v>-243242</v>
      </c>
      <c r="I26" s="160">
        <f>I27</f>
        <v>6561.1270000000004</v>
      </c>
      <c r="J26" s="151">
        <f t="shared" si="6"/>
        <v>68196.872999999992</v>
      </c>
      <c r="K26" s="161">
        <f t="shared" si="7"/>
        <v>1039.4079096472299</v>
      </c>
      <c r="L26" s="11"/>
      <c r="M26" s="11"/>
      <c r="N26" s="11"/>
      <c r="O26" s="11"/>
      <c r="P26" s="11"/>
      <c r="Q26" s="11"/>
    </row>
    <row r="27" spans="1:26" ht="21" customHeight="1">
      <c r="A27" s="269">
        <v>14031900</v>
      </c>
      <c r="B27" s="324" t="s">
        <v>72</v>
      </c>
      <c r="C27" s="325">
        <v>422181</v>
      </c>
      <c r="D27" s="325">
        <v>318000</v>
      </c>
      <c r="E27" s="325">
        <v>74758</v>
      </c>
      <c r="F27" s="162">
        <f t="shared" si="1"/>
        <v>17.70757092337173</v>
      </c>
      <c r="G27" s="483">
        <f t="shared" si="2"/>
        <v>23.508805031446542</v>
      </c>
      <c r="H27" s="572">
        <f t="shared" si="5"/>
        <v>-243242</v>
      </c>
      <c r="I27" s="163">
        <v>6561.1270000000004</v>
      </c>
      <c r="J27" s="158">
        <f t="shared" si="6"/>
        <v>68196.872999999992</v>
      </c>
      <c r="K27" s="159">
        <f t="shared" si="7"/>
        <v>1039.4079096472299</v>
      </c>
      <c r="L27" s="11"/>
      <c r="M27" s="11"/>
      <c r="N27" s="11"/>
      <c r="O27" s="11"/>
      <c r="P27" s="49"/>
      <c r="Q27" s="11"/>
      <c r="R27" s="11"/>
      <c r="S27" s="11"/>
    </row>
    <row r="28" spans="1:26" ht="50.25" customHeight="1">
      <c r="A28" s="268">
        <v>14040000</v>
      </c>
      <c r="B28" s="321" t="s">
        <v>74</v>
      </c>
      <c r="C28" s="329">
        <f>SUM(C30+C29)</f>
        <v>285869</v>
      </c>
      <c r="D28" s="329">
        <f t="shared" ref="D28:E28" si="12">SUM(D30+D29)</f>
        <v>196000</v>
      </c>
      <c r="E28" s="329">
        <f t="shared" si="12"/>
        <v>657493</v>
      </c>
      <c r="F28" s="168">
        <f t="shared" si="1"/>
        <v>229.99800607970781</v>
      </c>
      <c r="G28" s="486">
        <f t="shared" si="2"/>
        <v>335.45561224489796</v>
      </c>
      <c r="H28" s="489">
        <f t="shared" si="5"/>
        <v>461493</v>
      </c>
      <c r="I28" s="160">
        <f>I30</f>
        <v>3262.67</v>
      </c>
      <c r="J28" s="151">
        <f t="shared" si="6"/>
        <v>654230.32999999996</v>
      </c>
      <c r="K28" s="161">
        <f t="shared" si="7"/>
        <v>20051.992080106171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6" ht="112.5" customHeight="1">
      <c r="A29" s="590" t="s">
        <v>312</v>
      </c>
      <c r="B29" s="569" t="s">
        <v>313</v>
      </c>
      <c r="C29" s="325">
        <v>15000</v>
      </c>
      <c r="D29" s="325">
        <v>9000</v>
      </c>
      <c r="E29" s="325">
        <v>166329</v>
      </c>
      <c r="F29" s="156">
        <f t="shared" ref="F29" si="13">IF(C29=0,"",E29/C29*100)</f>
        <v>1108.8599999999999</v>
      </c>
      <c r="G29" s="481">
        <f t="shared" ref="G29" si="14">IF(D29=0,"",E29/D29*100)</f>
        <v>1848.1000000000001</v>
      </c>
      <c r="H29" s="572">
        <f t="shared" ref="H29" si="15">E29-D29</f>
        <v>157329</v>
      </c>
      <c r="I29" s="149"/>
      <c r="J29" s="151"/>
      <c r="K29" s="16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6" s="12" customFormat="1" ht="75.75" customHeight="1">
      <c r="A30" s="590" t="s">
        <v>314</v>
      </c>
      <c r="B30" s="569" t="s">
        <v>315</v>
      </c>
      <c r="C30" s="325">
        <v>270869</v>
      </c>
      <c r="D30" s="325">
        <v>187000</v>
      </c>
      <c r="E30" s="325">
        <v>491164</v>
      </c>
      <c r="F30" s="162">
        <f t="shared" si="1"/>
        <v>181.32898190638278</v>
      </c>
      <c r="G30" s="483">
        <f t="shared" si="2"/>
        <v>262.65454545454548</v>
      </c>
      <c r="H30" s="572">
        <f t="shared" si="5"/>
        <v>304164</v>
      </c>
      <c r="I30" s="169">
        <v>3262.67</v>
      </c>
      <c r="J30" s="158">
        <f t="shared" si="6"/>
        <v>487901.33</v>
      </c>
      <c r="K30" s="166">
        <f t="shared" si="7"/>
        <v>14954.05082340537</v>
      </c>
      <c r="L30" s="11"/>
      <c r="M30" s="11"/>
      <c r="N30" s="11"/>
      <c r="O30" s="11"/>
      <c r="P30" s="15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21" customFormat="1" ht="18.75" customHeight="1">
      <c r="A31" s="268">
        <v>18000000</v>
      </c>
      <c r="B31" s="321" t="s">
        <v>75</v>
      </c>
      <c r="C31" s="322">
        <f>SUM(C32+C42)</f>
        <v>10952126</v>
      </c>
      <c r="D31" s="322">
        <f t="shared" ref="D31:E31" si="16">SUM(D32+D42)</f>
        <v>7185550</v>
      </c>
      <c r="E31" s="322">
        <f t="shared" si="16"/>
        <v>5753214</v>
      </c>
      <c r="F31" s="164">
        <f t="shared" si="1"/>
        <v>52.530568037657709</v>
      </c>
      <c r="G31" s="460">
        <f t="shared" si="2"/>
        <v>80.066438894726218</v>
      </c>
      <c r="H31" s="489">
        <f t="shared" si="5"/>
        <v>-1432336</v>
      </c>
      <c r="I31" s="149">
        <f>I32+I42</f>
        <v>29548.98</v>
      </c>
      <c r="J31" s="151">
        <f t="shared" si="6"/>
        <v>5723665.0199999996</v>
      </c>
      <c r="K31" s="161">
        <f t="shared" si="7"/>
        <v>19370.093383934065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21" customFormat="1" ht="24" customHeight="1">
      <c r="A32" s="268">
        <v>18010000</v>
      </c>
      <c r="B32" s="321" t="s">
        <v>76</v>
      </c>
      <c r="C32" s="322">
        <f>SUM(C33:C41)</f>
        <v>4147087</v>
      </c>
      <c r="D32" s="322">
        <f t="shared" ref="D32:E32" si="17">SUM(D33:D41)</f>
        <v>2870647</v>
      </c>
      <c r="E32" s="322">
        <f t="shared" si="17"/>
        <v>2111313</v>
      </c>
      <c r="F32" s="164">
        <f>IF(C32=0,"",E32/C32*100)</f>
        <v>50.910747712792137</v>
      </c>
      <c r="G32" s="460">
        <f>IF(D32=0,"",E32/D32*100)</f>
        <v>73.548332483931318</v>
      </c>
      <c r="H32" s="489">
        <f t="shared" si="5"/>
        <v>-759334</v>
      </c>
      <c r="I32" s="149">
        <f>SUM(I33:I41)</f>
        <v>16174.295</v>
      </c>
      <c r="J32" s="151">
        <f>E32-I32</f>
        <v>2095138.7050000001</v>
      </c>
      <c r="K32" s="161">
        <f>E32/I32*100-100</f>
        <v>12953.508669156832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5" s="12" customFormat="1" ht="50.25" customHeight="1">
      <c r="A33" s="269">
        <v>18010100</v>
      </c>
      <c r="B33" s="324" t="s">
        <v>77</v>
      </c>
      <c r="C33" s="325">
        <v>98188</v>
      </c>
      <c r="D33" s="325">
        <v>72000</v>
      </c>
      <c r="E33" s="327">
        <v>28680</v>
      </c>
      <c r="F33" s="164">
        <f>IF(C33=0,"",E33/C33*100)</f>
        <v>29.209272008799449</v>
      </c>
      <c r="G33" s="483">
        <f t="shared" si="2"/>
        <v>39.833333333333329</v>
      </c>
      <c r="H33" s="572">
        <f t="shared" si="5"/>
        <v>-43320</v>
      </c>
      <c r="I33" s="157">
        <v>11.871</v>
      </c>
      <c r="J33" s="158">
        <f t="shared" si="6"/>
        <v>28668.129000000001</v>
      </c>
      <c r="K33" s="159">
        <v>111.21594185729177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12" customFormat="1" ht="48.75" customHeight="1">
      <c r="A34" s="269">
        <v>18010200</v>
      </c>
      <c r="B34" s="324" t="s">
        <v>78</v>
      </c>
      <c r="C34" s="330">
        <v>125271</v>
      </c>
      <c r="D34" s="330">
        <v>91000</v>
      </c>
      <c r="E34" s="330">
        <v>24006</v>
      </c>
      <c r="F34" s="162">
        <f t="shared" ref="F34:F50" si="18">IF(C34=0,"",E34/C34*100)</f>
        <v>19.163254065186674</v>
      </c>
      <c r="G34" s="483">
        <f t="shared" si="2"/>
        <v>26.380219780219782</v>
      </c>
      <c r="H34" s="572">
        <f t="shared" si="5"/>
        <v>-66994</v>
      </c>
      <c r="I34" s="169">
        <v>284.78699999999998</v>
      </c>
      <c r="J34" s="158">
        <f t="shared" si="6"/>
        <v>23721.213</v>
      </c>
      <c r="K34" s="159">
        <f t="shared" ref="K34:K52" si="19">E34/I34*100-100</f>
        <v>8329.4578053071255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12" customFormat="1" ht="47.25" customHeight="1">
      <c r="A35" s="269">
        <v>18010300</v>
      </c>
      <c r="B35" s="324" t="s">
        <v>79</v>
      </c>
      <c r="C35" s="330">
        <v>132097</v>
      </c>
      <c r="D35" s="330">
        <v>92000</v>
      </c>
      <c r="E35" s="330">
        <v>70032</v>
      </c>
      <c r="F35" s="162">
        <f t="shared" si="18"/>
        <v>53.015587030742559</v>
      </c>
      <c r="G35" s="483">
        <f t="shared" si="2"/>
        <v>76.12173913043479</v>
      </c>
      <c r="H35" s="572">
        <f t="shared" si="5"/>
        <v>-21968</v>
      </c>
      <c r="I35" s="169">
        <v>201.63</v>
      </c>
      <c r="J35" s="158">
        <f t="shared" si="6"/>
        <v>69830.37</v>
      </c>
      <c r="K35" s="159">
        <f t="shared" si="19"/>
        <v>34632.92664782027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s="12" customFormat="1" ht="47.25" customHeight="1">
      <c r="A36" s="269">
        <v>18010400</v>
      </c>
      <c r="B36" s="324" t="s">
        <v>80</v>
      </c>
      <c r="C36" s="325">
        <v>208299</v>
      </c>
      <c r="D36" s="325">
        <v>155000</v>
      </c>
      <c r="E36" s="325">
        <v>125304</v>
      </c>
      <c r="F36" s="162">
        <f t="shared" si="18"/>
        <v>60.155833681390689</v>
      </c>
      <c r="G36" s="483">
        <f t="shared" si="2"/>
        <v>80.841290322580647</v>
      </c>
      <c r="H36" s="572">
        <f t="shared" si="5"/>
        <v>-29696</v>
      </c>
      <c r="I36" s="163">
        <v>919.50300000000004</v>
      </c>
      <c r="J36" s="158">
        <f t="shared" si="6"/>
        <v>124384.497</v>
      </c>
      <c r="K36" s="159">
        <f t="shared" si="19"/>
        <v>13527.36173780836</v>
      </c>
      <c r="L36" s="11"/>
      <c r="M36" s="11"/>
      <c r="N36" s="11"/>
      <c r="O36" s="11"/>
      <c r="P36" s="43"/>
      <c r="Q36" s="11"/>
      <c r="R36" s="11"/>
      <c r="S36" s="11"/>
      <c r="T36" s="11"/>
      <c r="U36" s="11"/>
      <c r="V36" s="11"/>
      <c r="W36" s="11"/>
      <c r="X36" s="11"/>
      <c r="Y36" s="11"/>
    </row>
    <row r="37" spans="1:25" s="12" customFormat="1" ht="33.75" customHeight="1">
      <c r="A37" s="269">
        <v>18010500</v>
      </c>
      <c r="B37" s="324" t="s">
        <v>81</v>
      </c>
      <c r="C37" s="325">
        <v>311343</v>
      </c>
      <c r="D37" s="325">
        <v>237200</v>
      </c>
      <c r="E37" s="325">
        <v>208075</v>
      </c>
      <c r="F37" s="170">
        <f t="shared" si="18"/>
        <v>66.831436711279849</v>
      </c>
      <c r="G37" s="487">
        <f t="shared" si="2"/>
        <v>87.721332209106237</v>
      </c>
      <c r="H37" s="337">
        <f t="shared" si="5"/>
        <v>-29125</v>
      </c>
      <c r="I37" s="163">
        <v>5713.0889999999999</v>
      </c>
      <c r="J37" s="167">
        <f t="shared" si="6"/>
        <v>202361.91099999999</v>
      </c>
      <c r="K37" s="159">
        <f t="shared" si="19"/>
        <v>3542.0752416074733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s="11" customFormat="1" ht="24" customHeight="1">
      <c r="A38" s="269">
        <v>18010600</v>
      </c>
      <c r="B38" s="324" t="s">
        <v>82</v>
      </c>
      <c r="C38" s="325">
        <v>2370231</v>
      </c>
      <c r="D38" s="325">
        <v>1697231</v>
      </c>
      <c r="E38" s="325">
        <v>1598959</v>
      </c>
      <c r="F38" s="170">
        <f>IF(C38=0,"",E38/C38*100)</f>
        <v>67.460049252583403</v>
      </c>
      <c r="G38" s="487">
        <f>IF(D38=0,"",E38/D38*100)</f>
        <v>94.209863006273167</v>
      </c>
      <c r="H38" s="337">
        <f t="shared" si="5"/>
        <v>-98272</v>
      </c>
      <c r="I38" s="163">
        <v>8148.5140000000001</v>
      </c>
      <c r="J38" s="167">
        <f>E38-I38</f>
        <v>1590810.486</v>
      </c>
      <c r="K38" s="159">
        <f>E38/I38*100-100</f>
        <v>19522.706667743343</v>
      </c>
    </row>
    <row r="39" spans="1:25" s="16" customFormat="1" ht="28.5" customHeight="1" thickBot="1">
      <c r="A39" s="269">
        <v>18010700</v>
      </c>
      <c r="B39" s="324" t="s">
        <v>83</v>
      </c>
      <c r="C39" s="325">
        <v>495010</v>
      </c>
      <c r="D39" s="325">
        <v>204380</v>
      </c>
      <c r="E39" s="325">
        <v>12443</v>
      </c>
      <c r="F39" s="170">
        <f>IF(C39=0,"",E39/C39*100)</f>
        <v>2.5136865921900569</v>
      </c>
      <c r="G39" s="487">
        <f>IF(D39=0,"",E39/D39*100)</f>
        <v>6.0881690967805069</v>
      </c>
      <c r="H39" s="337">
        <f t="shared" si="5"/>
        <v>-191937</v>
      </c>
      <c r="I39" s="171">
        <v>400.267</v>
      </c>
      <c r="J39" s="167">
        <f>E39-I39</f>
        <v>12042.733</v>
      </c>
      <c r="K39" s="159">
        <f>E39/I39*100-100</f>
        <v>3008.6749594645576</v>
      </c>
      <c r="L39" s="4"/>
      <c r="M39" s="22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4.75" customHeight="1">
      <c r="A40" s="269">
        <v>18010900</v>
      </c>
      <c r="B40" s="324" t="s">
        <v>84</v>
      </c>
      <c r="C40" s="325">
        <v>356648</v>
      </c>
      <c r="D40" s="325">
        <v>284336</v>
      </c>
      <c r="E40" s="325">
        <v>12564</v>
      </c>
      <c r="F40" s="170">
        <f t="shared" si="18"/>
        <v>3.5228011933334828</v>
      </c>
      <c r="G40" s="487">
        <f t="shared" si="2"/>
        <v>4.4187158854313209</v>
      </c>
      <c r="H40" s="337">
        <f t="shared" si="5"/>
        <v>-271772</v>
      </c>
      <c r="I40" s="163">
        <v>423.74200000000002</v>
      </c>
      <c r="J40" s="167">
        <f t="shared" si="6"/>
        <v>12140.258</v>
      </c>
      <c r="K40" s="159">
        <f t="shared" si="19"/>
        <v>2865.0117288349984</v>
      </c>
      <c r="L40" s="19"/>
    </row>
    <row r="41" spans="1:25" s="12" customFormat="1" ht="30" customHeight="1">
      <c r="A41" s="269">
        <v>18011100</v>
      </c>
      <c r="B41" s="324" t="s">
        <v>85</v>
      </c>
      <c r="C41" s="325">
        <v>50000</v>
      </c>
      <c r="D41" s="325">
        <v>37500</v>
      </c>
      <c r="E41" s="325">
        <v>31250</v>
      </c>
      <c r="F41" s="170">
        <f t="shared" si="18"/>
        <v>62.5</v>
      </c>
      <c r="G41" s="487">
        <f t="shared" si="2"/>
        <v>83.333333333333343</v>
      </c>
      <c r="H41" s="337">
        <f t="shared" si="5"/>
        <v>-6250</v>
      </c>
      <c r="I41" s="163">
        <v>70.891999999999996</v>
      </c>
      <c r="J41" s="167">
        <f t="shared" si="6"/>
        <v>31179.108</v>
      </c>
      <c r="K41" s="159">
        <f t="shared" si="19"/>
        <v>43981.137504937091</v>
      </c>
      <c r="L41" s="15"/>
      <c r="M41" s="15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s="12" customFormat="1" ht="27" customHeight="1">
      <c r="A42" s="268">
        <v>18050000</v>
      </c>
      <c r="B42" s="321" t="s">
        <v>86</v>
      </c>
      <c r="C42" s="423">
        <f>SUM(C43:C45)</f>
        <v>6805039</v>
      </c>
      <c r="D42" s="423">
        <f t="shared" ref="D42:E42" si="20">SUM(D43:D45)</f>
        <v>4314903</v>
      </c>
      <c r="E42" s="423">
        <f t="shared" si="20"/>
        <v>3641901</v>
      </c>
      <c r="F42" s="424">
        <f t="shared" si="18"/>
        <v>53.517709450305873</v>
      </c>
      <c r="G42" s="488">
        <f t="shared" si="2"/>
        <v>84.402847526352275</v>
      </c>
      <c r="H42" s="489">
        <f t="shared" si="5"/>
        <v>-673002</v>
      </c>
      <c r="I42" s="149">
        <f>SUM(I43:I45)</f>
        <v>13374.684999999999</v>
      </c>
      <c r="J42" s="151">
        <f t="shared" si="6"/>
        <v>3628526.3149999999</v>
      </c>
      <c r="K42" s="161">
        <f t="shared" si="19"/>
        <v>27129.807655283101</v>
      </c>
      <c r="L42" s="15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s="12" customFormat="1" ht="24.75" customHeight="1">
      <c r="A43" s="269">
        <v>18050300</v>
      </c>
      <c r="B43" s="324" t="s">
        <v>87</v>
      </c>
      <c r="C43" s="332">
        <v>148848</v>
      </c>
      <c r="D43" s="330">
        <v>83000</v>
      </c>
      <c r="E43" s="332">
        <v>40482</v>
      </c>
      <c r="F43" s="162">
        <f t="shared" si="18"/>
        <v>27.196871976781683</v>
      </c>
      <c r="G43" s="483">
        <f t="shared" si="2"/>
        <v>48.773493975903612</v>
      </c>
      <c r="H43" s="572">
        <f t="shared" si="5"/>
        <v>-42518</v>
      </c>
      <c r="I43" s="169">
        <v>2056.0129999999999</v>
      </c>
      <c r="J43" s="151">
        <f t="shared" si="6"/>
        <v>38425.987000000001</v>
      </c>
      <c r="K43" s="159">
        <f t="shared" si="19"/>
        <v>1868.956421968149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s="12" customFormat="1" ht="23.25" customHeight="1">
      <c r="A44" s="269">
        <v>18050400</v>
      </c>
      <c r="B44" s="324" t="s">
        <v>88</v>
      </c>
      <c r="C44" s="330">
        <v>3979858</v>
      </c>
      <c r="D44" s="330">
        <v>2506197</v>
      </c>
      <c r="E44" s="330">
        <v>2383622</v>
      </c>
      <c r="F44" s="162">
        <f t="shared" si="18"/>
        <v>59.892136855134027</v>
      </c>
      <c r="G44" s="483">
        <f t="shared" si="2"/>
        <v>95.109123504656651</v>
      </c>
      <c r="H44" s="572">
        <f t="shared" si="5"/>
        <v>-122575</v>
      </c>
      <c r="I44" s="169">
        <v>9354.0759999999991</v>
      </c>
      <c r="J44" s="151">
        <f t="shared" si="6"/>
        <v>2374267.9240000001</v>
      </c>
      <c r="K44" s="159">
        <f t="shared" si="19"/>
        <v>25382.17482945403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s="12" customFormat="1" ht="84.75" customHeight="1">
      <c r="A45" s="269">
        <v>18050500</v>
      </c>
      <c r="B45" s="324" t="s">
        <v>89</v>
      </c>
      <c r="C45" s="330">
        <v>2676333</v>
      </c>
      <c r="D45" s="330">
        <v>1725706</v>
      </c>
      <c r="E45" s="330">
        <v>1217797</v>
      </c>
      <c r="F45" s="162">
        <f t="shared" si="18"/>
        <v>45.502446818090277</v>
      </c>
      <c r="G45" s="483">
        <f t="shared" si="2"/>
        <v>70.568045773729708</v>
      </c>
      <c r="H45" s="572">
        <f t="shared" si="5"/>
        <v>-507909</v>
      </c>
      <c r="I45" s="169">
        <v>1964.596</v>
      </c>
      <c r="J45" s="151">
        <f t="shared" si="6"/>
        <v>1215832.4040000001</v>
      </c>
      <c r="K45" s="159">
        <f t="shared" si="19"/>
        <v>61887.146466754486</v>
      </c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s="4" customFormat="1" ht="29.25" customHeight="1">
      <c r="A46" s="268">
        <v>20000000</v>
      </c>
      <c r="B46" s="321" t="s">
        <v>94</v>
      </c>
      <c r="C46" s="423">
        <f>SUM(C47+C54+C70)</f>
        <v>895227</v>
      </c>
      <c r="D46" s="423">
        <f>SUM(D47+D54+D70)</f>
        <v>475678</v>
      </c>
      <c r="E46" s="423">
        <f t="shared" ref="E46" si="21">SUM(E47+E54+E70)</f>
        <v>577153</v>
      </c>
      <c r="F46" s="424">
        <f t="shared" si="18"/>
        <v>64.470017101807699</v>
      </c>
      <c r="G46" s="488">
        <f t="shared" si="2"/>
        <v>121.3327082606301</v>
      </c>
      <c r="H46" s="489">
        <f t="shared" si="5"/>
        <v>101475</v>
      </c>
      <c r="I46" s="149">
        <f>I47+I54+I70</f>
        <v>1680.7539999999999</v>
      </c>
      <c r="J46" s="151">
        <f t="shared" si="6"/>
        <v>575472.24600000004</v>
      </c>
      <c r="K46" s="161">
        <f t="shared" si="19"/>
        <v>34238.933597659146</v>
      </c>
    </row>
    <row r="47" spans="1:25" s="4" customFormat="1" ht="33" customHeight="1">
      <c r="A47" s="268">
        <v>21000000</v>
      </c>
      <c r="B47" s="321" t="s">
        <v>95</v>
      </c>
      <c r="C47" s="322">
        <f>SUM(C48+C50)</f>
        <v>25867</v>
      </c>
      <c r="D47" s="322">
        <f t="shared" ref="D47:E47" si="22">SUM(D48+D50)</f>
        <v>18787</v>
      </c>
      <c r="E47" s="322">
        <f t="shared" si="22"/>
        <v>-1760</v>
      </c>
      <c r="F47" s="164">
        <f t="shared" si="18"/>
        <v>-6.8040360304635259</v>
      </c>
      <c r="G47" s="460">
        <f t="shared" si="2"/>
        <v>-9.3681801245542129</v>
      </c>
      <c r="H47" s="489">
        <f t="shared" si="5"/>
        <v>-20547</v>
      </c>
      <c r="I47" s="149">
        <f>I48+I50</f>
        <v>68.772999999999996</v>
      </c>
      <c r="J47" s="151">
        <f t="shared" si="6"/>
        <v>-1828.7729999999999</v>
      </c>
      <c r="K47" s="161">
        <f t="shared" si="19"/>
        <v>-2659.1438500574354</v>
      </c>
    </row>
    <row r="48" spans="1:25" s="4" customFormat="1" ht="50.25" customHeight="1">
      <c r="A48" s="268">
        <v>21010000</v>
      </c>
      <c r="B48" s="321" t="s">
        <v>96</v>
      </c>
      <c r="C48" s="322">
        <v>680</v>
      </c>
      <c r="D48" s="322">
        <v>0</v>
      </c>
      <c r="E48" s="322">
        <v>0</v>
      </c>
      <c r="F48" s="164">
        <f>IF(C48=0,"",E48/C48*100)</f>
        <v>0</v>
      </c>
      <c r="G48" s="164" t="str">
        <f>IF(D48=0,"",E48/D48*100)</f>
        <v/>
      </c>
      <c r="H48" s="489">
        <f t="shared" si="5"/>
        <v>0</v>
      </c>
      <c r="I48" s="149">
        <f>I49</f>
        <v>8.5739999999999998</v>
      </c>
      <c r="J48" s="151">
        <f t="shared" si="6"/>
        <v>-8.5739999999999998</v>
      </c>
      <c r="K48" s="161">
        <f t="shared" si="19"/>
        <v>-100</v>
      </c>
    </row>
    <row r="49" spans="1:11" s="4" customFormat="1" ht="48.75" customHeight="1">
      <c r="A49" s="269">
        <v>21010300</v>
      </c>
      <c r="B49" s="324" t="s">
        <v>97</v>
      </c>
      <c r="C49" s="330">
        <v>680</v>
      </c>
      <c r="D49" s="330">
        <v>680</v>
      </c>
      <c r="E49" s="330">
        <v>0</v>
      </c>
      <c r="F49" s="162">
        <f>IF(C49=0,"",E49/C49*100)</f>
        <v>0</v>
      </c>
      <c r="G49" s="162">
        <f>IF(D49=0,"",E49/D49*100)</f>
        <v>0</v>
      </c>
      <c r="H49" s="572">
        <f t="shared" si="5"/>
        <v>-680</v>
      </c>
      <c r="I49" s="172">
        <v>8.5739999999999998</v>
      </c>
      <c r="J49" s="158">
        <f t="shared" si="6"/>
        <v>-8.5739999999999998</v>
      </c>
      <c r="K49" s="159">
        <f t="shared" si="19"/>
        <v>-100</v>
      </c>
    </row>
    <row r="50" spans="1:11" s="4" customFormat="1" ht="26.25" customHeight="1">
      <c r="A50" s="268">
        <v>21080000</v>
      </c>
      <c r="B50" s="321" t="s">
        <v>98</v>
      </c>
      <c r="C50" s="322">
        <f>SUM(C53+C52+C51)</f>
        <v>25187</v>
      </c>
      <c r="D50" s="322">
        <f t="shared" ref="D50:E50" si="23">SUM(D53+D52+D51)</f>
        <v>18787</v>
      </c>
      <c r="E50" s="322">
        <f t="shared" si="23"/>
        <v>-1760</v>
      </c>
      <c r="F50" s="164">
        <f t="shared" si="18"/>
        <v>-6.987731766387423</v>
      </c>
      <c r="G50" s="460">
        <f t="shared" si="2"/>
        <v>-9.3681801245542129</v>
      </c>
      <c r="H50" s="489">
        <f t="shared" si="5"/>
        <v>-20547</v>
      </c>
      <c r="I50" s="149">
        <f>I52+I53</f>
        <v>60.198999999999998</v>
      </c>
      <c r="J50" s="151">
        <f t="shared" si="6"/>
        <v>-1820.1990000000001</v>
      </c>
      <c r="K50" s="161">
        <f t="shared" si="19"/>
        <v>-3023.6366052592239</v>
      </c>
    </row>
    <row r="51" spans="1:11" s="4" customFormat="1" ht="77.25" customHeight="1">
      <c r="A51" s="269">
        <v>21080900</v>
      </c>
      <c r="B51" s="324" t="s">
        <v>327</v>
      </c>
      <c r="C51" s="338">
        <v>0</v>
      </c>
      <c r="D51" s="338">
        <v>0</v>
      </c>
      <c r="E51" s="338">
        <v>-2100</v>
      </c>
      <c r="F51" s="302" t="str">
        <f>IF(C51=0,"",E51/C51*100)</f>
        <v/>
      </c>
      <c r="G51" s="302" t="str">
        <f>IF(D51=0,"",E51/D51*100)</f>
        <v/>
      </c>
      <c r="H51" s="572">
        <f t="shared" ref="H51" si="24">E51-D51</f>
        <v>-2100</v>
      </c>
      <c r="I51" s="149"/>
      <c r="J51" s="151"/>
      <c r="K51" s="161"/>
    </row>
    <row r="52" spans="1:11" s="4" customFormat="1" ht="28.5" customHeight="1">
      <c r="A52" s="269">
        <v>21081100</v>
      </c>
      <c r="B52" s="324" t="s">
        <v>99</v>
      </c>
      <c r="C52" s="330">
        <v>1787</v>
      </c>
      <c r="D52" s="330">
        <v>1787</v>
      </c>
      <c r="E52" s="330">
        <v>340</v>
      </c>
      <c r="F52" s="162">
        <f>IF(C52=0,"",E52/C52*100)</f>
        <v>19.02630106323447</v>
      </c>
      <c r="G52" s="483">
        <f>IF(D52=0,"",E52/D52*100)</f>
        <v>19.02630106323447</v>
      </c>
      <c r="H52" s="572">
        <f t="shared" si="5"/>
        <v>-1447</v>
      </c>
      <c r="I52" s="173">
        <v>6.9189999999999996</v>
      </c>
      <c r="J52" s="158">
        <f>E52-I52</f>
        <v>333.08100000000002</v>
      </c>
      <c r="K52" s="159">
        <f t="shared" si="19"/>
        <v>4814.0049140049141</v>
      </c>
    </row>
    <row r="53" spans="1:11" s="11" customFormat="1" ht="49.5" customHeight="1">
      <c r="A53" s="269">
        <v>21081500</v>
      </c>
      <c r="B53" s="324" t="s">
        <v>100</v>
      </c>
      <c r="C53" s="331">
        <v>23400</v>
      </c>
      <c r="D53" s="331">
        <v>17000</v>
      </c>
      <c r="E53" s="331">
        <v>0</v>
      </c>
      <c r="F53" s="162">
        <v>0</v>
      </c>
      <c r="G53" s="483">
        <f>IF(D53=0,"",E53/D53*100)</f>
        <v>0</v>
      </c>
      <c r="H53" s="572">
        <f t="shared" si="5"/>
        <v>-17000</v>
      </c>
      <c r="I53" s="173">
        <v>53.28</v>
      </c>
      <c r="J53" s="158">
        <f t="shared" si="6"/>
        <v>-53.28</v>
      </c>
      <c r="K53" s="159">
        <f>E59/I53*100-100</f>
        <v>-100</v>
      </c>
    </row>
    <row r="54" spans="1:11" s="11" customFormat="1" ht="45" customHeight="1">
      <c r="A54" s="268">
        <v>22000000</v>
      </c>
      <c r="B54" s="321" t="s">
        <v>101</v>
      </c>
      <c r="C54" s="322">
        <f>SUM(C55+C61+C63+C68)</f>
        <v>810146</v>
      </c>
      <c r="D54" s="322">
        <f t="shared" ref="D54:E54" si="25">SUM(D55+D61+D63+D68)</f>
        <v>456891</v>
      </c>
      <c r="E54" s="322">
        <f t="shared" si="25"/>
        <v>575493</v>
      </c>
      <c r="F54" s="164">
        <f t="shared" ref="F54:F73" si="26">IF(C54=0,"",E54/C54*100)</f>
        <v>71.035714550216881</v>
      </c>
      <c r="G54" s="460">
        <f t="shared" ref="G54:G73" si="27">IF(D54=0,"",E54/D54*100)</f>
        <v>125.95848900503621</v>
      </c>
      <c r="H54" s="489">
        <f t="shared" si="5"/>
        <v>118602</v>
      </c>
      <c r="I54" s="149">
        <f>I55+I61+I63</f>
        <v>1594.36</v>
      </c>
      <c r="J54" s="151">
        <f>E54-I54</f>
        <v>573898.64</v>
      </c>
      <c r="K54" s="161">
        <f>E61/I54*100-100</f>
        <v>-100</v>
      </c>
    </row>
    <row r="55" spans="1:11" s="11" customFormat="1" ht="33.75" customHeight="1">
      <c r="A55" s="268">
        <v>22010000</v>
      </c>
      <c r="B55" s="321" t="s">
        <v>20</v>
      </c>
      <c r="C55" s="329">
        <f>SUM(C56:C60)</f>
        <v>808283</v>
      </c>
      <c r="D55" s="329">
        <f t="shared" ref="D55:E55" si="28">SUM(D56:D60)</f>
        <v>456540</v>
      </c>
      <c r="E55" s="329">
        <f t="shared" si="28"/>
        <v>574601</v>
      </c>
      <c r="F55" s="164">
        <f t="shared" si="26"/>
        <v>71.089086371976151</v>
      </c>
      <c r="G55" s="460">
        <f t="shared" si="27"/>
        <v>125.85994655451877</v>
      </c>
      <c r="H55" s="489">
        <f t="shared" si="5"/>
        <v>118061</v>
      </c>
      <c r="I55" s="160">
        <f>I56+I57+I58+I59</f>
        <v>1332.6990000000001</v>
      </c>
      <c r="J55" s="151">
        <f t="shared" ref="J55:J67" si="29">E55-I55</f>
        <v>573268.30099999998</v>
      </c>
      <c r="K55" s="161">
        <f>E62/I55*100-100</f>
        <v>-100</v>
      </c>
    </row>
    <row r="56" spans="1:11" s="11" customFormat="1" ht="57" customHeight="1">
      <c r="A56" s="269">
        <v>22010300</v>
      </c>
      <c r="B56" s="324" t="s">
        <v>102</v>
      </c>
      <c r="C56" s="325">
        <v>70050</v>
      </c>
      <c r="D56" s="330">
        <v>36650</v>
      </c>
      <c r="E56" s="330">
        <v>23160</v>
      </c>
      <c r="F56" s="162">
        <f t="shared" si="26"/>
        <v>33.062098501070665</v>
      </c>
      <c r="G56" s="483">
        <f t="shared" si="27"/>
        <v>63.192360163710781</v>
      </c>
      <c r="H56" s="572">
        <f t="shared" si="5"/>
        <v>-13490</v>
      </c>
      <c r="I56" s="173">
        <v>37.9</v>
      </c>
      <c r="J56" s="158">
        <f t="shared" si="29"/>
        <v>23122.1</v>
      </c>
      <c r="K56" s="159">
        <f t="shared" ref="K56:K67" si="30">E56/I56*100-100</f>
        <v>61008.17941952507</v>
      </c>
    </row>
    <row r="57" spans="1:11" s="11" customFormat="1" ht="34.5" customHeight="1">
      <c r="A57" s="269">
        <v>22012500</v>
      </c>
      <c r="B57" s="324" t="s">
        <v>103</v>
      </c>
      <c r="C57" s="333">
        <v>18413</v>
      </c>
      <c r="D57" s="334">
        <v>15380</v>
      </c>
      <c r="E57" s="334">
        <v>11321</v>
      </c>
      <c r="F57" s="162">
        <f t="shared" si="26"/>
        <v>61.483734318144791</v>
      </c>
      <c r="G57" s="483">
        <f t="shared" si="27"/>
        <v>73.608582574772427</v>
      </c>
      <c r="H57" s="572">
        <f t="shared" si="5"/>
        <v>-4059</v>
      </c>
      <c r="I57" s="174">
        <v>1082.1110000000001</v>
      </c>
      <c r="J57" s="158">
        <f t="shared" si="29"/>
        <v>10238.888999999999</v>
      </c>
      <c r="K57" s="159">
        <f t="shared" si="30"/>
        <v>946.19581540156219</v>
      </c>
    </row>
    <row r="58" spans="1:11" s="11" customFormat="1" ht="38.25" customHeight="1">
      <c r="A58" s="269">
        <v>22012600</v>
      </c>
      <c r="B58" s="324" t="s">
        <v>104</v>
      </c>
      <c r="C58" s="325">
        <v>711820</v>
      </c>
      <c r="D58" s="325">
        <v>404510</v>
      </c>
      <c r="E58" s="325">
        <v>540120</v>
      </c>
      <c r="F58" s="162">
        <f t="shared" si="26"/>
        <v>75.878733387654179</v>
      </c>
      <c r="G58" s="483">
        <f t="shared" si="27"/>
        <v>133.52451113693112</v>
      </c>
      <c r="H58" s="572">
        <f t="shared" si="5"/>
        <v>135610</v>
      </c>
      <c r="I58" s="171">
        <v>212.68799999999999</v>
      </c>
      <c r="J58" s="158">
        <f t="shared" si="29"/>
        <v>539907.31200000003</v>
      </c>
      <c r="K58" s="159">
        <f t="shared" si="30"/>
        <v>253849.44707740919</v>
      </c>
    </row>
    <row r="59" spans="1:11" s="11" customFormat="1" ht="116.25" hidden="1" customHeight="1">
      <c r="A59" s="269">
        <v>22012900</v>
      </c>
      <c r="B59" s="324" t="s">
        <v>105</v>
      </c>
      <c r="C59" s="330"/>
      <c r="D59" s="330"/>
      <c r="E59" s="330"/>
      <c r="F59" s="162" t="str">
        <f t="shared" si="26"/>
        <v/>
      </c>
      <c r="G59" s="162" t="str">
        <f t="shared" si="27"/>
        <v/>
      </c>
      <c r="H59" s="572">
        <f t="shared" si="5"/>
        <v>0</v>
      </c>
      <c r="I59" s="173"/>
      <c r="J59" s="158">
        <f t="shared" si="29"/>
        <v>0</v>
      </c>
      <c r="K59" s="159" t="e">
        <f t="shared" si="30"/>
        <v>#DIV/0!</v>
      </c>
    </row>
    <row r="60" spans="1:11" s="11" customFormat="1" ht="99.75" customHeight="1">
      <c r="A60" s="269">
        <v>22012900</v>
      </c>
      <c r="B60" s="324" t="s">
        <v>242</v>
      </c>
      <c r="C60" s="330">
        <v>8000</v>
      </c>
      <c r="D60" s="330">
        <v>0</v>
      </c>
      <c r="E60" s="330">
        <v>0</v>
      </c>
      <c r="F60" s="162">
        <v>0</v>
      </c>
      <c r="G60" s="162">
        <v>0</v>
      </c>
      <c r="H60" s="572">
        <f t="shared" si="5"/>
        <v>0</v>
      </c>
      <c r="I60" s="173"/>
      <c r="J60" s="158"/>
      <c r="K60" s="159"/>
    </row>
    <row r="61" spans="1:11" s="11" customFormat="1" ht="51" customHeight="1">
      <c r="A61" s="268">
        <v>22080000</v>
      </c>
      <c r="B61" s="321" t="s">
        <v>106</v>
      </c>
      <c r="C61" s="329">
        <f>SUM(C62)</f>
        <v>507</v>
      </c>
      <c r="D61" s="329">
        <f t="shared" ref="D61:E61" si="31">SUM(D62)</f>
        <v>0</v>
      </c>
      <c r="E61" s="329">
        <f t="shared" si="31"/>
        <v>0</v>
      </c>
      <c r="F61" s="164">
        <f t="shared" si="26"/>
        <v>0</v>
      </c>
      <c r="G61" s="164" t="str">
        <f t="shared" si="27"/>
        <v/>
      </c>
      <c r="H61" s="489">
        <f t="shared" si="5"/>
        <v>0</v>
      </c>
      <c r="I61" s="160">
        <f>I62</f>
        <v>187.15799999999999</v>
      </c>
      <c r="J61" s="151">
        <f t="shared" si="29"/>
        <v>-187.15799999999999</v>
      </c>
      <c r="K61" s="161">
        <f t="shared" si="30"/>
        <v>-100</v>
      </c>
    </row>
    <row r="62" spans="1:11" s="11" customFormat="1" ht="52.5" customHeight="1">
      <c r="A62" s="269">
        <v>22080400</v>
      </c>
      <c r="B62" s="324" t="s">
        <v>107</v>
      </c>
      <c r="C62" s="325">
        <v>507</v>
      </c>
      <c r="D62" s="325">
        <v>0</v>
      </c>
      <c r="E62" s="325">
        <v>0</v>
      </c>
      <c r="F62" s="162">
        <f t="shared" si="26"/>
        <v>0</v>
      </c>
      <c r="G62" s="162" t="str">
        <f t="shared" si="27"/>
        <v/>
      </c>
      <c r="H62" s="572">
        <f t="shared" si="5"/>
        <v>0</v>
      </c>
      <c r="I62" s="173">
        <v>187.15799999999999</v>
      </c>
      <c r="J62" s="158">
        <f t="shared" si="29"/>
        <v>-187.15799999999999</v>
      </c>
      <c r="K62" s="159">
        <f t="shared" si="30"/>
        <v>-100</v>
      </c>
    </row>
    <row r="63" spans="1:11" s="11" customFormat="1" ht="22.5" customHeight="1">
      <c r="A63" s="268">
        <v>22090000</v>
      </c>
      <c r="B63" s="321" t="s">
        <v>108</v>
      </c>
      <c r="C63" s="329">
        <f>SUM(C64:C67)</f>
        <v>570</v>
      </c>
      <c r="D63" s="329">
        <f t="shared" ref="D63:E63" si="32">SUM(D64:D67)</f>
        <v>351</v>
      </c>
      <c r="E63" s="329">
        <f t="shared" si="32"/>
        <v>106</v>
      </c>
      <c r="F63" s="164">
        <f t="shared" si="26"/>
        <v>18.596491228070175</v>
      </c>
      <c r="G63" s="460">
        <f t="shared" si="27"/>
        <v>30.1994301994302</v>
      </c>
      <c r="H63" s="489">
        <f t="shared" si="5"/>
        <v>-245</v>
      </c>
      <c r="I63" s="160">
        <f>I64+I65+I67</f>
        <v>74.503</v>
      </c>
      <c r="J63" s="151">
        <f t="shared" si="29"/>
        <v>31.497</v>
      </c>
      <c r="K63" s="161">
        <f t="shared" si="30"/>
        <v>42.276149953693135</v>
      </c>
    </row>
    <row r="64" spans="1:11" s="11" customFormat="1" ht="62.25" customHeight="1">
      <c r="A64" s="269">
        <v>22090100</v>
      </c>
      <c r="B64" s="324" t="s">
        <v>109</v>
      </c>
      <c r="C64" s="334">
        <v>373</v>
      </c>
      <c r="D64" s="334">
        <v>241</v>
      </c>
      <c r="E64" s="334">
        <v>106</v>
      </c>
      <c r="F64" s="162">
        <f t="shared" si="26"/>
        <v>28.418230563002684</v>
      </c>
      <c r="G64" s="483">
        <f t="shared" si="27"/>
        <v>43.983402489626556</v>
      </c>
      <c r="H64" s="337">
        <f t="shared" si="5"/>
        <v>-135</v>
      </c>
      <c r="I64" s="175">
        <v>47.179000000000002</v>
      </c>
      <c r="J64" s="176">
        <f t="shared" si="29"/>
        <v>58.820999999999998</v>
      </c>
      <c r="K64" s="177">
        <f t="shared" si="30"/>
        <v>124.676233069798</v>
      </c>
    </row>
    <row r="65" spans="1:25" s="4" customFormat="1" ht="40.5" hidden="1" customHeight="1" thickBot="1">
      <c r="A65" s="269">
        <v>22090200</v>
      </c>
      <c r="B65" s="324" t="s">
        <v>110</v>
      </c>
      <c r="C65" s="335"/>
      <c r="D65" s="335"/>
      <c r="E65" s="335"/>
      <c r="F65" s="178" t="str">
        <f t="shared" si="26"/>
        <v/>
      </c>
      <c r="G65" s="490" t="str">
        <f t="shared" si="27"/>
        <v/>
      </c>
      <c r="H65" s="573">
        <f t="shared" si="5"/>
        <v>0</v>
      </c>
      <c r="I65" s="174"/>
      <c r="J65" s="179">
        <f t="shared" si="29"/>
        <v>0</v>
      </c>
      <c r="K65" s="177" t="e">
        <f t="shared" si="30"/>
        <v>#DIV/0!</v>
      </c>
    </row>
    <row r="66" spans="1:25" s="4" customFormat="1" ht="19.149999999999999" hidden="1" customHeight="1">
      <c r="A66" s="269">
        <v>22090200</v>
      </c>
      <c r="B66" s="324" t="s">
        <v>110</v>
      </c>
      <c r="C66" s="334">
        <v>0</v>
      </c>
      <c r="D66" s="334">
        <v>0</v>
      </c>
      <c r="E66" s="334">
        <v>0</v>
      </c>
      <c r="F66" s="178">
        <v>0</v>
      </c>
      <c r="G66" s="490">
        <v>0</v>
      </c>
      <c r="H66" s="337">
        <f t="shared" si="5"/>
        <v>0</v>
      </c>
      <c r="I66" s="290">
        <v>1.6999999999999999E-3</v>
      </c>
      <c r="J66" s="179"/>
      <c r="K66" s="177"/>
    </row>
    <row r="67" spans="1:25" s="17" customFormat="1" ht="31.5" customHeight="1" thickBot="1">
      <c r="A67" s="269">
        <v>22090400</v>
      </c>
      <c r="B67" s="324" t="s">
        <v>111</v>
      </c>
      <c r="C67" s="336">
        <v>197</v>
      </c>
      <c r="D67" s="336">
        <v>110</v>
      </c>
      <c r="E67" s="336">
        <v>0</v>
      </c>
      <c r="F67" s="181">
        <v>0</v>
      </c>
      <c r="G67" s="491">
        <f t="shared" si="27"/>
        <v>0</v>
      </c>
      <c r="H67" s="337">
        <f t="shared" si="5"/>
        <v>-110</v>
      </c>
      <c r="I67" s="171">
        <v>27.324000000000002</v>
      </c>
      <c r="J67" s="167">
        <f t="shared" si="29"/>
        <v>-27.324000000000002</v>
      </c>
      <c r="K67" s="159">
        <f t="shared" si="30"/>
        <v>-100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s="5" customFormat="1" ht="100.5" customHeight="1" thickTop="1">
      <c r="A68" s="268">
        <v>22130000</v>
      </c>
      <c r="B68" s="321" t="s">
        <v>258</v>
      </c>
      <c r="C68" s="423">
        <f>SUM(C69)</f>
        <v>786</v>
      </c>
      <c r="D68" s="423">
        <f t="shared" ref="D68:E68" si="33">SUM(D69)</f>
        <v>0</v>
      </c>
      <c r="E68" s="423">
        <f t="shared" si="33"/>
        <v>786</v>
      </c>
      <c r="F68" s="424">
        <v>0</v>
      </c>
      <c r="G68" s="491" t="str">
        <f t="shared" si="27"/>
        <v/>
      </c>
      <c r="H68" s="337">
        <f t="shared" si="5"/>
        <v>786</v>
      </c>
      <c r="I68" s="173"/>
      <c r="J68" s="303"/>
      <c r="K68" s="304"/>
    </row>
    <row r="69" spans="1:25" s="5" customFormat="1" ht="100.5" customHeight="1">
      <c r="A69" s="269">
        <v>22130000</v>
      </c>
      <c r="B69" s="324" t="s">
        <v>258</v>
      </c>
      <c r="C69" s="338">
        <v>786</v>
      </c>
      <c r="D69" s="338">
        <v>0</v>
      </c>
      <c r="E69" s="338">
        <v>786</v>
      </c>
      <c r="F69" s="302">
        <v>0</v>
      </c>
      <c r="G69" s="491" t="str">
        <f t="shared" si="27"/>
        <v/>
      </c>
      <c r="H69" s="337">
        <f>E69-D69</f>
        <v>786</v>
      </c>
      <c r="I69" s="173"/>
      <c r="J69" s="303"/>
      <c r="K69" s="304"/>
    </row>
    <row r="70" spans="1:25" ht="28.5" customHeight="1">
      <c r="A70" s="268">
        <v>24000000</v>
      </c>
      <c r="B70" s="321" t="s">
        <v>112</v>
      </c>
      <c r="C70" s="322">
        <f>SUM(C71)</f>
        <v>59214</v>
      </c>
      <c r="D70" s="322">
        <f t="shared" ref="D70:E70" si="34">SUM(D71)</f>
        <v>0</v>
      </c>
      <c r="E70" s="322">
        <f t="shared" si="34"/>
        <v>3420</v>
      </c>
      <c r="F70" s="424">
        <v>0</v>
      </c>
      <c r="G70" s="181" t="str">
        <f t="shared" si="27"/>
        <v/>
      </c>
      <c r="H70" s="362">
        <f>E70-D70</f>
        <v>3420</v>
      </c>
      <c r="I70" s="149">
        <f>I71</f>
        <v>17.621000000000002</v>
      </c>
      <c r="J70" s="255"/>
      <c r="K70" s="152"/>
    </row>
    <row r="71" spans="1:25" ht="16.5">
      <c r="A71" s="268">
        <v>24060000</v>
      </c>
      <c r="B71" s="321" t="s">
        <v>98</v>
      </c>
      <c r="C71" s="322">
        <f>SUM(C72:C73)</f>
        <v>59214</v>
      </c>
      <c r="D71" s="322">
        <f t="shared" ref="D71:E71" si="35">SUM(D72:D73)</f>
        <v>0</v>
      </c>
      <c r="E71" s="322">
        <f t="shared" si="35"/>
        <v>3420</v>
      </c>
      <c r="F71" s="424">
        <v>0</v>
      </c>
      <c r="G71" s="181" t="str">
        <f t="shared" si="27"/>
        <v/>
      </c>
      <c r="H71" s="362">
        <f>E71-D71</f>
        <v>3420</v>
      </c>
      <c r="I71" s="149">
        <f>I72+I73</f>
        <v>17.621000000000002</v>
      </c>
      <c r="J71" s="182">
        <f>E71-I71</f>
        <v>3402.3789999999999</v>
      </c>
      <c r="K71" s="161">
        <f>E71/I71*100-100</f>
        <v>19308.660121445999</v>
      </c>
    </row>
    <row r="72" spans="1:25" ht="21" customHeight="1">
      <c r="A72" s="269">
        <v>24060300</v>
      </c>
      <c r="B72" s="324" t="s">
        <v>98</v>
      </c>
      <c r="C72" s="330">
        <v>7674</v>
      </c>
      <c r="D72" s="330">
        <v>0</v>
      </c>
      <c r="E72" s="330">
        <v>420</v>
      </c>
      <c r="F72" s="162">
        <f t="shared" si="26"/>
        <v>5.4730258014073492</v>
      </c>
      <c r="G72" s="491">
        <v>0</v>
      </c>
      <c r="H72" s="572">
        <f t="shared" ref="H72:H88" si="36">E72-D72</f>
        <v>420</v>
      </c>
      <c r="I72" s="173">
        <v>7.9649999999999999</v>
      </c>
      <c r="J72" s="167">
        <f>E72-I72</f>
        <v>412.03500000000003</v>
      </c>
      <c r="K72" s="159">
        <f>E72/I72*100-100</f>
        <v>5173.0696798493409</v>
      </c>
    </row>
    <row r="73" spans="1:25" ht="144" customHeight="1">
      <c r="A73" s="269">
        <v>24062200</v>
      </c>
      <c r="B73" s="339" t="s">
        <v>114</v>
      </c>
      <c r="C73" s="438">
        <v>51540</v>
      </c>
      <c r="D73" s="438">
        <v>0</v>
      </c>
      <c r="E73" s="439">
        <v>3000</v>
      </c>
      <c r="F73" s="440">
        <f t="shared" si="26"/>
        <v>5.8207217694994178</v>
      </c>
      <c r="G73" s="492" t="str">
        <f t="shared" si="27"/>
        <v/>
      </c>
      <c r="H73" s="574">
        <f t="shared" si="36"/>
        <v>3000</v>
      </c>
      <c r="I73" s="171">
        <v>9.6560000000000006</v>
      </c>
      <c r="J73" s="167">
        <f>E73-I73</f>
        <v>2990.3440000000001</v>
      </c>
      <c r="K73" s="159">
        <f>E73/I73*100-100</f>
        <v>30968.765534382765</v>
      </c>
    </row>
    <row r="74" spans="1:25" ht="38.25" customHeight="1">
      <c r="A74" s="272"/>
      <c r="B74" s="442" t="s">
        <v>231</v>
      </c>
      <c r="C74" s="443">
        <f>C9+C46</f>
        <v>36504405</v>
      </c>
      <c r="D74" s="443">
        <f>D9+D46</f>
        <v>23118022</v>
      </c>
      <c r="E74" s="443">
        <f>E9+E46</f>
        <v>22016346</v>
      </c>
      <c r="F74" s="444">
        <f>IF(C74=0,"",E74/C74*100)</f>
        <v>60.311477477855071</v>
      </c>
      <c r="G74" s="444">
        <f>IF(D74=0,"",E74/D74*100)</f>
        <v>95.234557697020961</v>
      </c>
      <c r="H74" s="445">
        <f>E74-D74</f>
        <v>-1101676</v>
      </c>
      <c r="I74" s="153">
        <f>I9+I46</f>
        <v>114259.856</v>
      </c>
      <c r="J74" s="207">
        <f>E74-I74</f>
        <v>21902086.144000001</v>
      </c>
      <c r="K74" s="208">
        <f>E74/I74*100-100</f>
        <v>19168.662477572176</v>
      </c>
    </row>
    <row r="75" spans="1:25" ht="21.75" customHeight="1">
      <c r="A75" s="268">
        <v>40000000</v>
      </c>
      <c r="B75" s="321" t="s">
        <v>127</v>
      </c>
      <c r="C75" s="322">
        <f>SUM(C76)</f>
        <v>30746152</v>
      </c>
      <c r="D75" s="322">
        <f>SUM(D76)</f>
        <v>23498753</v>
      </c>
      <c r="E75" s="322">
        <f>SUM(E76)</f>
        <v>23498753</v>
      </c>
      <c r="F75" s="164">
        <f t="shared" ref="F75:F79" si="37">IF(C75=0,"",E75/C75*100)</f>
        <v>76.428273040476739</v>
      </c>
      <c r="G75" s="460">
        <f t="shared" ref="G75:G79" si="38">IF(D75=0,"",E75/D75*100)</f>
        <v>100</v>
      </c>
      <c r="H75" s="489">
        <f t="shared" si="36"/>
        <v>0</v>
      </c>
      <c r="I75" s="149" t="e">
        <f>I76</f>
        <v>#REF!</v>
      </c>
      <c r="J75" s="182" t="e">
        <f t="shared" ref="J75:J88" si="39">E75-I75</f>
        <v>#REF!</v>
      </c>
      <c r="K75" s="161" t="e">
        <f t="shared" ref="K75:K88" si="40">E75/I75*100-100</f>
        <v>#REF!</v>
      </c>
    </row>
    <row r="76" spans="1:25" s="12" customFormat="1" ht="29.25" customHeight="1">
      <c r="A76" s="268">
        <v>41000000</v>
      </c>
      <c r="B76" s="321" t="s">
        <v>128</v>
      </c>
      <c r="C76" s="322">
        <f>SUM(C88+C81+C77+C85)</f>
        <v>30746152</v>
      </c>
      <c r="D76" s="322">
        <f t="shared" ref="D76:E76" si="41">SUM(D88+D81+D77+D85)</f>
        <v>23498753</v>
      </c>
      <c r="E76" s="322">
        <f t="shared" si="41"/>
        <v>23498753</v>
      </c>
      <c r="F76" s="183">
        <f t="shared" si="37"/>
        <v>76.428273040476739</v>
      </c>
      <c r="G76" s="486">
        <f t="shared" si="38"/>
        <v>100</v>
      </c>
      <c r="H76" s="489">
        <f t="shared" si="36"/>
        <v>0</v>
      </c>
      <c r="I76" s="149" t="e">
        <f>I77+#REF!+I88</f>
        <v>#REF!</v>
      </c>
      <c r="J76" s="182" t="e">
        <f t="shared" si="39"/>
        <v>#REF!</v>
      </c>
      <c r="K76" s="161" t="e">
        <f t="shared" si="40"/>
        <v>#REF!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s="12" customFormat="1" ht="31.5" customHeight="1">
      <c r="A77" s="268">
        <v>41020000</v>
      </c>
      <c r="B77" s="321" t="s">
        <v>259</v>
      </c>
      <c r="C77" s="322">
        <f>SUM(C80)</f>
        <v>11412100</v>
      </c>
      <c r="D77" s="322">
        <f>SUM(D80)</f>
        <v>8559000</v>
      </c>
      <c r="E77" s="322">
        <f>SUM(E80)</f>
        <v>8559000</v>
      </c>
      <c r="F77" s="183">
        <f t="shared" si="37"/>
        <v>74.999342802814567</v>
      </c>
      <c r="G77" s="168">
        <f t="shared" si="38"/>
        <v>100</v>
      </c>
      <c r="H77" s="489">
        <f t="shared" si="36"/>
        <v>0</v>
      </c>
      <c r="I77" s="149" t="e">
        <f>I78+I79+I80+#REF!+I83+#REF!+#REF!</f>
        <v>#REF!</v>
      </c>
      <c r="J77" s="182" t="e">
        <f t="shared" si="39"/>
        <v>#REF!</v>
      </c>
      <c r="K77" s="161" t="e">
        <f t="shared" si="40"/>
        <v>#REF!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s="12" customFormat="1" ht="71.25" hidden="1" customHeight="1">
      <c r="A78" s="269">
        <v>41030400</v>
      </c>
      <c r="B78" s="324" t="s">
        <v>130</v>
      </c>
      <c r="C78" s="330"/>
      <c r="D78" s="330"/>
      <c r="E78" s="330"/>
      <c r="F78" s="184" t="str">
        <f t="shared" si="37"/>
        <v/>
      </c>
      <c r="G78" s="156" t="str">
        <f t="shared" si="38"/>
        <v/>
      </c>
      <c r="H78" s="572">
        <f t="shared" si="36"/>
        <v>0</v>
      </c>
      <c r="I78" s="173"/>
      <c r="J78" s="167">
        <f t="shared" si="39"/>
        <v>0</v>
      </c>
      <c r="K78" s="159" t="e">
        <f t="shared" si="40"/>
        <v>#DIV/0!</v>
      </c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s="6" customFormat="1" ht="51.75" hidden="1" customHeight="1">
      <c r="A79" s="269">
        <v>41033200</v>
      </c>
      <c r="B79" s="324" t="s">
        <v>131</v>
      </c>
      <c r="C79" s="330"/>
      <c r="D79" s="330"/>
      <c r="E79" s="330"/>
      <c r="F79" s="184" t="str">
        <f t="shared" si="37"/>
        <v/>
      </c>
      <c r="G79" s="156" t="str">
        <f t="shared" si="38"/>
        <v/>
      </c>
      <c r="H79" s="572">
        <f t="shared" si="36"/>
        <v>0</v>
      </c>
      <c r="I79" s="185"/>
      <c r="J79" s="167">
        <f t="shared" si="39"/>
        <v>0</v>
      </c>
      <c r="K79" s="159" t="e">
        <f t="shared" si="40"/>
        <v>#DIV/0!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s="6" customFormat="1" ht="21" customHeight="1">
      <c r="A80" s="269">
        <v>41020100</v>
      </c>
      <c r="B80" s="324" t="s">
        <v>260</v>
      </c>
      <c r="C80" s="330">
        <v>11412100</v>
      </c>
      <c r="D80" s="330">
        <v>8559000</v>
      </c>
      <c r="E80" s="330">
        <v>8559000</v>
      </c>
      <c r="F80" s="184">
        <f>IF(C80=0,"",E80/C80*100)</f>
        <v>74.999342802814567</v>
      </c>
      <c r="G80" s="156">
        <f>IF(D80=0,"",E80/D80*100)</f>
        <v>100</v>
      </c>
      <c r="H80" s="572">
        <f t="shared" si="36"/>
        <v>0</v>
      </c>
      <c r="I80" s="173">
        <v>700</v>
      </c>
      <c r="J80" s="167"/>
      <c r="K80" s="159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s="6" customFormat="1" ht="36.75" customHeight="1">
      <c r="A81" s="268">
        <v>41030000</v>
      </c>
      <c r="B81" s="321" t="s">
        <v>129</v>
      </c>
      <c r="C81" s="322">
        <f>SUM(C83+C82+C84)</f>
        <v>19094600</v>
      </c>
      <c r="D81" s="322">
        <f t="shared" ref="D81:E81" si="42">SUM(D83+D82+D84)</f>
        <v>14718000</v>
      </c>
      <c r="E81" s="322">
        <f t="shared" si="42"/>
        <v>14718000</v>
      </c>
      <c r="F81" s="183">
        <f>IF(C81=0,"",E81/C81*100)</f>
        <v>77.079383700103705</v>
      </c>
      <c r="G81" s="486">
        <f>IF(D81=0,"",E81/D81*100)</f>
        <v>100</v>
      </c>
      <c r="H81" s="489">
        <f t="shared" si="36"/>
        <v>0</v>
      </c>
      <c r="I81" s="173"/>
      <c r="J81" s="167"/>
      <c r="K81" s="159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s="6" customFormat="1" ht="48.75" customHeight="1">
      <c r="A82" s="272">
        <v>41032700</v>
      </c>
      <c r="B82" s="495" t="s">
        <v>288</v>
      </c>
      <c r="C82" s="423">
        <v>0</v>
      </c>
      <c r="D82" s="423">
        <v>0</v>
      </c>
      <c r="E82" s="423">
        <v>0</v>
      </c>
      <c r="F82" s="493" t="s">
        <v>289</v>
      </c>
      <c r="G82" s="494" t="s">
        <v>289</v>
      </c>
      <c r="H82" s="489">
        <f t="shared" si="36"/>
        <v>0</v>
      </c>
      <c r="I82" s="173"/>
      <c r="J82" s="167"/>
      <c r="K82" s="159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30.75" customHeight="1">
      <c r="A83" s="272">
        <v>41033900</v>
      </c>
      <c r="B83" s="495" t="s">
        <v>132</v>
      </c>
      <c r="C83" s="338">
        <v>19094600</v>
      </c>
      <c r="D83" s="338">
        <v>14718000</v>
      </c>
      <c r="E83" s="338">
        <v>14718000</v>
      </c>
      <c r="F83" s="184">
        <f t="shared" ref="F83:F90" si="43">IF(C83=0,"",E83/C83*100)</f>
        <v>77.079383700103705</v>
      </c>
      <c r="G83" s="156">
        <f t="shared" ref="G83:G92" si="44">IF(D83=0,"",E83/D83*100)</f>
        <v>100</v>
      </c>
      <c r="H83" s="572">
        <f t="shared" si="36"/>
        <v>0</v>
      </c>
      <c r="I83" s="173">
        <v>26270.7</v>
      </c>
      <c r="J83" s="167">
        <f t="shared" si="39"/>
        <v>14691729.300000001</v>
      </c>
      <c r="K83" s="159">
        <f t="shared" si="40"/>
        <v>55924.392193584485</v>
      </c>
    </row>
    <row r="84" spans="1:25" ht="62.25" customHeight="1">
      <c r="A84" s="272">
        <v>41035500</v>
      </c>
      <c r="B84" s="495" t="s">
        <v>290</v>
      </c>
      <c r="C84" s="338">
        <v>0</v>
      </c>
      <c r="D84" s="338">
        <v>0</v>
      </c>
      <c r="E84" s="338">
        <v>0</v>
      </c>
      <c r="F84" s="183" t="str">
        <f t="shared" si="43"/>
        <v/>
      </c>
      <c r="G84" s="168" t="str">
        <f t="shared" si="44"/>
        <v/>
      </c>
      <c r="H84" s="489">
        <f t="shared" si="36"/>
        <v>0</v>
      </c>
      <c r="I84" s="173"/>
      <c r="J84" s="167"/>
      <c r="K84" s="159"/>
    </row>
    <row r="85" spans="1:25" ht="31.15" customHeight="1">
      <c r="A85" s="499">
        <v>41040000</v>
      </c>
      <c r="B85" s="345" t="s">
        <v>307</v>
      </c>
      <c r="C85" s="423">
        <f>SUM(C86+C87)</f>
        <v>184022</v>
      </c>
      <c r="D85" s="423">
        <f t="shared" ref="D85:E85" si="45">SUM(D86+D87)</f>
        <v>184022</v>
      </c>
      <c r="E85" s="423">
        <f t="shared" si="45"/>
        <v>184022</v>
      </c>
      <c r="F85" s="183">
        <f t="shared" si="43"/>
        <v>100</v>
      </c>
      <c r="G85" s="168">
        <f t="shared" si="44"/>
        <v>100</v>
      </c>
      <c r="H85" s="489">
        <f t="shared" si="36"/>
        <v>0</v>
      </c>
      <c r="I85" s="173"/>
      <c r="J85" s="167"/>
      <c r="K85" s="159"/>
    </row>
    <row r="86" spans="1:25" ht="31.15" customHeight="1">
      <c r="A86" s="272">
        <v>41040400</v>
      </c>
      <c r="B86" s="495" t="s">
        <v>326</v>
      </c>
      <c r="C86" s="338">
        <v>59622</v>
      </c>
      <c r="D86" s="338">
        <v>59622</v>
      </c>
      <c r="E86" s="338">
        <v>59622</v>
      </c>
      <c r="F86" s="598">
        <f t="shared" ref="F86" si="46">IF(C86=0,"",E86/C86*100)</f>
        <v>100</v>
      </c>
      <c r="G86" s="599">
        <f t="shared" ref="G86" si="47">IF(D86=0,"",E86/D86*100)</f>
        <v>100</v>
      </c>
      <c r="H86" s="489">
        <f t="shared" ref="H86" si="48">E86-D86</f>
        <v>0</v>
      </c>
      <c r="I86" s="173"/>
      <c r="J86" s="167"/>
      <c r="K86" s="159"/>
    </row>
    <row r="87" spans="1:25" ht="47.45" customHeight="1">
      <c r="A87" s="272">
        <v>41040500</v>
      </c>
      <c r="B87" s="495" t="s">
        <v>308</v>
      </c>
      <c r="C87" s="338">
        <v>124400</v>
      </c>
      <c r="D87" s="338">
        <v>124400</v>
      </c>
      <c r="E87" s="338">
        <v>124400</v>
      </c>
      <c r="F87" s="184">
        <f t="shared" si="43"/>
        <v>100</v>
      </c>
      <c r="G87" s="156">
        <f t="shared" si="44"/>
        <v>100</v>
      </c>
      <c r="H87" s="572">
        <f t="shared" si="36"/>
        <v>0</v>
      </c>
      <c r="I87" s="173"/>
      <c r="J87" s="167"/>
      <c r="K87" s="159"/>
    </row>
    <row r="88" spans="1:25" s="12" customFormat="1" ht="18.75" customHeight="1">
      <c r="A88" s="268">
        <v>41050000</v>
      </c>
      <c r="B88" s="321" t="s">
        <v>133</v>
      </c>
      <c r="C88" s="423">
        <f>SUM(C91+C89+C90)</f>
        <v>55430</v>
      </c>
      <c r="D88" s="423">
        <f t="shared" ref="D88:E88" si="49">SUM(D91+D89+D90)</f>
        <v>37731</v>
      </c>
      <c r="E88" s="423">
        <f t="shared" si="49"/>
        <v>37731</v>
      </c>
      <c r="F88" s="183">
        <f t="shared" si="43"/>
        <v>68.06963738047989</v>
      </c>
      <c r="G88" s="168">
        <f t="shared" si="44"/>
        <v>100</v>
      </c>
      <c r="H88" s="362">
        <f t="shared" si="36"/>
        <v>0</v>
      </c>
      <c r="I88" s="149">
        <f>SUM(I89:I91)</f>
        <v>53.982999999999997</v>
      </c>
      <c r="J88" s="182">
        <f t="shared" si="39"/>
        <v>37677.017</v>
      </c>
      <c r="K88" s="161">
        <f t="shared" si="40"/>
        <v>69794.225960024458</v>
      </c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s="12" customFormat="1" ht="63.6" customHeight="1">
      <c r="A89" s="269">
        <v>41051200</v>
      </c>
      <c r="B89" s="324" t="s">
        <v>134</v>
      </c>
      <c r="C89" s="325">
        <v>55430</v>
      </c>
      <c r="D89" s="325">
        <v>37731</v>
      </c>
      <c r="E89" s="325">
        <v>37731</v>
      </c>
      <c r="F89" s="184">
        <f t="shared" si="43"/>
        <v>68.06963738047989</v>
      </c>
      <c r="G89" s="156">
        <f t="shared" si="44"/>
        <v>100</v>
      </c>
      <c r="H89" s="572">
        <f>E89-D89</f>
        <v>0</v>
      </c>
      <c r="I89" s="171">
        <v>53.982999999999997</v>
      </c>
      <c r="J89" s="167">
        <f>E89-I89</f>
        <v>37677.017</v>
      </c>
      <c r="K89" s="159">
        <f>E89/I89*100-100</f>
        <v>69794.225960024458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s="12" customFormat="1" ht="0.6" customHeight="1">
      <c r="A90" s="270">
        <v>41051400</v>
      </c>
      <c r="B90" s="324" t="s">
        <v>291</v>
      </c>
      <c r="C90" s="325"/>
      <c r="D90" s="325"/>
      <c r="E90" s="325"/>
      <c r="F90" s="184" t="str">
        <f t="shared" si="43"/>
        <v/>
      </c>
      <c r="G90" s="156" t="str">
        <f t="shared" si="44"/>
        <v/>
      </c>
      <c r="H90" s="328">
        <f>E90-D90</f>
        <v>0</v>
      </c>
      <c r="I90" s="175"/>
      <c r="J90" s="187"/>
      <c r="K90" s="177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s="6" customFormat="1" ht="66" hidden="1" customHeight="1">
      <c r="A91" s="270">
        <v>41051700</v>
      </c>
      <c r="B91" s="341" t="s">
        <v>236</v>
      </c>
      <c r="C91" s="325"/>
      <c r="D91" s="325"/>
      <c r="E91" s="325"/>
      <c r="F91" s="184">
        <v>0</v>
      </c>
      <c r="G91" s="156" t="str">
        <f t="shared" si="44"/>
        <v/>
      </c>
      <c r="H91" s="328">
        <f>E91-D91</f>
        <v>0</v>
      </c>
      <c r="I91" s="175"/>
      <c r="J91" s="187"/>
      <c r="K91" s="188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12" customFormat="1" ht="26.25" customHeight="1">
      <c r="A92" s="271">
        <v>900101</v>
      </c>
      <c r="B92" s="342" t="s">
        <v>135</v>
      </c>
      <c r="C92" s="343">
        <f>C9+C46+C75</f>
        <v>67250557</v>
      </c>
      <c r="D92" s="343">
        <f>D9+D46+D75</f>
        <v>46616775</v>
      </c>
      <c r="E92" s="343">
        <f>E9+E46+E75</f>
        <v>45515099</v>
      </c>
      <c r="F92" s="146">
        <f>IF(C92=0,"",E92/C92*100)</f>
        <v>67.679884049138806</v>
      </c>
      <c r="G92" s="496">
        <f t="shared" si="44"/>
        <v>97.636739135214739</v>
      </c>
      <c r="H92" s="344">
        <f>E92-D92</f>
        <v>-1101676</v>
      </c>
      <c r="I92" s="145" t="e">
        <f>I9+I46+I75</f>
        <v>#REF!</v>
      </c>
      <c r="J92" s="147" t="e">
        <f>E92-I92</f>
        <v>#REF!</v>
      </c>
      <c r="K92" s="148" t="e">
        <f>E92/I92*100-100</f>
        <v>#REF!</v>
      </c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s="12" customFormat="1" ht="11.25" customHeight="1">
      <c r="A93" s="272"/>
      <c r="B93" s="345"/>
      <c r="C93" s="346"/>
      <c r="D93" s="346"/>
      <c r="E93" s="346"/>
      <c r="F93" s="141"/>
      <c r="G93" s="142"/>
      <c r="H93" s="347"/>
      <c r="I93" s="140"/>
      <c r="J93" s="143"/>
      <c r="K93" s="144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s="136" customFormat="1" ht="27" customHeight="1">
      <c r="A94" s="461"/>
      <c r="B94" s="462" t="s">
        <v>193</v>
      </c>
      <c r="C94" s="463"/>
      <c r="D94" s="463"/>
      <c r="E94" s="463"/>
      <c r="F94" s="464"/>
      <c r="G94" s="464"/>
      <c r="H94" s="463"/>
      <c r="I94" s="134"/>
      <c r="J94" s="135"/>
      <c r="K94" s="85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</row>
    <row r="95" spans="1:25" s="220" customFormat="1" ht="27" customHeight="1">
      <c r="A95" s="230" t="s">
        <v>30</v>
      </c>
      <c r="B95" s="321" t="s">
        <v>139</v>
      </c>
      <c r="C95" s="348">
        <f>C96+C97+C98</f>
        <v>11771237</v>
      </c>
      <c r="D95" s="348">
        <f>D96+D97+D98</f>
        <v>9410157</v>
      </c>
      <c r="E95" s="348">
        <f>E96+E97+E98</f>
        <v>6233389</v>
      </c>
      <c r="F95" s="348">
        <f>F96+F97</f>
        <v>94.818429111112863</v>
      </c>
      <c r="G95" s="523">
        <f>G96+G97</f>
        <v>119.18087047056352</v>
      </c>
      <c r="H95" s="575">
        <f>E95-D95</f>
        <v>-3176768</v>
      </c>
      <c r="I95" s="123">
        <f>SUM(I96:I99)</f>
        <v>0</v>
      </c>
      <c r="J95" s="121">
        <f>E95-I95</f>
        <v>6233389</v>
      </c>
      <c r="K95" s="118" t="e">
        <f>E95/I95*100-100</f>
        <v>#DIV/0!</v>
      </c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</row>
    <row r="96" spans="1:25" s="220" customFormat="1" ht="81.75" customHeight="1">
      <c r="A96" s="231" t="s">
        <v>140</v>
      </c>
      <c r="B96" s="324" t="s">
        <v>141</v>
      </c>
      <c r="C96" s="349">
        <v>9632250</v>
      </c>
      <c r="D96" s="349">
        <v>7722550</v>
      </c>
      <c r="E96" s="349">
        <v>5416551</v>
      </c>
      <c r="F96" s="128">
        <f t="shared" ref="F96:F159" si="50">IF(C96=0,"",E96/C96*100)</f>
        <v>56.233496846531182</v>
      </c>
      <c r="G96" s="524">
        <f t="shared" ref="G96:G163" si="51">IF(D96=0,"",E96/D96*100)</f>
        <v>70.139409909939076</v>
      </c>
      <c r="H96" s="576">
        <f t="shared" ref="H96:H163" si="52">E96-D96</f>
        <v>-2305999</v>
      </c>
      <c r="I96" s="72"/>
      <c r="J96" s="121">
        <f t="shared" ref="J96:J154" si="53">E96-I96</f>
        <v>5416551</v>
      </c>
      <c r="K96" s="118" t="e">
        <f t="shared" ref="K96:K154" si="54">E96/I96*100-100</f>
        <v>#DIV/0!</v>
      </c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</row>
    <row r="97" spans="1:25" s="220" customFormat="1" ht="51" customHeight="1">
      <c r="A97" s="231" t="s">
        <v>142</v>
      </c>
      <c r="B97" s="324" t="s">
        <v>143</v>
      </c>
      <c r="C97" s="349">
        <v>2116987</v>
      </c>
      <c r="D97" s="349">
        <v>1665607</v>
      </c>
      <c r="E97" s="349">
        <v>816838</v>
      </c>
      <c r="F97" s="128">
        <f t="shared" si="50"/>
        <v>38.584932264581688</v>
      </c>
      <c r="G97" s="524">
        <f t="shared" si="51"/>
        <v>49.041460560624444</v>
      </c>
      <c r="H97" s="576">
        <f t="shared" si="52"/>
        <v>-848769</v>
      </c>
      <c r="I97" s="72"/>
      <c r="J97" s="121">
        <f t="shared" si="53"/>
        <v>816838</v>
      </c>
      <c r="K97" s="118" t="e">
        <f t="shared" si="54"/>
        <v>#DIV/0!</v>
      </c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</row>
    <row r="98" spans="1:25" s="220" customFormat="1" ht="25.5" customHeight="1">
      <c r="A98" s="533" t="s">
        <v>144</v>
      </c>
      <c r="B98" s="324" t="s">
        <v>145</v>
      </c>
      <c r="C98" s="349">
        <v>22000</v>
      </c>
      <c r="D98" s="349">
        <v>22000</v>
      </c>
      <c r="E98" s="349">
        <v>0</v>
      </c>
      <c r="F98" s="128">
        <f>IF(C98=0,"",E98/C98*100)</f>
        <v>0</v>
      </c>
      <c r="G98" s="524">
        <f>IF(D98=0,"",E98/D98*100)</f>
        <v>0</v>
      </c>
      <c r="H98" s="576">
        <f t="shared" si="52"/>
        <v>-22000</v>
      </c>
      <c r="I98" s="72"/>
      <c r="J98" s="121">
        <f>E98-I98</f>
        <v>0</v>
      </c>
      <c r="K98" s="118" t="e">
        <f>E98/I98*100-100</f>
        <v>#DIV/0!</v>
      </c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</row>
    <row r="99" spans="1:25" s="220" customFormat="1" ht="30" hidden="1" customHeight="1">
      <c r="A99" s="284">
        <v>190</v>
      </c>
      <c r="B99" s="324" t="s">
        <v>240</v>
      </c>
      <c r="C99" s="349"/>
      <c r="D99" s="349"/>
      <c r="E99" s="349"/>
      <c r="F99" s="128" t="str">
        <f t="shared" si="50"/>
        <v/>
      </c>
      <c r="G99" s="524" t="str">
        <f t="shared" si="51"/>
        <v/>
      </c>
      <c r="H99" s="576">
        <f t="shared" si="52"/>
        <v>0</v>
      </c>
      <c r="I99" s="72">
        <v>0</v>
      </c>
      <c r="J99" s="121">
        <f t="shared" si="53"/>
        <v>0</v>
      </c>
      <c r="K99" s="118" t="e">
        <f t="shared" si="54"/>
        <v>#DIV/0!</v>
      </c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19"/>
      <c r="W99" s="219"/>
      <c r="X99" s="219"/>
      <c r="Y99" s="219"/>
    </row>
    <row r="100" spans="1:25" s="220" customFormat="1" ht="27" customHeight="1">
      <c r="A100" s="530" t="s">
        <v>31</v>
      </c>
      <c r="B100" s="345" t="s">
        <v>146</v>
      </c>
      <c r="C100" s="348">
        <f>C101+C102+C104+C111+C112+C107+C108+C109+C110+C106</f>
        <v>43080478</v>
      </c>
      <c r="D100" s="348">
        <f t="shared" ref="D100:E100" si="55">D101+D102+D104+D111+D112+D107+D108+D109+D110+D106</f>
        <v>34191375</v>
      </c>
      <c r="E100" s="348">
        <f t="shared" si="55"/>
        <v>28621832</v>
      </c>
      <c r="F100" s="501">
        <f t="shared" si="50"/>
        <v>66.438055770876076</v>
      </c>
      <c r="G100" s="511">
        <f t="shared" si="51"/>
        <v>83.710678497135603</v>
      </c>
      <c r="H100" s="577">
        <f t="shared" si="52"/>
        <v>-5569543</v>
      </c>
      <c r="I100" s="123">
        <f>SUM(I101:I105)</f>
        <v>0</v>
      </c>
      <c r="J100" s="121">
        <f t="shared" si="53"/>
        <v>28621832</v>
      </c>
      <c r="K100" s="118" t="e">
        <f t="shared" si="54"/>
        <v>#DIV/0!</v>
      </c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</row>
    <row r="101" spans="1:25" s="220" customFormat="1" ht="27" customHeight="1">
      <c r="A101" s="529" t="s">
        <v>147</v>
      </c>
      <c r="B101" s="495" t="s">
        <v>148</v>
      </c>
      <c r="C101" s="349">
        <v>8687297</v>
      </c>
      <c r="D101" s="349">
        <v>6924501</v>
      </c>
      <c r="E101" s="349">
        <v>5106370</v>
      </c>
      <c r="F101" s="128">
        <f t="shared" si="50"/>
        <v>58.779733212758813</v>
      </c>
      <c r="G101" s="524">
        <f t="shared" si="51"/>
        <v>73.743508738030357</v>
      </c>
      <c r="H101" s="576">
        <f t="shared" si="52"/>
        <v>-1818131</v>
      </c>
      <c r="I101" s="72"/>
      <c r="J101" s="121">
        <f t="shared" si="53"/>
        <v>5106370</v>
      </c>
      <c r="K101" s="118" t="e">
        <f t="shared" si="54"/>
        <v>#DIV/0!</v>
      </c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</row>
    <row r="102" spans="1:25" s="297" customFormat="1" ht="40.5" customHeight="1">
      <c r="A102" s="230" t="s">
        <v>149</v>
      </c>
      <c r="B102" s="321" t="s">
        <v>250</v>
      </c>
      <c r="C102" s="351">
        <f>C103</f>
        <v>13191379</v>
      </c>
      <c r="D102" s="351">
        <f>D103</f>
        <v>10642371</v>
      </c>
      <c r="E102" s="351">
        <f>E103</f>
        <v>7538149</v>
      </c>
      <c r="F102" s="126">
        <f t="shared" si="50"/>
        <v>57.144510820286484</v>
      </c>
      <c r="G102" s="497">
        <f t="shared" si="51"/>
        <v>70.831481067517757</v>
      </c>
      <c r="H102" s="448">
        <f t="shared" si="52"/>
        <v>-3104222</v>
      </c>
      <c r="I102" s="138"/>
      <c r="J102" s="92">
        <f t="shared" si="53"/>
        <v>7538149</v>
      </c>
      <c r="K102" s="238" t="e">
        <f t="shared" si="54"/>
        <v>#DIV/0!</v>
      </c>
      <c r="L102" s="296"/>
      <c r="M102" s="296"/>
      <c r="N102" s="296"/>
      <c r="O102" s="296"/>
      <c r="P102" s="296"/>
      <c r="Q102" s="296"/>
      <c r="R102" s="296"/>
      <c r="S102" s="296"/>
      <c r="T102" s="296"/>
      <c r="U102" s="296"/>
      <c r="V102" s="296"/>
      <c r="W102" s="296"/>
      <c r="X102" s="296"/>
      <c r="Y102" s="296"/>
    </row>
    <row r="103" spans="1:25" s="220" customFormat="1" ht="44.25" customHeight="1">
      <c r="A103" s="231">
        <v>1021</v>
      </c>
      <c r="B103" s="324" t="s">
        <v>251</v>
      </c>
      <c r="C103" s="349">
        <v>13191379</v>
      </c>
      <c r="D103" s="349">
        <v>10642371</v>
      </c>
      <c r="E103" s="349">
        <v>7538149</v>
      </c>
      <c r="F103" s="128">
        <f t="shared" si="50"/>
        <v>57.144510820286484</v>
      </c>
      <c r="G103" s="524">
        <f t="shared" si="51"/>
        <v>70.831481067517757</v>
      </c>
      <c r="H103" s="576">
        <f t="shared" si="52"/>
        <v>-3104222</v>
      </c>
      <c r="I103" s="72"/>
      <c r="J103" s="121"/>
      <c r="K103" s="118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</row>
    <row r="104" spans="1:25" s="297" customFormat="1" ht="44.25" customHeight="1">
      <c r="A104" s="230">
        <v>1030</v>
      </c>
      <c r="B104" s="353" t="s">
        <v>252</v>
      </c>
      <c r="C104" s="351">
        <f>C105</f>
        <v>19094600</v>
      </c>
      <c r="D104" s="351">
        <f>D105</f>
        <v>14718000</v>
      </c>
      <c r="E104" s="351">
        <f>E105</f>
        <v>14395429</v>
      </c>
      <c r="F104" s="126">
        <f t="shared" si="50"/>
        <v>75.390052685052325</v>
      </c>
      <c r="G104" s="497">
        <f t="shared" si="51"/>
        <v>97.808323141731208</v>
      </c>
      <c r="H104" s="448">
        <f t="shared" si="52"/>
        <v>-322571</v>
      </c>
      <c r="I104" s="138"/>
      <c r="J104" s="92"/>
      <c r="K104" s="238"/>
      <c r="L104" s="296"/>
      <c r="M104" s="296"/>
      <c r="N104" s="296"/>
      <c r="O104" s="296"/>
      <c r="P104" s="296"/>
      <c r="Q104" s="296"/>
      <c r="R104" s="296"/>
      <c r="S104" s="296"/>
      <c r="T104" s="296"/>
      <c r="U104" s="296"/>
      <c r="V104" s="296"/>
      <c r="W104" s="296"/>
      <c r="X104" s="296"/>
      <c r="Y104" s="296"/>
    </row>
    <row r="105" spans="1:25" s="220" customFormat="1" ht="44.25" customHeight="1">
      <c r="A105" s="231">
        <v>1031</v>
      </c>
      <c r="B105" s="354" t="s">
        <v>251</v>
      </c>
      <c r="C105" s="349">
        <v>19094600</v>
      </c>
      <c r="D105" s="349">
        <v>14718000</v>
      </c>
      <c r="E105" s="349">
        <v>14395429</v>
      </c>
      <c r="F105" s="128">
        <f t="shared" si="50"/>
        <v>75.390052685052325</v>
      </c>
      <c r="G105" s="524">
        <f t="shared" si="51"/>
        <v>97.808323141731208</v>
      </c>
      <c r="H105" s="576">
        <f t="shared" si="52"/>
        <v>-322571</v>
      </c>
      <c r="I105" s="72"/>
      <c r="J105" s="121"/>
      <c r="K105" s="118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</row>
    <row r="106" spans="1:25" s="220" customFormat="1" ht="44.25" customHeight="1">
      <c r="A106" s="230">
        <v>1061</v>
      </c>
      <c r="B106" s="353" t="s">
        <v>251</v>
      </c>
      <c r="C106" s="351">
        <v>910482</v>
      </c>
      <c r="D106" s="351">
        <v>910482</v>
      </c>
      <c r="E106" s="351">
        <v>910482</v>
      </c>
      <c r="F106" s="126">
        <f t="shared" si="50"/>
        <v>100</v>
      </c>
      <c r="G106" s="497">
        <f t="shared" si="51"/>
        <v>100</v>
      </c>
      <c r="H106" s="448">
        <f t="shared" si="52"/>
        <v>0</v>
      </c>
      <c r="I106" s="72"/>
      <c r="J106" s="121"/>
      <c r="K106" s="118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</row>
    <row r="107" spans="1:25" s="220" customFormat="1" ht="33" customHeight="1">
      <c r="A107" s="230">
        <v>1080</v>
      </c>
      <c r="B107" s="353" t="s">
        <v>297</v>
      </c>
      <c r="C107" s="351">
        <v>1125000</v>
      </c>
      <c r="D107" s="351">
        <v>942000</v>
      </c>
      <c r="E107" s="351">
        <v>655112</v>
      </c>
      <c r="F107" s="126">
        <f t="shared" si="50"/>
        <v>58.232177777777785</v>
      </c>
      <c r="G107" s="497">
        <f t="shared" si="51"/>
        <v>69.544798301486196</v>
      </c>
      <c r="H107" s="448">
        <f t="shared" si="52"/>
        <v>-286888</v>
      </c>
      <c r="I107" s="72"/>
      <c r="J107" s="121"/>
      <c r="K107" s="118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</row>
    <row r="108" spans="1:25" s="220" customFormat="1" ht="21" customHeight="1">
      <c r="A108" s="230">
        <v>1142</v>
      </c>
      <c r="B108" s="353" t="s">
        <v>298</v>
      </c>
      <c r="C108" s="351">
        <v>16290</v>
      </c>
      <c r="D108" s="351">
        <v>16290</v>
      </c>
      <c r="E108" s="351">
        <v>16290</v>
      </c>
      <c r="F108" s="126">
        <f t="shared" si="50"/>
        <v>100</v>
      </c>
      <c r="G108" s="497">
        <f t="shared" si="51"/>
        <v>100</v>
      </c>
      <c r="H108" s="448">
        <f t="shared" si="52"/>
        <v>0</v>
      </c>
      <c r="I108" s="72"/>
      <c r="J108" s="121"/>
      <c r="K108" s="118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</row>
    <row r="109" spans="1:25" s="220" customFormat="1" ht="0.6" customHeight="1">
      <c r="A109" s="230">
        <v>1181</v>
      </c>
      <c r="B109" s="353" t="s">
        <v>299</v>
      </c>
      <c r="C109" s="351"/>
      <c r="D109" s="351"/>
      <c r="E109" s="351"/>
      <c r="F109" s="126" t="str">
        <f t="shared" si="50"/>
        <v/>
      </c>
      <c r="G109" s="497" t="str">
        <f t="shared" si="51"/>
        <v/>
      </c>
      <c r="H109" s="448">
        <f t="shared" si="52"/>
        <v>0</v>
      </c>
      <c r="I109" s="72"/>
      <c r="J109" s="121"/>
      <c r="K109" s="118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</row>
    <row r="110" spans="1:25" s="220" customFormat="1" ht="76.900000000000006" hidden="1" customHeight="1">
      <c r="A110" s="230">
        <v>1182</v>
      </c>
      <c r="B110" s="353" t="s">
        <v>300</v>
      </c>
      <c r="C110" s="351"/>
      <c r="D110" s="351"/>
      <c r="E110" s="351"/>
      <c r="F110" s="126" t="str">
        <f t="shared" si="50"/>
        <v/>
      </c>
      <c r="G110" s="497" t="str">
        <f t="shared" si="51"/>
        <v/>
      </c>
      <c r="H110" s="448">
        <f t="shared" si="52"/>
        <v>0</v>
      </c>
      <c r="I110" s="72"/>
      <c r="J110" s="121"/>
      <c r="K110" s="118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</row>
    <row r="111" spans="1:25" s="297" customFormat="1" ht="66.599999999999994" customHeight="1">
      <c r="A111" s="230">
        <v>1200</v>
      </c>
      <c r="B111" s="353" t="s">
        <v>253</v>
      </c>
      <c r="C111" s="351">
        <v>55430</v>
      </c>
      <c r="D111" s="351">
        <v>37731</v>
      </c>
      <c r="E111" s="351">
        <v>0</v>
      </c>
      <c r="F111" s="126">
        <f t="shared" si="50"/>
        <v>0</v>
      </c>
      <c r="G111" s="127">
        <f t="shared" si="51"/>
        <v>0</v>
      </c>
      <c r="H111" s="448">
        <f t="shared" si="52"/>
        <v>-37731</v>
      </c>
      <c r="I111" s="138"/>
      <c r="J111" s="92"/>
      <c r="K111" s="238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296"/>
      <c r="X111" s="296"/>
      <c r="Y111" s="296"/>
    </row>
    <row r="112" spans="1:25" s="297" customFormat="1" ht="0.6" customHeight="1">
      <c r="A112" s="230">
        <v>1210</v>
      </c>
      <c r="B112" s="465" t="s">
        <v>284</v>
      </c>
      <c r="C112" s="351"/>
      <c r="D112" s="351"/>
      <c r="E112" s="351"/>
      <c r="F112" s="126" t="str">
        <f t="shared" si="50"/>
        <v/>
      </c>
      <c r="G112" s="127" t="str">
        <f t="shared" si="51"/>
        <v/>
      </c>
      <c r="H112" s="448">
        <f t="shared" si="52"/>
        <v>0</v>
      </c>
      <c r="I112" s="138"/>
      <c r="J112" s="92"/>
      <c r="K112" s="238"/>
      <c r="L112" s="296"/>
      <c r="M112" s="296"/>
      <c r="N112" s="296"/>
      <c r="O112" s="296"/>
      <c r="P112" s="296"/>
      <c r="Q112" s="296"/>
      <c r="R112" s="296"/>
      <c r="S112" s="296"/>
      <c r="T112" s="296"/>
      <c r="U112" s="296"/>
      <c r="V112" s="296"/>
      <c r="W112" s="296"/>
      <c r="X112" s="296"/>
      <c r="Y112" s="296"/>
    </row>
    <row r="113" spans="1:25" s="220" customFormat="1" ht="27" customHeight="1">
      <c r="A113" s="230" t="s">
        <v>32</v>
      </c>
      <c r="B113" s="321" t="s">
        <v>150</v>
      </c>
      <c r="C113" s="351">
        <f>SUM(C114:C114)</f>
        <v>1575946</v>
      </c>
      <c r="D113" s="351">
        <f>SUM(D114:D114)</f>
        <v>1575946</v>
      </c>
      <c r="E113" s="351">
        <f>SUM(E114:E114)</f>
        <v>1022205</v>
      </c>
      <c r="F113" s="126">
        <f t="shared" si="50"/>
        <v>64.862945811595068</v>
      </c>
      <c r="G113" s="127">
        <f t="shared" si="51"/>
        <v>64.862945811595068</v>
      </c>
      <c r="H113" s="448">
        <f t="shared" si="52"/>
        <v>-553741</v>
      </c>
      <c r="I113" s="137" t="e">
        <f>I114+#REF!</f>
        <v>#REF!</v>
      </c>
      <c r="J113" s="92" t="e">
        <f t="shared" si="53"/>
        <v>#REF!</v>
      </c>
      <c r="K113" s="238" t="e">
        <f t="shared" si="54"/>
        <v>#REF!</v>
      </c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</row>
    <row r="114" spans="1:25" s="220" customFormat="1" ht="27" customHeight="1">
      <c r="A114" s="231" t="s">
        <v>23</v>
      </c>
      <c r="B114" s="324" t="s">
        <v>44</v>
      </c>
      <c r="C114" s="349">
        <v>1575946</v>
      </c>
      <c r="D114" s="349">
        <v>1575946</v>
      </c>
      <c r="E114" s="349">
        <v>1022205</v>
      </c>
      <c r="F114" s="128">
        <f>IF(C114=0,"",E114/C114*100)</f>
        <v>64.862945811595068</v>
      </c>
      <c r="G114" s="524">
        <f>IF(D114=0,"",E114/D114*100)</f>
        <v>64.862945811595068</v>
      </c>
      <c r="H114" s="576">
        <f t="shared" si="52"/>
        <v>-553741</v>
      </c>
      <c r="I114" s="72"/>
      <c r="J114" s="121">
        <f t="shared" si="53"/>
        <v>1022205</v>
      </c>
      <c r="K114" s="118" t="e">
        <f t="shared" si="54"/>
        <v>#DIV/0!</v>
      </c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</row>
    <row r="115" spans="1:25" s="220" customFormat="1" ht="23.25" customHeight="1">
      <c r="A115" s="230" t="s">
        <v>33</v>
      </c>
      <c r="B115" s="321" t="s">
        <v>42</v>
      </c>
      <c r="C115" s="348">
        <f>C117+C118+C120+C121+C116</f>
        <v>2275382</v>
      </c>
      <c r="D115" s="348">
        <f>D117+D118+D120+D121+D116</f>
        <v>1949642</v>
      </c>
      <c r="E115" s="348">
        <f t="shared" ref="E115" si="56">E117+E118+E120+E121+E116</f>
        <v>1547901</v>
      </c>
      <c r="F115" s="126">
        <f t="shared" si="50"/>
        <v>68.028181641588091</v>
      </c>
      <c r="G115" s="127">
        <f t="shared" si="51"/>
        <v>79.394114406644917</v>
      </c>
      <c r="H115" s="448">
        <f t="shared" si="52"/>
        <v>-401741</v>
      </c>
      <c r="I115" s="123" t="e">
        <f>#REF!+I118+I119+I120+I121</f>
        <v>#REF!</v>
      </c>
      <c r="J115" s="92" t="e">
        <f t="shared" si="53"/>
        <v>#REF!</v>
      </c>
      <c r="K115" s="238" t="e">
        <f t="shared" si="54"/>
        <v>#REF!</v>
      </c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</row>
    <row r="116" spans="1:25" s="220" customFormat="1" ht="31.9" customHeight="1">
      <c r="A116" s="231">
        <v>3032</v>
      </c>
      <c r="B116" s="339" t="s">
        <v>309</v>
      </c>
      <c r="C116" s="349">
        <v>8000</v>
      </c>
      <c r="D116" s="349">
        <v>8000</v>
      </c>
      <c r="E116" s="349">
        <v>2821</v>
      </c>
      <c r="F116" s="128">
        <f>IF(C116=0,"",E116/C116*100)</f>
        <v>35.262500000000003</v>
      </c>
      <c r="G116" s="129">
        <f>IF(D116=0,"",E116/D116*100)</f>
        <v>35.262500000000003</v>
      </c>
      <c r="H116" s="576">
        <f>E116-D116</f>
        <v>-5179</v>
      </c>
      <c r="I116" s="123"/>
      <c r="J116" s="92"/>
      <c r="K116" s="238"/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</row>
    <row r="117" spans="1:25" s="220" customFormat="1" ht="63" customHeight="1">
      <c r="A117" s="299">
        <v>3104</v>
      </c>
      <c r="B117" s="354" t="s">
        <v>261</v>
      </c>
      <c r="C117" s="349">
        <v>1555172</v>
      </c>
      <c r="D117" s="349">
        <v>1229432</v>
      </c>
      <c r="E117" s="349">
        <v>1149259</v>
      </c>
      <c r="F117" s="128">
        <f>IF(C117=0,"",E117/C117*100)</f>
        <v>73.89915713503072</v>
      </c>
      <c r="G117" s="129">
        <f>IF(D117=0,"",E117/D117*100)</f>
        <v>93.478858529792618</v>
      </c>
      <c r="H117" s="576">
        <f>E117-D117</f>
        <v>-80173</v>
      </c>
      <c r="I117" s="123"/>
      <c r="J117" s="92"/>
      <c r="K117" s="238"/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</row>
    <row r="118" spans="1:25" s="220" customFormat="1" ht="77.25" customHeight="1">
      <c r="A118" s="231">
        <v>3160</v>
      </c>
      <c r="B118" s="354" t="s">
        <v>254</v>
      </c>
      <c r="C118" s="349">
        <v>240000</v>
      </c>
      <c r="D118" s="349">
        <v>240000</v>
      </c>
      <c r="E118" s="349">
        <v>158335</v>
      </c>
      <c r="F118" s="128">
        <f t="shared" si="50"/>
        <v>65.972916666666663</v>
      </c>
      <c r="G118" s="524">
        <f t="shared" si="51"/>
        <v>65.972916666666663</v>
      </c>
      <c r="H118" s="576">
        <f t="shared" si="52"/>
        <v>-81665</v>
      </c>
      <c r="I118" s="72"/>
      <c r="J118" s="121">
        <f t="shared" si="53"/>
        <v>158335</v>
      </c>
      <c r="K118" s="118" t="e">
        <f t="shared" si="54"/>
        <v>#DIV/0!</v>
      </c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</row>
    <row r="119" spans="1:25" s="220" customFormat="1" ht="9" hidden="1" customHeight="1">
      <c r="A119" s="231">
        <v>3192</v>
      </c>
      <c r="B119" s="354" t="s">
        <v>155</v>
      </c>
      <c r="C119" s="349"/>
      <c r="D119" s="349"/>
      <c r="E119" s="349"/>
      <c r="F119" s="128" t="str">
        <f>IF(C119=0,"",E119/C119*100)</f>
        <v/>
      </c>
      <c r="G119" s="524" t="str">
        <f>IF(D119=0,"",E119/D119*100)</f>
        <v/>
      </c>
      <c r="H119" s="576">
        <f t="shared" si="52"/>
        <v>0</v>
      </c>
      <c r="I119" s="72"/>
      <c r="J119" s="121">
        <f t="shared" si="53"/>
        <v>0</v>
      </c>
      <c r="K119" s="118" t="e">
        <f t="shared" si="54"/>
        <v>#DIV/0!</v>
      </c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</row>
    <row r="120" spans="1:25" s="220" customFormat="1" ht="27" customHeight="1">
      <c r="A120" s="231" t="s">
        <v>153</v>
      </c>
      <c r="B120" s="324" t="s">
        <v>154</v>
      </c>
      <c r="C120" s="355">
        <v>7930</v>
      </c>
      <c r="D120" s="355">
        <v>7930</v>
      </c>
      <c r="E120" s="355">
        <v>1379</v>
      </c>
      <c r="F120" s="128">
        <f t="shared" si="50"/>
        <v>17.389659520807061</v>
      </c>
      <c r="G120" s="524">
        <f t="shared" si="51"/>
        <v>17.389659520807061</v>
      </c>
      <c r="H120" s="576">
        <f t="shared" si="52"/>
        <v>-6551</v>
      </c>
      <c r="I120" s="138"/>
      <c r="J120" s="92">
        <f t="shared" si="53"/>
        <v>1379</v>
      </c>
      <c r="K120" s="238" t="e">
        <f t="shared" si="54"/>
        <v>#DIV/0!</v>
      </c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</row>
    <row r="121" spans="1:25" s="220" customFormat="1" ht="34.5" customHeight="1">
      <c r="A121" s="231">
        <v>3242</v>
      </c>
      <c r="B121" s="324" t="s">
        <v>262</v>
      </c>
      <c r="C121" s="355">
        <v>464280</v>
      </c>
      <c r="D121" s="355">
        <v>464280</v>
      </c>
      <c r="E121" s="355">
        <v>236107</v>
      </c>
      <c r="F121" s="128">
        <f t="shared" si="50"/>
        <v>50.854441285431207</v>
      </c>
      <c r="G121" s="524">
        <f t="shared" si="51"/>
        <v>50.854441285431207</v>
      </c>
      <c r="H121" s="576">
        <f t="shared" si="52"/>
        <v>-228173</v>
      </c>
      <c r="I121" s="72"/>
      <c r="J121" s="121">
        <f t="shared" si="53"/>
        <v>236107</v>
      </c>
      <c r="K121" s="118" t="e">
        <f t="shared" si="54"/>
        <v>#DIV/0!</v>
      </c>
      <c r="L121" s="219"/>
      <c r="M121" s="219"/>
      <c r="N121" s="219"/>
      <c r="O121" s="219"/>
      <c r="P121" s="219"/>
      <c r="Q121" s="219"/>
      <c r="R121" s="219"/>
      <c r="S121" s="219"/>
      <c r="T121" s="219"/>
      <c r="U121" s="219"/>
      <c r="V121" s="219"/>
      <c r="W121" s="219"/>
      <c r="X121" s="219"/>
      <c r="Y121" s="219"/>
    </row>
    <row r="122" spans="1:25" s="220" customFormat="1" ht="27" customHeight="1">
      <c r="A122" s="230" t="s">
        <v>34</v>
      </c>
      <c r="B122" s="321" t="s">
        <v>156</v>
      </c>
      <c r="C122" s="348">
        <f>C123+C124+C125</f>
        <v>4422955</v>
      </c>
      <c r="D122" s="348">
        <f>D123+D124+D125</f>
        <v>3577459</v>
      </c>
      <c r="E122" s="348">
        <f>E123+E124+E125</f>
        <v>2415576</v>
      </c>
      <c r="F122" s="126">
        <f t="shared" si="50"/>
        <v>54.614528070034631</v>
      </c>
      <c r="G122" s="497">
        <f t="shared" si="51"/>
        <v>67.522115557438951</v>
      </c>
      <c r="H122" s="448">
        <f t="shared" si="52"/>
        <v>-1161883</v>
      </c>
      <c r="I122" s="137" t="e">
        <f>I123+#REF!+I124+I125</f>
        <v>#REF!</v>
      </c>
      <c r="J122" s="92" t="e">
        <f t="shared" si="53"/>
        <v>#REF!</v>
      </c>
      <c r="K122" s="238" t="e">
        <f t="shared" si="54"/>
        <v>#REF!</v>
      </c>
      <c r="L122" s="219"/>
      <c r="M122" s="219"/>
      <c r="N122" s="219"/>
      <c r="O122" s="219"/>
      <c r="P122" s="219"/>
      <c r="Q122" s="219"/>
      <c r="R122" s="219"/>
      <c r="S122" s="219"/>
      <c r="T122" s="219"/>
      <c r="U122" s="219"/>
      <c r="V122" s="219"/>
      <c r="W122" s="219"/>
      <c r="X122" s="219"/>
      <c r="Y122" s="219"/>
    </row>
    <row r="123" spans="1:25" s="220" customFormat="1" ht="24.75" customHeight="1">
      <c r="A123" s="231" t="s">
        <v>157</v>
      </c>
      <c r="B123" s="324" t="s">
        <v>158</v>
      </c>
      <c r="C123" s="349">
        <v>1867907</v>
      </c>
      <c r="D123" s="349">
        <v>1499400</v>
      </c>
      <c r="E123" s="349">
        <v>1057497</v>
      </c>
      <c r="F123" s="128">
        <f t="shared" si="50"/>
        <v>56.614007014267841</v>
      </c>
      <c r="G123" s="524">
        <f t="shared" si="51"/>
        <v>70.528011204481786</v>
      </c>
      <c r="H123" s="576">
        <f t="shared" si="52"/>
        <v>-441903</v>
      </c>
      <c r="I123" s="72"/>
      <c r="J123" s="121">
        <f t="shared" si="53"/>
        <v>1057497</v>
      </c>
      <c r="K123" s="118" t="e">
        <f t="shared" si="54"/>
        <v>#DIV/0!</v>
      </c>
      <c r="L123" s="219"/>
      <c r="M123" s="219"/>
      <c r="N123" s="219"/>
      <c r="O123" s="219"/>
      <c r="P123" s="219"/>
      <c r="Q123" s="219"/>
      <c r="R123" s="219"/>
      <c r="S123" s="219"/>
      <c r="T123" s="219"/>
      <c r="U123" s="219"/>
      <c r="V123" s="219"/>
      <c r="W123" s="219"/>
      <c r="X123" s="219"/>
      <c r="Y123" s="219"/>
    </row>
    <row r="124" spans="1:25" s="222" customFormat="1" ht="48.75" customHeight="1">
      <c r="A124" s="231" t="s">
        <v>160</v>
      </c>
      <c r="B124" s="324" t="s">
        <v>161</v>
      </c>
      <c r="C124" s="349">
        <v>2505048</v>
      </c>
      <c r="D124" s="349">
        <v>2028059</v>
      </c>
      <c r="E124" s="349">
        <v>1321357</v>
      </c>
      <c r="F124" s="128">
        <f t="shared" si="50"/>
        <v>52.747771699384607</v>
      </c>
      <c r="G124" s="524">
        <f t="shared" si="51"/>
        <v>65.153775112065276</v>
      </c>
      <c r="H124" s="576">
        <f t="shared" si="52"/>
        <v>-706702</v>
      </c>
      <c r="I124" s="72"/>
      <c r="J124" s="121">
        <f t="shared" si="53"/>
        <v>1321357</v>
      </c>
      <c r="K124" s="118" t="e">
        <f t="shared" si="54"/>
        <v>#DIV/0!</v>
      </c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21"/>
    </row>
    <row r="125" spans="1:25" s="222" customFormat="1" ht="34.9" customHeight="1">
      <c r="A125" s="231">
        <v>4082</v>
      </c>
      <c r="B125" s="324" t="s">
        <v>162</v>
      </c>
      <c r="C125" s="349">
        <v>50000</v>
      </c>
      <c r="D125" s="349">
        <v>50000</v>
      </c>
      <c r="E125" s="349">
        <v>36722</v>
      </c>
      <c r="F125" s="128">
        <f t="shared" si="50"/>
        <v>73.444000000000003</v>
      </c>
      <c r="G125" s="129">
        <f t="shared" si="51"/>
        <v>73.444000000000003</v>
      </c>
      <c r="H125" s="576">
        <f t="shared" si="52"/>
        <v>-13278</v>
      </c>
      <c r="I125" s="72"/>
      <c r="J125" s="121">
        <f t="shared" si="53"/>
        <v>36722</v>
      </c>
      <c r="K125" s="118" t="e">
        <f t="shared" si="54"/>
        <v>#DIV/0!</v>
      </c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1"/>
      <c r="X125" s="221"/>
      <c r="Y125" s="221"/>
    </row>
    <row r="126" spans="1:25" s="222" customFormat="1" ht="27" customHeight="1">
      <c r="A126" s="230" t="s">
        <v>35</v>
      </c>
      <c r="B126" s="321" t="s">
        <v>163</v>
      </c>
      <c r="C126" s="348">
        <f>C127+C128</f>
        <v>40000</v>
      </c>
      <c r="D126" s="348">
        <f>D127+D128</f>
        <v>40000</v>
      </c>
      <c r="E126" s="348">
        <f>E127+E128</f>
        <v>0</v>
      </c>
      <c r="F126" s="126">
        <f t="shared" si="50"/>
        <v>0</v>
      </c>
      <c r="G126" s="127">
        <f t="shared" si="51"/>
        <v>0</v>
      </c>
      <c r="H126" s="448">
        <f t="shared" si="52"/>
        <v>-40000</v>
      </c>
      <c r="I126" s="137" t="e">
        <f>I127+I128+#REF!</f>
        <v>#REF!</v>
      </c>
      <c r="J126" s="92" t="e">
        <f t="shared" si="53"/>
        <v>#REF!</v>
      </c>
      <c r="K126" s="238" t="e">
        <f t="shared" si="54"/>
        <v>#REF!</v>
      </c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</row>
    <row r="127" spans="1:25" s="222" customFormat="1" ht="21" hidden="1" customHeight="1">
      <c r="A127" s="231" t="s">
        <v>164</v>
      </c>
      <c r="B127" s="324" t="s">
        <v>165</v>
      </c>
      <c r="C127" s="355"/>
      <c r="D127" s="355"/>
      <c r="E127" s="355"/>
      <c r="F127" s="128" t="str">
        <f t="shared" si="50"/>
        <v/>
      </c>
      <c r="G127" s="129" t="str">
        <f t="shared" si="51"/>
        <v/>
      </c>
      <c r="H127" s="576">
        <f t="shared" si="52"/>
        <v>0</v>
      </c>
      <c r="I127" s="72"/>
      <c r="J127" s="121">
        <f t="shared" si="53"/>
        <v>0</v>
      </c>
      <c r="K127" s="118" t="e">
        <f t="shared" si="54"/>
        <v>#DIV/0!</v>
      </c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</row>
    <row r="128" spans="1:25" s="222" customFormat="1" ht="47.25" customHeight="1">
      <c r="A128" s="231">
        <v>5062</v>
      </c>
      <c r="B128" s="324" t="s">
        <v>263</v>
      </c>
      <c r="C128" s="355">
        <v>40000</v>
      </c>
      <c r="D128" s="355">
        <v>40000</v>
      </c>
      <c r="E128" s="355">
        <v>0</v>
      </c>
      <c r="F128" s="128">
        <f t="shared" si="50"/>
        <v>0</v>
      </c>
      <c r="G128" s="524">
        <f t="shared" si="51"/>
        <v>0</v>
      </c>
      <c r="H128" s="576">
        <f t="shared" si="52"/>
        <v>-40000</v>
      </c>
      <c r="I128" s="72"/>
      <c r="J128" s="121">
        <f t="shared" si="53"/>
        <v>0</v>
      </c>
      <c r="K128" s="118" t="e">
        <f t="shared" si="54"/>
        <v>#DIV/0!</v>
      </c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</row>
    <row r="129" spans="1:25" s="222" customFormat="1" ht="27" customHeight="1">
      <c r="A129" s="230" t="s">
        <v>25</v>
      </c>
      <c r="B129" s="321" t="s">
        <v>169</v>
      </c>
      <c r="C129" s="348">
        <f>C130+C131+C132+C133</f>
        <v>4256623</v>
      </c>
      <c r="D129" s="348">
        <f>D130+D131+D132+D133</f>
        <v>3777829</v>
      </c>
      <c r="E129" s="348">
        <f>E130+E131+E132+E133</f>
        <v>2445261</v>
      </c>
      <c r="F129" s="126">
        <f t="shared" si="50"/>
        <v>57.446031748642056</v>
      </c>
      <c r="G129" s="497">
        <f t="shared" si="51"/>
        <v>64.726619442012861</v>
      </c>
      <c r="H129" s="448">
        <f t="shared" si="52"/>
        <v>-1332568</v>
      </c>
      <c r="I129" s="123">
        <f>I130+I132+I134+I133</f>
        <v>0</v>
      </c>
      <c r="J129" s="92">
        <f t="shared" si="53"/>
        <v>2445261</v>
      </c>
      <c r="K129" s="238" t="e">
        <f t="shared" si="54"/>
        <v>#DIV/0!</v>
      </c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</row>
    <row r="130" spans="1:25" s="222" customFormat="1" ht="38.25" customHeight="1">
      <c r="A130" s="231">
        <v>6013</v>
      </c>
      <c r="B130" s="324" t="s">
        <v>264</v>
      </c>
      <c r="C130" s="349">
        <v>19667</v>
      </c>
      <c r="D130" s="349">
        <v>19667</v>
      </c>
      <c r="E130" s="349">
        <v>11000</v>
      </c>
      <c r="F130" s="128">
        <f t="shared" si="50"/>
        <v>55.931255402450809</v>
      </c>
      <c r="G130" s="524">
        <f t="shared" si="51"/>
        <v>55.931255402450809</v>
      </c>
      <c r="H130" s="576">
        <f t="shared" si="52"/>
        <v>-8667</v>
      </c>
      <c r="I130" s="72"/>
      <c r="J130" s="121">
        <f t="shared" si="53"/>
        <v>11000</v>
      </c>
      <c r="K130" s="118" t="e">
        <f t="shared" si="54"/>
        <v>#DIV/0!</v>
      </c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</row>
    <row r="131" spans="1:25" s="222" customFormat="1" ht="27" customHeight="1">
      <c r="A131" s="231">
        <v>6014</v>
      </c>
      <c r="B131" s="324" t="s">
        <v>265</v>
      </c>
      <c r="C131" s="349">
        <v>1000000</v>
      </c>
      <c r="D131" s="349">
        <v>810000</v>
      </c>
      <c r="E131" s="349">
        <v>667929</v>
      </c>
      <c r="F131" s="128">
        <f t="shared" si="50"/>
        <v>66.792900000000003</v>
      </c>
      <c r="G131" s="524">
        <f t="shared" si="51"/>
        <v>82.46037037037037</v>
      </c>
      <c r="H131" s="576">
        <f t="shared" si="52"/>
        <v>-142071</v>
      </c>
      <c r="I131" s="72"/>
      <c r="J131" s="121"/>
      <c r="K131" s="118"/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</row>
    <row r="132" spans="1:25" s="222" customFormat="1" ht="46.9" hidden="1" customHeight="1">
      <c r="A132" s="231" t="s">
        <v>170</v>
      </c>
      <c r="B132" s="324" t="s">
        <v>171</v>
      </c>
      <c r="C132" s="349"/>
      <c r="D132" s="349"/>
      <c r="E132" s="349"/>
      <c r="F132" s="128" t="str">
        <f t="shared" si="50"/>
        <v/>
      </c>
      <c r="G132" s="524" t="str">
        <f t="shared" si="51"/>
        <v/>
      </c>
      <c r="H132" s="576">
        <f t="shared" si="52"/>
        <v>0</v>
      </c>
      <c r="I132" s="72"/>
      <c r="J132" s="121">
        <f t="shared" si="53"/>
        <v>0</v>
      </c>
      <c r="K132" s="118" t="e">
        <f t="shared" si="54"/>
        <v>#DIV/0!</v>
      </c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221"/>
    </row>
    <row r="133" spans="1:25" s="222" customFormat="1" ht="27.75" customHeight="1">
      <c r="A133" s="231" t="s">
        <v>172</v>
      </c>
      <c r="B133" s="324" t="s">
        <v>173</v>
      </c>
      <c r="C133" s="349">
        <v>3236956</v>
      </c>
      <c r="D133" s="349">
        <v>2948162</v>
      </c>
      <c r="E133" s="349">
        <v>1766332</v>
      </c>
      <c r="F133" s="128">
        <f t="shared" si="50"/>
        <v>54.567686431326223</v>
      </c>
      <c r="G133" s="524">
        <f t="shared" si="51"/>
        <v>59.91298985605269</v>
      </c>
      <c r="H133" s="576">
        <f t="shared" si="52"/>
        <v>-1181830</v>
      </c>
      <c r="I133" s="72"/>
      <c r="J133" s="121">
        <f t="shared" si="53"/>
        <v>1766332</v>
      </c>
      <c r="K133" s="118" t="e">
        <f t="shared" si="54"/>
        <v>#DIV/0!</v>
      </c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</row>
    <row r="134" spans="1:25" s="222" customFormat="1" ht="15.75" hidden="1" customHeight="1">
      <c r="A134" s="231" t="s">
        <v>174</v>
      </c>
      <c r="B134" s="324" t="s">
        <v>175</v>
      </c>
      <c r="C134" s="349"/>
      <c r="D134" s="349"/>
      <c r="E134" s="349"/>
      <c r="F134" s="128" t="str">
        <f t="shared" si="50"/>
        <v/>
      </c>
      <c r="G134" s="524" t="str">
        <f t="shared" si="51"/>
        <v/>
      </c>
      <c r="H134" s="576">
        <f t="shared" si="52"/>
        <v>0</v>
      </c>
      <c r="I134" s="72"/>
      <c r="J134" s="121">
        <f t="shared" si="53"/>
        <v>0</v>
      </c>
      <c r="K134" s="118" t="e">
        <f t="shared" si="54"/>
        <v>#DIV/0!</v>
      </c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1"/>
    </row>
    <row r="135" spans="1:25" s="222" customFormat="1" ht="24" customHeight="1">
      <c r="A135" s="530">
        <v>7000</v>
      </c>
      <c r="B135" s="345" t="s">
        <v>266</v>
      </c>
      <c r="C135" s="348">
        <f>SUM(C136+C138+C139+C140+C141+C143+C144)</f>
        <v>211000</v>
      </c>
      <c r="D135" s="348">
        <f t="shared" ref="D135:E135" si="57">SUM(D136+D140+D141+D142)</f>
        <v>211000</v>
      </c>
      <c r="E135" s="348">
        <f t="shared" si="57"/>
        <v>57436</v>
      </c>
      <c r="F135" s="446">
        <f t="shared" si="50"/>
        <v>27.22085308056872</v>
      </c>
      <c r="G135" s="517">
        <f t="shared" si="51"/>
        <v>27.22085308056872</v>
      </c>
      <c r="H135" s="448">
        <f t="shared" si="52"/>
        <v>-153564</v>
      </c>
      <c r="I135" s="123">
        <f>I136</f>
        <v>0</v>
      </c>
      <c r="J135" s="92">
        <f t="shared" si="53"/>
        <v>57436</v>
      </c>
      <c r="K135" s="238" t="e">
        <f t="shared" si="54"/>
        <v>#DIV/0!</v>
      </c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1"/>
    </row>
    <row r="136" spans="1:25" s="222" customFormat="1" ht="1.5" hidden="1" customHeight="1">
      <c r="A136" s="231" t="s">
        <v>176</v>
      </c>
      <c r="B136" s="324" t="s">
        <v>177</v>
      </c>
      <c r="C136" s="349"/>
      <c r="D136" s="349"/>
      <c r="E136" s="349">
        <v>0</v>
      </c>
      <c r="F136" s="128" t="str">
        <f t="shared" si="50"/>
        <v/>
      </c>
      <c r="G136" s="129" t="str">
        <f t="shared" si="51"/>
        <v/>
      </c>
      <c r="H136" s="576">
        <f t="shared" si="52"/>
        <v>0</v>
      </c>
      <c r="I136" s="72"/>
      <c r="J136" s="121">
        <f t="shared" si="53"/>
        <v>0</v>
      </c>
      <c r="K136" s="118" t="e">
        <f t="shared" si="54"/>
        <v>#DIV/0!</v>
      </c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  <c r="X136" s="221"/>
      <c r="Y136" s="221"/>
    </row>
    <row r="137" spans="1:25" s="222" customFormat="1" ht="21.75" hidden="1" customHeight="1">
      <c r="A137" s="230" t="s">
        <v>36</v>
      </c>
      <c r="B137" s="321" t="s">
        <v>178</v>
      </c>
      <c r="C137" s="348">
        <f>C138</f>
        <v>0</v>
      </c>
      <c r="D137" s="348">
        <f>D138</f>
        <v>0</v>
      </c>
      <c r="E137" s="348">
        <f>E138</f>
        <v>0</v>
      </c>
      <c r="F137" s="126" t="str">
        <f t="shared" si="50"/>
        <v/>
      </c>
      <c r="G137" s="127" t="str">
        <f t="shared" si="51"/>
        <v/>
      </c>
      <c r="H137" s="448">
        <f t="shared" si="52"/>
        <v>0</v>
      </c>
      <c r="I137" s="137">
        <f>I138</f>
        <v>0</v>
      </c>
      <c r="J137" s="92">
        <f t="shared" si="53"/>
        <v>0</v>
      </c>
      <c r="K137" s="238" t="e">
        <f t="shared" si="54"/>
        <v>#DIV/0!</v>
      </c>
      <c r="L137" s="221"/>
      <c r="M137" s="221"/>
      <c r="N137" s="221"/>
      <c r="O137" s="221"/>
      <c r="P137" s="221"/>
      <c r="Q137" s="221"/>
      <c r="R137" s="221"/>
      <c r="S137" s="221"/>
      <c r="T137" s="221"/>
      <c r="U137" s="221"/>
      <c r="V137" s="221"/>
      <c r="W137" s="221"/>
      <c r="X137" s="221"/>
      <c r="Y137" s="221"/>
    </row>
    <row r="138" spans="1:25" s="222" customFormat="1" ht="20.25" hidden="1" customHeight="1">
      <c r="A138" s="231" t="s">
        <v>179</v>
      </c>
      <c r="B138" s="324" t="s">
        <v>180</v>
      </c>
      <c r="C138" s="349"/>
      <c r="D138" s="349"/>
      <c r="E138" s="349"/>
      <c r="F138" s="128" t="str">
        <f t="shared" si="50"/>
        <v/>
      </c>
      <c r="G138" s="129" t="str">
        <f t="shared" si="51"/>
        <v/>
      </c>
      <c r="H138" s="576">
        <f t="shared" si="52"/>
        <v>0</v>
      </c>
      <c r="I138" s="72">
        <v>0</v>
      </c>
      <c r="J138" s="121">
        <f t="shared" si="53"/>
        <v>0</v>
      </c>
      <c r="K138" s="118" t="e">
        <f t="shared" si="54"/>
        <v>#DIV/0!</v>
      </c>
      <c r="L138" s="221"/>
      <c r="M138" s="221"/>
      <c r="N138" s="221"/>
      <c r="O138" s="221"/>
      <c r="P138" s="221"/>
      <c r="Q138" s="221"/>
      <c r="R138" s="221"/>
      <c r="S138" s="221"/>
      <c r="T138" s="221"/>
      <c r="U138" s="221"/>
      <c r="V138" s="221"/>
      <c r="W138" s="221"/>
      <c r="X138" s="221"/>
      <c r="Y138" s="221"/>
    </row>
    <row r="139" spans="1:25" s="224" customFormat="1" ht="19.5" hidden="1" customHeight="1">
      <c r="A139" s="231" t="s">
        <v>182</v>
      </c>
      <c r="B139" s="324" t="s">
        <v>183</v>
      </c>
      <c r="C139" s="583"/>
      <c r="D139" s="593"/>
      <c r="E139" s="583"/>
      <c r="F139" s="128" t="str">
        <f t="shared" si="50"/>
        <v/>
      </c>
      <c r="G139" s="129" t="str">
        <f t="shared" si="51"/>
        <v/>
      </c>
      <c r="H139" s="576">
        <f t="shared" si="52"/>
        <v>0</v>
      </c>
      <c r="I139" s="72"/>
      <c r="J139" s="121">
        <f t="shared" si="53"/>
        <v>0</v>
      </c>
      <c r="K139" s="118" t="e">
        <f t="shared" si="54"/>
        <v>#DIV/0!</v>
      </c>
      <c r="L139" s="223"/>
      <c r="M139" s="223"/>
      <c r="N139" s="223"/>
      <c r="O139" s="223"/>
      <c r="P139" s="223"/>
      <c r="Q139" s="223"/>
      <c r="R139" s="223"/>
      <c r="S139" s="223"/>
      <c r="T139" s="223"/>
      <c r="U139" s="223"/>
      <c r="V139" s="223"/>
      <c r="W139" s="223"/>
      <c r="X139" s="223"/>
      <c r="Y139" s="223"/>
    </row>
    <row r="140" spans="1:25" s="224" customFormat="1" ht="33.75" customHeight="1">
      <c r="A140" s="231">
        <v>7461</v>
      </c>
      <c r="B140" s="324" t="s">
        <v>255</v>
      </c>
      <c r="C140" s="582">
        <v>0</v>
      </c>
      <c r="D140" s="582">
        <v>0</v>
      </c>
      <c r="E140" s="582">
        <v>0</v>
      </c>
      <c r="F140" s="128" t="str">
        <f t="shared" si="50"/>
        <v/>
      </c>
      <c r="G140" s="524" t="str">
        <f t="shared" si="51"/>
        <v/>
      </c>
      <c r="H140" s="576">
        <f t="shared" si="52"/>
        <v>0</v>
      </c>
      <c r="I140" s="72"/>
      <c r="J140" s="121">
        <f t="shared" si="53"/>
        <v>0</v>
      </c>
      <c r="K140" s="118" t="e">
        <f t="shared" si="54"/>
        <v>#DIV/0!</v>
      </c>
      <c r="L140" s="223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</row>
    <row r="141" spans="1:25" s="224" customFormat="1" ht="0.75" hidden="1" customHeight="1">
      <c r="A141" s="529">
        <v>7540</v>
      </c>
      <c r="B141" s="495" t="s">
        <v>301</v>
      </c>
      <c r="C141" s="582"/>
      <c r="D141" s="582"/>
      <c r="E141" s="582"/>
      <c r="F141" s="128" t="str">
        <f t="shared" si="50"/>
        <v/>
      </c>
      <c r="G141" s="524" t="str">
        <f t="shared" si="51"/>
        <v/>
      </c>
      <c r="H141" s="576">
        <f t="shared" si="52"/>
        <v>0</v>
      </c>
      <c r="I141" s="72"/>
      <c r="J141" s="121"/>
      <c r="K141" s="118"/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</row>
    <row r="142" spans="1:25" s="226" customFormat="1" ht="35.25" customHeight="1">
      <c r="A142" s="230" t="s">
        <v>39</v>
      </c>
      <c r="B142" s="321" t="s">
        <v>50</v>
      </c>
      <c r="C142" s="594">
        <f>C143+C144</f>
        <v>211000</v>
      </c>
      <c r="D142" s="594">
        <f t="shared" ref="D142:E142" si="58">D143+D144</f>
        <v>211000</v>
      </c>
      <c r="E142" s="594">
        <f t="shared" si="58"/>
        <v>57436</v>
      </c>
      <c r="F142" s="126">
        <f t="shared" si="50"/>
        <v>27.22085308056872</v>
      </c>
      <c r="G142" s="497">
        <f t="shared" si="51"/>
        <v>27.22085308056872</v>
      </c>
      <c r="H142" s="448">
        <f t="shared" si="52"/>
        <v>-153564</v>
      </c>
      <c r="I142" s="102">
        <f>I143</f>
        <v>0</v>
      </c>
      <c r="J142" s="92">
        <f t="shared" si="53"/>
        <v>57436</v>
      </c>
      <c r="K142" s="238" t="e">
        <f t="shared" si="54"/>
        <v>#DIV/0!</v>
      </c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</row>
    <row r="143" spans="1:25" s="224" customFormat="1" ht="33" customHeight="1">
      <c r="A143" s="231" t="s">
        <v>184</v>
      </c>
      <c r="B143" s="324" t="s">
        <v>185</v>
      </c>
      <c r="C143" s="582">
        <v>11000</v>
      </c>
      <c r="D143" s="582">
        <v>11000</v>
      </c>
      <c r="E143" s="582">
        <v>0</v>
      </c>
      <c r="F143" s="128">
        <f t="shared" si="50"/>
        <v>0</v>
      </c>
      <c r="G143" s="524">
        <f t="shared" si="51"/>
        <v>0</v>
      </c>
      <c r="H143" s="576">
        <f t="shared" si="52"/>
        <v>-11000</v>
      </c>
      <c r="I143" s="72"/>
      <c r="J143" s="121">
        <f t="shared" si="53"/>
        <v>0</v>
      </c>
      <c r="K143" s="118" t="e">
        <f t="shared" si="54"/>
        <v>#DIV/0!</v>
      </c>
      <c r="L143" s="223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223"/>
    </row>
    <row r="144" spans="1:25" s="224" customFormat="1" ht="25.5" customHeight="1">
      <c r="A144" s="231">
        <v>7693</v>
      </c>
      <c r="B144" s="324" t="s">
        <v>302</v>
      </c>
      <c r="C144" s="582">
        <v>200000</v>
      </c>
      <c r="D144" s="582">
        <v>200000</v>
      </c>
      <c r="E144" s="582">
        <v>57436</v>
      </c>
      <c r="F144" s="128">
        <f t="shared" si="50"/>
        <v>28.718</v>
      </c>
      <c r="G144" s="524">
        <f t="shared" si="51"/>
        <v>28.718</v>
      </c>
      <c r="H144" s="576">
        <f t="shared" si="52"/>
        <v>-142564</v>
      </c>
      <c r="I144" s="72"/>
      <c r="J144" s="121"/>
      <c r="K144" s="118"/>
      <c r="L144" s="223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23"/>
      <c r="Y144" s="223"/>
    </row>
    <row r="145" spans="1:25" s="224" customFormat="1" ht="35.25" hidden="1" customHeight="1">
      <c r="A145" s="231"/>
      <c r="B145" s="324"/>
      <c r="C145" s="582"/>
      <c r="D145" s="582"/>
      <c r="E145" s="582"/>
      <c r="F145" s="128"/>
      <c r="G145" s="524"/>
      <c r="H145" s="576"/>
      <c r="I145" s="72"/>
      <c r="J145" s="121"/>
      <c r="K145" s="118"/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</row>
    <row r="146" spans="1:25" s="226" customFormat="1" ht="33.75" customHeight="1">
      <c r="A146" s="530">
        <v>8000</v>
      </c>
      <c r="B146" s="345" t="s">
        <v>145</v>
      </c>
      <c r="C146" s="594">
        <f>C147+C148</f>
        <v>2586000</v>
      </c>
      <c r="D146" s="594">
        <f t="shared" ref="D146:E146" si="59">D147+D148</f>
        <v>2180000</v>
      </c>
      <c r="E146" s="594">
        <f t="shared" si="59"/>
        <v>1439563</v>
      </c>
      <c r="F146" s="126">
        <f t="shared" si="50"/>
        <v>55.667556071152354</v>
      </c>
      <c r="G146" s="528">
        <f>IF(D146=0,"",F146/D146*100)</f>
        <v>2.5535576179427683E-3</v>
      </c>
      <c r="H146" s="448">
        <f t="shared" si="52"/>
        <v>-740437</v>
      </c>
      <c r="I146" s="138">
        <v>0</v>
      </c>
      <c r="J146" s="121">
        <f>E146-I146</f>
        <v>1439563</v>
      </c>
      <c r="K146" s="118" t="e">
        <f>E146/I146*100-100</f>
        <v>#DIV/0!</v>
      </c>
      <c r="L146" s="225"/>
      <c r="M146" s="225"/>
      <c r="N146" s="225"/>
      <c r="O146" s="225"/>
      <c r="P146" s="225"/>
      <c r="Q146" s="225"/>
      <c r="R146" s="225"/>
      <c r="S146" s="225"/>
      <c r="T146" s="225"/>
      <c r="U146" s="225"/>
      <c r="V146" s="225"/>
      <c r="W146" s="225"/>
      <c r="X146" s="225"/>
      <c r="Y146" s="225"/>
    </row>
    <row r="147" spans="1:25" s="224" customFormat="1" ht="33" customHeight="1">
      <c r="A147" s="231">
        <v>8130</v>
      </c>
      <c r="B147" s="324" t="s">
        <v>267</v>
      </c>
      <c r="C147" s="582">
        <v>1986000</v>
      </c>
      <c r="D147" s="582">
        <v>1580000</v>
      </c>
      <c r="E147" s="582">
        <v>1439563</v>
      </c>
      <c r="F147" s="128">
        <f t="shared" si="50"/>
        <v>72.485548841893248</v>
      </c>
      <c r="G147" s="524">
        <f>IF(D147=0,"",E147/D147*100)</f>
        <v>91.111582278481023</v>
      </c>
      <c r="H147" s="576">
        <f>E147-D147</f>
        <v>-140437</v>
      </c>
      <c r="I147" s="72">
        <v>0</v>
      </c>
      <c r="J147" s="121">
        <f>E147-I147</f>
        <v>1439563</v>
      </c>
      <c r="K147" s="118" t="e">
        <f>E147/I147*100-100</f>
        <v>#DIV/0!</v>
      </c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</row>
    <row r="148" spans="1:25" s="224" customFormat="1" ht="27.75" customHeight="1">
      <c r="A148" s="230">
        <v>8700</v>
      </c>
      <c r="B148" s="321" t="s">
        <v>45</v>
      </c>
      <c r="C148" s="448">
        <f>SUM(C149)</f>
        <v>600000</v>
      </c>
      <c r="D148" s="448">
        <f t="shared" ref="D148:E148" si="60">SUM(D149)</f>
        <v>600000</v>
      </c>
      <c r="E148" s="448">
        <f t="shared" si="60"/>
        <v>0</v>
      </c>
      <c r="F148" s="126">
        <f t="shared" si="50"/>
        <v>0</v>
      </c>
      <c r="G148" s="497">
        <f t="shared" si="51"/>
        <v>0</v>
      </c>
      <c r="H148" s="448">
        <f t="shared" si="52"/>
        <v>-600000</v>
      </c>
      <c r="I148" s="72">
        <v>0</v>
      </c>
      <c r="J148" s="121">
        <f t="shared" si="53"/>
        <v>0</v>
      </c>
      <c r="K148" s="118" t="e">
        <f t="shared" si="54"/>
        <v>#DIV/0!</v>
      </c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</row>
    <row r="149" spans="1:25" s="224" customFormat="1" ht="31.5" customHeight="1">
      <c r="A149" s="231">
        <v>8710</v>
      </c>
      <c r="B149" s="324" t="s">
        <v>310</v>
      </c>
      <c r="C149" s="576">
        <v>600000</v>
      </c>
      <c r="D149" s="576">
        <v>600000</v>
      </c>
      <c r="E149" s="576">
        <f>E150</f>
        <v>0</v>
      </c>
      <c r="F149" s="128">
        <f t="shared" si="50"/>
        <v>0</v>
      </c>
      <c r="G149" s="524">
        <f t="shared" si="51"/>
        <v>0</v>
      </c>
      <c r="H149" s="576">
        <f t="shared" si="52"/>
        <v>-600000</v>
      </c>
      <c r="I149" s="117">
        <f>I150+I151</f>
        <v>0</v>
      </c>
      <c r="J149" s="92">
        <f t="shared" si="53"/>
        <v>0</v>
      </c>
      <c r="K149" s="238" t="e">
        <f t="shared" si="54"/>
        <v>#DIV/0!</v>
      </c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</row>
    <row r="150" spans="1:25" s="224" customFormat="1" ht="1.5" hidden="1" customHeight="1">
      <c r="A150" s="231" t="s">
        <v>189</v>
      </c>
      <c r="B150" s="324" t="s">
        <v>190</v>
      </c>
      <c r="C150" s="576"/>
      <c r="D150" s="576"/>
      <c r="E150" s="576"/>
      <c r="F150" s="128" t="str">
        <f t="shared" si="50"/>
        <v/>
      </c>
      <c r="G150" s="524" t="str">
        <f t="shared" si="51"/>
        <v/>
      </c>
      <c r="H150" s="576">
        <f t="shared" si="52"/>
        <v>0</v>
      </c>
      <c r="I150" s="72"/>
      <c r="J150" s="121">
        <f t="shared" si="53"/>
        <v>0</v>
      </c>
      <c r="K150" s="118" t="e">
        <f t="shared" si="54"/>
        <v>#DIV/0!</v>
      </c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</row>
    <row r="151" spans="1:25" s="224" customFormat="1" ht="28.5" customHeight="1">
      <c r="A151" s="230">
        <v>9000</v>
      </c>
      <c r="B151" s="321" t="s">
        <v>268</v>
      </c>
      <c r="C151" s="448">
        <f>SUM(C152+C153+C154)</f>
        <v>220000</v>
      </c>
      <c r="D151" s="448">
        <f t="shared" ref="D151:E151" si="61">SUM(D152+D153+D154)</f>
        <v>220000</v>
      </c>
      <c r="E151" s="448">
        <f t="shared" si="61"/>
        <v>220000</v>
      </c>
      <c r="F151" s="126">
        <f t="shared" si="50"/>
        <v>100</v>
      </c>
      <c r="G151" s="497">
        <f>IF(D151=0,"",E151/D151*100)</f>
        <v>100</v>
      </c>
      <c r="H151" s="448">
        <f>E151-D151</f>
        <v>0</v>
      </c>
      <c r="I151" s="72"/>
      <c r="J151" s="121">
        <f>E151-I151</f>
        <v>220000</v>
      </c>
      <c r="K151" s="118" t="e">
        <f>E151/I151*100-100</f>
        <v>#DIV/0!</v>
      </c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</row>
    <row r="152" spans="1:25" s="224" customFormat="1" ht="1.5" hidden="1" customHeight="1">
      <c r="A152" s="230" t="s">
        <v>191</v>
      </c>
      <c r="B152" s="321" t="s">
        <v>194</v>
      </c>
      <c r="C152" s="576"/>
      <c r="D152" s="576"/>
      <c r="E152" s="576"/>
      <c r="F152" s="128" t="str">
        <f t="shared" si="50"/>
        <v/>
      </c>
      <c r="G152" s="524" t="str">
        <f t="shared" si="51"/>
        <v/>
      </c>
      <c r="H152" s="576">
        <f t="shared" si="52"/>
        <v>0</v>
      </c>
      <c r="I152" s="72"/>
      <c r="J152" s="121">
        <f t="shared" si="53"/>
        <v>0</v>
      </c>
      <c r="K152" s="118" t="e">
        <f t="shared" si="54"/>
        <v>#DIV/0!</v>
      </c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</row>
    <row r="153" spans="1:25" s="224" customFormat="1" ht="35.25" customHeight="1">
      <c r="A153" s="230">
        <v>9700</v>
      </c>
      <c r="B153" s="321" t="s">
        <v>55</v>
      </c>
      <c r="C153" s="576">
        <v>50000</v>
      </c>
      <c r="D153" s="576">
        <v>50000</v>
      </c>
      <c r="E153" s="576">
        <v>50000</v>
      </c>
      <c r="F153" s="128">
        <f t="shared" si="50"/>
        <v>100</v>
      </c>
      <c r="G153" s="524">
        <f>IF(D153=0,"",E153/D153*100)</f>
        <v>100</v>
      </c>
      <c r="H153" s="576">
        <f>E153-D153</f>
        <v>0</v>
      </c>
      <c r="I153" s="72"/>
      <c r="J153" s="121">
        <f>E153-I153</f>
        <v>50000</v>
      </c>
      <c r="K153" s="118" t="e">
        <f>E153/I153*100-100</f>
        <v>#DIV/0!</v>
      </c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</row>
    <row r="154" spans="1:25" s="224" customFormat="1" ht="33.75" customHeight="1">
      <c r="A154" s="230" t="s">
        <v>53</v>
      </c>
      <c r="B154" s="321" t="s">
        <v>192</v>
      </c>
      <c r="C154" s="576">
        <v>170000</v>
      </c>
      <c r="D154" s="576">
        <v>170000</v>
      </c>
      <c r="E154" s="576">
        <v>170000</v>
      </c>
      <c r="F154" s="128">
        <f t="shared" si="50"/>
        <v>100</v>
      </c>
      <c r="G154" s="524">
        <f t="shared" si="51"/>
        <v>100</v>
      </c>
      <c r="H154" s="576">
        <f t="shared" si="52"/>
        <v>0</v>
      </c>
      <c r="I154" s="72"/>
      <c r="J154" s="121">
        <f t="shared" si="53"/>
        <v>170000</v>
      </c>
      <c r="K154" s="118" t="e">
        <f t="shared" si="54"/>
        <v>#DIV/0!</v>
      </c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</row>
    <row r="155" spans="1:25" s="224" customFormat="1" ht="27" hidden="1" customHeight="1">
      <c r="A155" s="231"/>
      <c r="B155" s="324"/>
      <c r="C155" s="576"/>
      <c r="D155" s="576"/>
      <c r="E155" s="576">
        <v>0</v>
      </c>
      <c r="F155" s="128" t="str">
        <f t="shared" si="50"/>
        <v/>
      </c>
      <c r="G155" s="524" t="str">
        <f t="shared" si="51"/>
        <v/>
      </c>
      <c r="H155" s="350">
        <f t="shared" si="52"/>
        <v>0</v>
      </c>
      <c r="I155" s="72"/>
      <c r="J155" s="121"/>
      <c r="K155" s="118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</row>
    <row r="156" spans="1:25" s="224" customFormat="1" ht="30.75" hidden="1" customHeight="1">
      <c r="A156" s="231"/>
      <c r="B156" s="425"/>
      <c r="C156" s="576"/>
      <c r="D156" s="576"/>
      <c r="E156" s="576"/>
      <c r="F156" s="128" t="str">
        <f t="shared" si="50"/>
        <v/>
      </c>
      <c r="G156" s="129" t="str">
        <f t="shared" si="51"/>
        <v/>
      </c>
      <c r="H156" s="350">
        <f t="shared" si="52"/>
        <v>0</v>
      </c>
      <c r="I156" s="72"/>
      <c r="J156" s="121"/>
      <c r="K156" s="118"/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</row>
    <row r="157" spans="1:25" s="224" customFormat="1" ht="33" hidden="1" customHeight="1">
      <c r="A157" s="530"/>
      <c r="B157" s="345"/>
      <c r="C157" s="448">
        <f>SUM(C158:C159)</f>
        <v>0</v>
      </c>
      <c r="D157" s="448">
        <f t="shared" ref="D157:E157" si="62">SUM(D158:D159)</f>
        <v>0</v>
      </c>
      <c r="E157" s="448">
        <f t="shared" si="62"/>
        <v>0</v>
      </c>
      <c r="F157" s="549">
        <f t="shared" ref="F157:H157" si="63">SUM(F158)</f>
        <v>0</v>
      </c>
      <c r="G157" s="548">
        <f t="shared" si="63"/>
        <v>0</v>
      </c>
      <c r="H157" s="352">
        <f t="shared" si="63"/>
        <v>0</v>
      </c>
      <c r="I157" s="72"/>
      <c r="J157" s="121"/>
      <c r="K157" s="118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</row>
    <row r="158" spans="1:25" s="224" customFormat="1" ht="29.25" hidden="1" customHeight="1">
      <c r="A158" s="231"/>
      <c r="B158" s="324"/>
      <c r="C158" s="576"/>
      <c r="D158" s="576"/>
      <c r="E158" s="576"/>
      <c r="F158" s="531" t="str">
        <f t="shared" si="50"/>
        <v/>
      </c>
      <c r="G158" s="524" t="str">
        <f t="shared" si="51"/>
        <v/>
      </c>
      <c r="H158" s="350">
        <f t="shared" si="52"/>
        <v>0</v>
      </c>
      <c r="I158" s="72"/>
      <c r="J158" s="121"/>
      <c r="K158" s="118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</row>
    <row r="159" spans="1:25" s="224" customFormat="1" ht="21" hidden="1" customHeight="1">
      <c r="A159" s="230">
        <v>8700</v>
      </c>
      <c r="B159" s="321" t="s">
        <v>45</v>
      </c>
      <c r="C159" s="448">
        <f>SUM(C160)</f>
        <v>0</v>
      </c>
      <c r="D159" s="448">
        <f t="shared" ref="D159:E159" si="64">SUM(D160)</f>
        <v>0</v>
      </c>
      <c r="E159" s="448">
        <f t="shared" si="64"/>
        <v>0</v>
      </c>
      <c r="F159" s="528" t="str">
        <f t="shared" si="50"/>
        <v/>
      </c>
      <c r="G159" s="497" t="str">
        <f t="shared" si="51"/>
        <v/>
      </c>
      <c r="H159" s="352">
        <f t="shared" si="52"/>
        <v>0</v>
      </c>
      <c r="I159" s="72"/>
      <c r="J159" s="121"/>
      <c r="K159" s="118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</row>
    <row r="160" spans="1:25" s="224" customFormat="1" ht="21" hidden="1" customHeight="1">
      <c r="A160" s="231">
        <v>8710</v>
      </c>
      <c r="B160" s="324" t="s">
        <v>310</v>
      </c>
      <c r="C160" s="576"/>
      <c r="D160" s="576"/>
      <c r="E160" s="576">
        <v>0</v>
      </c>
      <c r="F160" s="531" t="str">
        <f t="shared" ref="F160:F165" si="65">IF(C160=0,"",E160/C160*100)</f>
        <v/>
      </c>
      <c r="G160" s="524" t="str">
        <f t="shared" si="51"/>
        <v/>
      </c>
      <c r="H160" s="350">
        <f t="shared" si="52"/>
        <v>0</v>
      </c>
      <c r="I160" s="72"/>
      <c r="J160" s="121"/>
      <c r="K160" s="118"/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</row>
    <row r="161" spans="1:25" s="224" customFormat="1" ht="27.75" hidden="1" customHeight="1">
      <c r="A161" s="230">
        <v>9000</v>
      </c>
      <c r="B161" s="321" t="s">
        <v>268</v>
      </c>
      <c r="C161" s="448">
        <f t="shared" ref="C161:H161" si="66">SUM(C163)</f>
        <v>0</v>
      </c>
      <c r="D161" s="448">
        <f t="shared" si="66"/>
        <v>0</v>
      </c>
      <c r="E161" s="448">
        <f t="shared" si="66"/>
        <v>0</v>
      </c>
      <c r="F161" s="352">
        <f t="shared" si="66"/>
        <v>0</v>
      </c>
      <c r="G161" s="532">
        <f t="shared" si="66"/>
        <v>0</v>
      </c>
      <c r="H161" s="352">
        <f t="shared" si="66"/>
        <v>0</v>
      </c>
      <c r="I161" s="72"/>
      <c r="J161" s="121"/>
      <c r="K161" s="118"/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</row>
    <row r="162" spans="1:25" s="224" customFormat="1" ht="27.75" hidden="1" customHeight="1">
      <c r="A162" s="230"/>
      <c r="B162" s="321"/>
      <c r="C162" s="448"/>
      <c r="D162" s="448"/>
      <c r="E162" s="448"/>
      <c r="F162" s="468"/>
      <c r="G162" s="528"/>
      <c r="H162" s="352"/>
      <c r="I162" s="72"/>
      <c r="J162" s="121"/>
      <c r="K162" s="118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</row>
    <row r="163" spans="1:25" s="224" customFormat="1" ht="50.25" hidden="1" customHeight="1">
      <c r="A163" s="231">
        <v>9800</v>
      </c>
      <c r="B163" s="324" t="s">
        <v>192</v>
      </c>
      <c r="C163" s="576"/>
      <c r="D163" s="576"/>
      <c r="E163" s="576">
        <v>0</v>
      </c>
      <c r="F163" s="128" t="str">
        <f t="shared" si="65"/>
        <v/>
      </c>
      <c r="G163" s="129" t="str">
        <f t="shared" si="51"/>
        <v/>
      </c>
      <c r="H163" s="350">
        <f t="shared" si="52"/>
        <v>0</v>
      </c>
      <c r="I163" s="72"/>
      <c r="J163" s="121"/>
      <c r="K163" s="118"/>
      <c r="L163" s="223"/>
      <c r="M163" s="223"/>
      <c r="N163" s="223"/>
      <c r="O163" s="223"/>
      <c r="P163" s="223"/>
      <c r="Q163" s="223"/>
      <c r="R163" s="223"/>
      <c r="S163" s="223"/>
      <c r="T163" s="223"/>
      <c r="U163" s="223"/>
      <c r="V163" s="223"/>
      <c r="W163" s="223"/>
      <c r="X163" s="223"/>
      <c r="Y163" s="223"/>
    </row>
    <row r="164" spans="1:25" s="224" customFormat="1" ht="30" customHeight="1" thickBot="1">
      <c r="A164" s="426">
        <v>900201</v>
      </c>
      <c r="B164" s="356" t="s">
        <v>195</v>
      </c>
      <c r="C164" s="362">
        <f>C95+C100+C113+C115+C122+C126+C129+C135+C146+C151</f>
        <v>70439621</v>
      </c>
      <c r="D164" s="362">
        <f t="shared" ref="D164" si="67">D95+D100+D113+D115+D122+D126+D129+D135+D146+D151</f>
        <v>57133408</v>
      </c>
      <c r="E164" s="362">
        <f>E95+E100+E113+E115+E122+E126+E129+E135+E146+E151</f>
        <v>44003163</v>
      </c>
      <c r="F164" s="305">
        <f t="shared" si="65"/>
        <v>62.469335262323455</v>
      </c>
      <c r="G164" s="534">
        <f>IF(D164=0,"",E164/D164*100)</f>
        <v>77.018270991291118</v>
      </c>
      <c r="H164" s="357">
        <f>E164-D164</f>
        <v>-13130245</v>
      </c>
      <c r="I164" s="190" t="e">
        <f>I95+I100+I113+I115+I122+I126+I129+I135+I137+#REF!+I142+I146+I148+I149+I152+I153+I154</f>
        <v>#REF!</v>
      </c>
      <c r="J164" s="239" t="e">
        <f>E164-I164</f>
        <v>#REF!</v>
      </c>
      <c r="K164" s="240" t="e">
        <f>E164/I164*100-100</f>
        <v>#REF!</v>
      </c>
      <c r="L164" s="223"/>
      <c r="M164" s="223"/>
      <c r="N164" s="223"/>
      <c r="O164" s="223"/>
      <c r="P164" s="223"/>
      <c r="Q164" s="223"/>
      <c r="R164" s="223"/>
      <c r="S164" s="223"/>
      <c r="T164" s="223"/>
      <c r="U164" s="223"/>
      <c r="V164" s="223"/>
      <c r="W164" s="223"/>
      <c r="X164" s="223"/>
      <c r="Y164" s="223"/>
    </row>
    <row r="165" spans="1:25" s="224" customFormat="1" ht="49.5" customHeight="1">
      <c r="A165" s="232" t="s">
        <v>22</v>
      </c>
      <c r="B165" s="358" t="s">
        <v>12</v>
      </c>
      <c r="C165" s="595">
        <f>C164</f>
        <v>70439621</v>
      </c>
      <c r="D165" s="595">
        <f>D164</f>
        <v>57133408</v>
      </c>
      <c r="E165" s="595">
        <f>E164</f>
        <v>44003163</v>
      </c>
      <c r="F165" s="306">
        <f t="shared" si="65"/>
        <v>62.469335262323455</v>
      </c>
      <c r="G165" s="306">
        <f>IF(D165=0,"",E165/D165*100)</f>
        <v>77.018270991291118</v>
      </c>
      <c r="H165" s="359">
        <f>E165-D165</f>
        <v>-13130245</v>
      </c>
      <c r="I165" s="197" t="e">
        <f>I164</f>
        <v>#REF!</v>
      </c>
      <c r="J165" s="241" t="e">
        <f>E165-I165</f>
        <v>#REF!</v>
      </c>
      <c r="K165" s="242" t="e">
        <f>E165/I165*100-100</f>
        <v>#REF!</v>
      </c>
      <c r="L165" s="223"/>
      <c r="M165" s="223"/>
      <c r="N165" s="223"/>
      <c r="O165" s="223"/>
      <c r="P165" s="223"/>
      <c r="Q165" s="223"/>
      <c r="R165" s="223"/>
      <c r="S165" s="223"/>
      <c r="T165" s="223"/>
      <c r="U165" s="223"/>
      <c r="V165" s="223"/>
      <c r="W165" s="223"/>
      <c r="X165" s="223"/>
      <c r="Y165" s="223"/>
    </row>
    <row r="166" spans="1:25" s="220" customFormat="1" ht="11.25" customHeight="1">
      <c r="A166" s="133"/>
      <c r="B166" s="360"/>
      <c r="C166" s="361"/>
      <c r="D166" s="361"/>
      <c r="E166" s="361"/>
      <c r="F166" s="307"/>
      <c r="G166" s="307"/>
      <c r="H166" s="362"/>
      <c r="I166" s="186"/>
      <c r="J166" s="256"/>
      <c r="K166" s="257"/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</row>
    <row r="167" spans="1:25" s="220" customFormat="1" ht="33.75" customHeight="1">
      <c r="A167" s="571" t="s">
        <v>222</v>
      </c>
      <c r="B167" s="466" t="s">
        <v>223</v>
      </c>
      <c r="C167" s="361">
        <f>C168+C169</f>
        <v>53394450</v>
      </c>
      <c r="D167" s="361">
        <f>D168+D169</f>
        <v>42072520</v>
      </c>
      <c r="E167" s="361">
        <f>E168+E169</f>
        <v>35488228</v>
      </c>
      <c r="F167" s="233">
        <f>IF(C167=0,"",E167/C167*100)</f>
        <v>66.464263607921794</v>
      </c>
      <c r="G167" s="547">
        <f>IF(D167=0,"",E167/D167*100)</f>
        <v>84.350136383558677</v>
      </c>
      <c r="H167" s="363">
        <f t="shared" ref="H167:H177" si="68">E167-D167</f>
        <v>-6584292</v>
      </c>
      <c r="I167" s="186">
        <f>I168+I169</f>
        <v>0</v>
      </c>
      <c r="J167" s="243">
        <f>E167-I167</f>
        <v>35488228</v>
      </c>
      <c r="K167" s="244" t="e">
        <f>E167/I167*100-100</f>
        <v>#DIV/0!</v>
      </c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</row>
    <row r="168" spans="1:25" s="220" customFormat="1" ht="24.75" customHeight="1">
      <c r="A168" s="235" t="s">
        <v>23</v>
      </c>
      <c r="B168" s="364" t="s">
        <v>224</v>
      </c>
      <c r="C168" s="365">
        <v>43630648</v>
      </c>
      <c r="D168" s="365">
        <v>34382847</v>
      </c>
      <c r="E168" s="365">
        <v>28886021</v>
      </c>
      <c r="F168" s="128">
        <f>IF(C168=0,"",E168/C168*100)</f>
        <v>66.205803315137558</v>
      </c>
      <c r="G168" s="524">
        <f>IF(D168=0,"",E168/D168*100)</f>
        <v>84.012882935493977</v>
      </c>
      <c r="H168" s="578">
        <f t="shared" si="68"/>
        <v>-5496826</v>
      </c>
      <c r="I168" s="201"/>
      <c r="J168" s="245">
        <f t="shared" ref="J168:J179" si="69">E168-I168</f>
        <v>28886021</v>
      </c>
      <c r="K168" s="246" t="e">
        <f t="shared" ref="K168:K179" si="70">E168/I168*100-100</f>
        <v>#DIV/0!</v>
      </c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</row>
    <row r="169" spans="1:25" s="220" customFormat="1" ht="24.75" customHeight="1">
      <c r="A169" s="235" t="s">
        <v>208</v>
      </c>
      <c r="B169" s="364" t="s">
        <v>225</v>
      </c>
      <c r="C169" s="365">
        <v>9763802</v>
      </c>
      <c r="D169" s="365">
        <v>7689673</v>
      </c>
      <c r="E169" s="365">
        <v>6602207</v>
      </c>
      <c r="F169" s="128">
        <f t="shared" ref="F169:F177" si="71">IF(C169=0,"",E169/C169*100)</f>
        <v>67.61922251188625</v>
      </c>
      <c r="G169" s="524">
        <f t="shared" ref="G169:G177" si="72">IF(D169=0,"",E169/D169*100)</f>
        <v>85.85809825723409</v>
      </c>
      <c r="H169" s="578">
        <f t="shared" si="68"/>
        <v>-1087466</v>
      </c>
      <c r="I169" s="201"/>
      <c r="J169" s="245">
        <f t="shared" si="69"/>
        <v>6602207</v>
      </c>
      <c r="K169" s="246" t="e">
        <f t="shared" si="70"/>
        <v>#DIV/0!</v>
      </c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</row>
    <row r="170" spans="1:25" s="220" customFormat="1" ht="24.75" customHeight="1">
      <c r="A170" s="427" t="s">
        <v>209</v>
      </c>
      <c r="B170" s="366" t="s">
        <v>210</v>
      </c>
      <c r="C170" s="361">
        <v>30000</v>
      </c>
      <c r="D170" s="361">
        <v>28000</v>
      </c>
      <c r="E170" s="361">
        <v>10937</v>
      </c>
      <c r="F170" s="233">
        <f t="shared" si="71"/>
        <v>36.456666666666663</v>
      </c>
      <c r="G170" s="234">
        <f t="shared" si="72"/>
        <v>39.06071428571429</v>
      </c>
      <c r="H170" s="579">
        <f t="shared" si="68"/>
        <v>-17063</v>
      </c>
      <c r="I170" s="186"/>
      <c r="J170" s="243">
        <f t="shared" si="69"/>
        <v>10937</v>
      </c>
      <c r="K170" s="244" t="e">
        <f t="shared" si="70"/>
        <v>#DIV/0!</v>
      </c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</row>
    <row r="171" spans="1:25" s="220" customFormat="1" ht="24.75" customHeight="1">
      <c r="A171" s="427" t="s">
        <v>211</v>
      </c>
      <c r="B171" s="366" t="s">
        <v>212</v>
      </c>
      <c r="C171" s="361">
        <v>527060</v>
      </c>
      <c r="D171" s="361">
        <v>463115</v>
      </c>
      <c r="E171" s="361">
        <v>60616</v>
      </c>
      <c r="F171" s="233">
        <f t="shared" si="71"/>
        <v>11.50077790004933</v>
      </c>
      <c r="G171" s="234">
        <f t="shared" si="72"/>
        <v>13.088757651987088</v>
      </c>
      <c r="H171" s="579">
        <f>E171-D171</f>
        <v>-402499</v>
      </c>
      <c r="I171" s="186"/>
      <c r="J171" s="243">
        <f t="shared" si="69"/>
        <v>60616</v>
      </c>
      <c r="K171" s="244" t="e">
        <f t="shared" si="70"/>
        <v>#DIV/0!</v>
      </c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</row>
    <row r="172" spans="1:25" s="220" customFormat="1" ht="24.75" customHeight="1">
      <c r="A172" s="428" t="s">
        <v>213</v>
      </c>
      <c r="B172" s="366" t="s">
        <v>214</v>
      </c>
      <c r="C172" s="361">
        <f>SUM(C173:C176)</f>
        <v>5321712</v>
      </c>
      <c r="D172" s="361">
        <f>SUM(D173:D176)</f>
        <v>4279618</v>
      </c>
      <c r="E172" s="361">
        <f>SUM(E173:E176)</f>
        <v>2047915</v>
      </c>
      <c r="F172" s="233">
        <f t="shared" si="71"/>
        <v>38.482259092562693</v>
      </c>
      <c r="G172" s="234">
        <f t="shared" si="72"/>
        <v>47.852752278357549</v>
      </c>
      <c r="H172" s="579">
        <f t="shared" si="68"/>
        <v>-2231703</v>
      </c>
      <c r="I172" s="186">
        <f>SUM(I173:I176)</f>
        <v>0</v>
      </c>
      <c r="J172" s="243">
        <f t="shared" si="69"/>
        <v>2047915</v>
      </c>
      <c r="K172" s="244" t="e">
        <f t="shared" si="70"/>
        <v>#DIV/0!</v>
      </c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</row>
    <row r="173" spans="1:25" s="220" customFormat="1" ht="24.75" customHeight="1">
      <c r="A173" s="428" t="s">
        <v>215</v>
      </c>
      <c r="B173" s="364" t="s">
        <v>216</v>
      </c>
      <c r="C173" s="365">
        <v>70048</v>
      </c>
      <c r="D173" s="365">
        <v>61499</v>
      </c>
      <c r="E173" s="365">
        <v>35353</v>
      </c>
      <c r="F173" s="236">
        <f t="shared" si="71"/>
        <v>50.4696779351302</v>
      </c>
      <c r="G173" s="237">
        <f t="shared" si="72"/>
        <v>57.485487568903558</v>
      </c>
      <c r="H173" s="578">
        <f t="shared" si="68"/>
        <v>-26146</v>
      </c>
      <c r="I173" s="200"/>
      <c r="J173" s="245">
        <f t="shared" si="69"/>
        <v>35353</v>
      </c>
      <c r="K173" s="246" t="e">
        <f t="shared" si="70"/>
        <v>#DIV/0!</v>
      </c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</row>
    <row r="174" spans="1:25" s="220" customFormat="1" ht="24.75" customHeight="1">
      <c r="A174" s="428" t="s">
        <v>217</v>
      </c>
      <c r="B174" s="364" t="s">
        <v>218</v>
      </c>
      <c r="C174" s="365">
        <v>1943509</v>
      </c>
      <c r="D174" s="365">
        <v>1692814</v>
      </c>
      <c r="E174" s="365">
        <v>836702</v>
      </c>
      <c r="F174" s="236">
        <f t="shared" si="71"/>
        <v>43.051099840546151</v>
      </c>
      <c r="G174" s="237">
        <f t="shared" si="72"/>
        <v>49.426694249929412</v>
      </c>
      <c r="H174" s="578">
        <f t="shared" si="68"/>
        <v>-856112</v>
      </c>
      <c r="I174" s="200"/>
      <c r="J174" s="245">
        <f t="shared" si="69"/>
        <v>836702</v>
      </c>
      <c r="K174" s="246" t="e">
        <f t="shared" si="70"/>
        <v>#DIV/0!</v>
      </c>
      <c r="L174" s="219"/>
      <c r="M174" s="219"/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</row>
    <row r="175" spans="1:25" s="220" customFormat="1" ht="24.75" customHeight="1">
      <c r="A175" s="428" t="s">
        <v>219</v>
      </c>
      <c r="B175" s="364" t="s">
        <v>220</v>
      </c>
      <c r="C175" s="365">
        <v>2633867</v>
      </c>
      <c r="D175" s="365">
        <v>1851017</v>
      </c>
      <c r="E175" s="365">
        <v>890342</v>
      </c>
      <c r="F175" s="236">
        <f t="shared" si="71"/>
        <v>33.803605117494548</v>
      </c>
      <c r="G175" s="237">
        <f t="shared" si="72"/>
        <v>48.100152510754903</v>
      </c>
      <c r="H175" s="578">
        <f t="shared" si="68"/>
        <v>-960675</v>
      </c>
      <c r="I175" s="200"/>
      <c r="J175" s="245">
        <f t="shared" si="69"/>
        <v>890342</v>
      </c>
      <c r="K175" s="246" t="e">
        <f t="shared" si="70"/>
        <v>#DIV/0!</v>
      </c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</row>
    <row r="176" spans="1:25" s="220" customFormat="1" ht="31.5" customHeight="1">
      <c r="A176" s="428" t="s">
        <v>221</v>
      </c>
      <c r="B176" s="364" t="s">
        <v>226</v>
      </c>
      <c r="C176" s="365">
        <v>674288</v>
      </c>
      <c r="D176" s="365">
        <v>674288</v>
      </c>
      <c r="E176" s="365">
        <v>285518</v>
      </c>
      <c r="F176" s="236">
        <f t="shared" si="71"/>
        <v>42.343627648719831</v>
      </c>
      <c r="G176" s="237">
        <f t="shared" si="72"/>
        <v>42.343627648719831</v>
      </c>
      <c r="H176" s="578">
        <f t="shared" si="68"/>
        <v>-388770</v>
      </c>
      <c r="I176" s="200"/>
      <c r="J176" s="245">
        <f t="shared" si="69"/>
        <v>285518</v>
      </c>
      <c r="K176" s="246" t="e">
        <f t="shared" si="70"/>
        <v>#DIV/0!</v>
      </c>
      <c r="L176" s="219"/>
      <c r="M176" s="219"/>
      <c r="N176" s="219"/>
      <c r="O176" s="219"/>
      <c r="P176" s="219"/>
      <c r="Q176" s="219"/>
      <c r="R176" s="219"/>
      <c r="S176" s="219"/>
      <c r="T176" s="219"/>
      <c r="U176" s="219"/>
      <c r="V176" s="219"/>
      <c r="W176" s="219"/>
      <c r="X176" s="219"/>
      <c r="Y176" s="219"/>
    </row>
    <row r="177" spans="1:25" s="220" customFormat="1" ht="44.45" customHeight="1">
      <c r="A177" s="427" t="s">
        <v>279</v>
      </c>
      <c r="B177" s="429" t="s">
        <v>280</v>
      </c>
      <c r="C177" s="361">
        <v>15400</v>
      </c>
      <c r="D177" s="361">
        <v>14400</v>
      </c>
      <c r="E177" s="361">
        <v>600</v>
      </c>
      <c r="F177" s="430">
        <f t="shared" si="71"/>
        <v>3.8961038961038961</v>
      </c>
      <c r="G177" s="431">
        <f t="shared" si="72"/>
        <v>4.1666666666666661</v>
      </c>
      <c r="H177" s="580">
        <f t="shared" si="68"/>
        <v>-13800</v>
      </c>
      <c r="I177" s="200"/>
      <c r="J177" s="245">
        <f t="shared" si="69"/>
        <v>600</v>
      </c>
      <c r="K177" s="246" t="e">
        <f t="shared" si="70"/>
        <v>#DIV/0!</v>
      </c>
      <c r="L177" s="219"/>
      <c r="M177" s="219"/>
      <c r="N177" s="219"/>
      <c r="O177" s="219"/>
      <c r="P177" s="219"/>
      <c r="Q177" s="219"/>
      <c r="R177" s="219"/>
      <c r="S177" s="219"/>
      <c r="T177" s="219"/>
      <c r="U177" s="219"/>
      <c r="V177" s="219"/>
      <c r="W177" s="219"/>
      <c r="X177" s="219"/>
      <c r="Y177" s="219"/>
    </row>
    <row r="178" spans="1:25" s="293" customFormat="1" ht="32.25" customHeight="1">
      <c r="A178" s="427" t="s">
        <v>319</v>
      </c>
      <c r="B178" s="366" t="s">
        <v>320</v>
      </c>
      <c r="C178" s="361">
        <v>7309876</v>
      </c>
      <c r="D178" s="361">
        <v>6509082</v>
      </c>
      <c r="E178" s="361">
        <v>4441724</v>
      </c>
      <c r="F178" s="430">
        <f>IF(C178=0,"",E178/C178*100)</f>
        <v>60.763328953870079</v>
      </c>
      <c r="G178" s="431">
        <f>IF(D178=0,"",E178/D178*100)</f>
        <v>68.238869935883429</v>
      </c>
      <c r="H178" s="580">
        <f>E178-D178</f>
        <v>-2067358</v>
      </c>
      <c r="I178" s="186"/>
      <c r="J178" s="243">
        <f t="shared" si="69"/>
        <v>4441724</v>
      </c>
      <c r="K178" s="244" t="e">
        <f t="shared" si="70"/>
        <v>#DIV/0!</v>
      </c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</row>
    <row r="179" spans="1:25" s="220" customFormat="1" ht="32.25" customHeight="1">
      <c r="A179" s="427" t="s">
        <v>227</v>
      </c>
      <c r="B179" s="366" t="s">
        <v>228</v>
      </c>
      <c r="C179" s="361">
        <v>220000</v>
      </c>
      <c r="D179" s="361">
        <v>220000</v>
      </c>
      <c r="E179" s="361">
        <v>220000</v>
      </c>
      <c r="F179" s="430">
        <f>IF(C179=0,"",E179/C179*100)</f>
        <v>100</v>
      </c>
      <c r="G179" s="431">
        <f>IF(D179=0,"",E179/D179*100)</f>
        <v>100</v>
      </c>
      <c r="H179" s="580">
        <f>E179-D179</f>
        <v>0</v>
      </c>
      <c r="I179" s="186"/>
      <c r="J179" s="247">
        <f t="shared" si="69"/>
        <v>220000</v>
      </c>
      <c r="K179" s="248" t="e">
        <f t="shared" si="70"/>
        <v>#DIV/0!</v>
      </c>
      <c r="L179" s="219"/>
      <c r="M179" s="219"/>
      <c r="N179" s="219"/>
      <c r="O179" s="219"/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</row>
    <row r="180" spans="1:25" s="136" customFormat="1" ht="19.899999999999999" customHeight="1">
      <c r="A180" s="432" t="s">
        <v>269</v>
      </c>
      <c r="B180" s="366" t="s">
        <v>281</v>
      </c>
      <c r="C180" s="361">
        <v>628570</v>
      </c>
      <c r="D180" s="361">
        <v>628570</v>
      </c>
      <c r="E180" s="361">
        <v>369870</v>
      </c>
      <c r="F180" s="183">
        <f t="shared" ref="F180" si="73">IF(C180=0,"",E180/C180*100)</f>
        <v>58.843088279746091</v>
      </c>
      <c r="G180" s="168">
        <f t="shared" ref="G180" si="74">IF(D180=0,"",E180/D180*100)</f>
        <v>58.843088279746091</v>
      </c>
      <c r="H180" s="362">
        <f t="shared" ref="H180" si="75">E180-D180</f>
        <v>-258700</v>
      </c>
      <c r="I180" s="180"/>
      <c r="J180" s="198"/>
      <c r="K180" s="199"/>
      <c r="L180" s="570"/>
      <c r="M180" s="124"/>
      <c r="N180" s="124"/>
      <c r="O180" s="124"/>
      <c r="P180" s="124"/>
      <c r="Q180" s="124"/>
      <c r="R180" s="124"/>
      <c r="S180" s="124"/>
      <c r="T180" s="124"/>
      <c r="U180" s="124"/>
      <c r="V180" s="124"/>
      <c r="W180" s="124"/>
      <c r="X180" s="124"/>
      <c r="Y180" s="124"/>
    </row>
    <row r="181" spans="1:25" s="136" customFormat="1" ht="22.5" customHeight="1">
      <c r="A181" s="449"/>
      <c r="B181" s="600" t="s">
        <v>230</v>
      </c>
      <c r="C181" s="601"/>
      <c r="D181" s="601"/>
      <c r="E181" s="601"/>
      <c r="F181" s="602"/>
      <c r="G181" s="602"/>
      <c r="H181" s="603"/>
      <c r="I181" s="203"/>
      <c r="J181" s="204"/>
      <c r="K181" s="205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  <c r="W181" s="124"/>
      <c r="X181" s="124"/>
      <c r="Y181" s="124"/>
    </row>
    <row r="182" spans="1:25" s="12" customFormat="1">
      <c r="A182" s="274"/>
      <c r="B182" s="604" t="s">
        <v>1</v>
      </c>
      <c r="C182" s="605"/>
      <c r="D182" s="605"/>
      <c r="E182" s="605"/>
      <c r="F182" s="606"/>
      <c r="G182" s="606"/>
      <c r="H182" s="605"/>
      <c r="I182" s="75"/>
      <c r="J182" s="89"/>
      <c r="K182" s="76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s="12" customFormat="1" ht="27" customHeight="1">
      <c r="A183" s="268">
        <v>10000000</v>
      </c>
      <c r="B183" s="321" t="s">
        <v>59</v>
      </c>
      <c r="C183" s="348">
        <f t="shared" ref="C183:E184" si="76">C184</f>
        <v>12760</v>
      </c>
      <c r="D183" s="348">
        <f t="shared" si="76"/>
        <v>10361</v>
      </c>
      <c r="E183" s="348">
        <f t="shared" si="76"/>
        <v>8069</v>
      </c>
      <c r="F183" s="126">
        <f t="shared" ref="F183:F188" si="77">IF(C183=0,"",E183/C183*100)</f>
        <v>63.236677115987462</v>
      </c>
      <c r="G183" s="497">
        <f t="shared" ref="G183:G189" si="78">IF(D183=0,"",E183/D183*100)</f>
        <v>77.878583148344745</v>
      </c>
      <c r="H183" s="581">
        <f t="shared" ref="H183:H235" si="79">E183-D183</f>
        <v>-2292</v>
      </c>
      <c r="I183" s="123">
        <f>I184</f>
        <v>71.819999999999993</v>
      </c>
      <c r="J183" s="92">
        <f t="shared" ref="J183:J195" si="80">E183-I183</f>
        <v>7997.18</v>
      </c>
      <c r="K183" s="122">
        <f t="shared" ref="K183:K195" si="81">E183/I183*100-100</f>
        <v>11135.032024505708</v>
      </c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s="12" customFormat="1" ht="29.25" customHeight="1">
      <c r="A184" s="268">
        <v>19000000</v>
      </c>
      <c r="B184" s="367" t="s">
        <v>90</v>
      </c>
      <c r="C184" s="594">
        <f t="shared" si="76"/>
        <v>12760</v>
      </c>
      <c r="D184" s="594">
        <f t="shared" si="76"/>
        <v>10361</v>
      </c>
      <c r="E184" s="594">
        <f t="shared" si="76"/>
        <v>8069</v>
      </c>
      <c r="F184" s="126">
        <f t="shared" si="77"/>
        <v>63.236677115987462</v>
      </c>
      <c r="G184" s="497">
        <f t="shared" si="78"/>
        <v>77.878583148344745</v>
      </c>
      <c r="H184" s="448">
        <f t="shared" si="79"/>
        <v>-2292</v>
      </c>
      <c r="I184" s="102">
        <f>I185</f>
        <v>71.819999999999993</v>
      </c>
      <c r="J184" s="87">
        <f t="shared" si="80"/>
        <v>7997.18</v>
      </c>
      <c r="K184" s="71">
        <f t="shared" si="81"/>
        <v>11135.032024505708</v>
      </c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s="12" customFormat="1" ht="27.75" customHeight="1">
      <c r="A185" s="268">
        <v>19010000</v>
      </c>
      <c r="B185" s="367" t="s">
        <v>26</v>
      </c>
      <c r="C185" s="596">
        <f>SUM(C186:C188)</f>
        <v>12760</v>
      </c>
      <c r="D185" s="596">
        <f>SUM(D186:D188)</f>
        <v>10361</v>
      </c>
      <c r="E185" s="596">
        <f>SUM(E186:E188)</f>
        <v>8069</v>
      </c>
      <c r="F185" s="126">
        <f t="shared" si="77"/>
        <v>63.236677115987462</v>
      </c>
      <c r="G185" s="497">
        <f t="shared" si="78"/>
        <v>77.878583148344745</v>
      </c>
      <c r="H185" s="448">
        <f t="shared" si="79"/>
        <v>-2292</v>
      </c>
      <c r="I185" s="103">
        <f>SUM(I186:I188)</f>
        <v>71.819999999999993</v>
      </c>
      <c r="J185" s="87">
        <f t="shared" si="80"/>
        <v>7997.18</v>
      </c>
      <c r="K185" s="71">
        <f t="shared" si="81"/>
        <v>11135.032024505708</v>
      </c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s="12" customFormat="1" ht="49.5" customHeight="1">
      <c r="A186" s="269">
        <v>19010100</v>
      </c>
      <c r="B186" s="368" t="s">
        <v>91</v>
      </c>
      <c r="C186" s="355">
        <v>7900</v>
      </c>
      <c r="D186" s="355">
        <v>6255</v>
      </c>
      <c r="E186" s="355">
        <v>5352</v>
      </c>
      <c r="F186" s="119">
        <f t="shared" si="77"/>
        <v>67.74683544303798</v>
      </c>
      <c r="G186" s="498">
        <f t="shared" si="78"/>
        <v>85.563549160671457</v>
      </c>
      <c r="H186" s="582">
        <f t="shared" si="79"/>
        <v>-903</v>
      </c>
      <c r="I186" s="53">
        <v>8.2669999999999995</v>
      </c>
      <c r="J186" s="96">
        <f t="shared" si="80"/>
        <v>5343.7330000000002</v>
      </c>
      <c r="K186" s="47">
        <f t="shared" si="81"/>
        <v>64639.325027216648</v>
      </c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s="12" customFormat="1" ht="43.5" customHeight="1">
      <c r="A187" s="269">
        <v>19010200</v>
      </c>
      <c r="B187" s="368" t="s">
        <v>92</v>
      </c>
      <c r="C187" s="597">
        <v>60</v>
      </c>
      <c r="D187" s="597">
        <v>47</v>
      </c>
      <c r="E187" s="597">
        <v>141</v>
      </c>
      <c r="F187" s="119">
        <f t="shared" si="77"/>
        <v>235</v>
      </c>
      <c r="G187" s="498">
        <f t="shared" si="78"/>
        <v>300</v>
      </c>
      <c r="H187" s="582">
        <f t="shared" si="79"/>
        <v>94</v>
      </c>
      <c r="I187" s="55">
        <v>14.992000000000001</v>
      </c>
      <c r="J187" s="96">
        <f t="shared" si="80"/>
        <v>126.008</v>
      </c>
      <c r="K187" s="47">
        <f t="shared" si="81"/>
        <v>840.50160085378866</v>
      </c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s="12" customFormat="1" ht="63.75" customHeight="1">
      <c r="A188" s="269">
        <v>19010300</v>
      </c>
      <c r="B188" s="368" t="s">
        <v>93</v>
      </c>
      <c r="C188" s="434">
        <v>4800</v>
      </c>
      <c r="D188" s="369">
        <v>4059</v>
      </c>
      <c r="E188" s="369">
        <v>2576</v>
      </c>
      <c r="F188" s="504">
        <f t="shared" si="77"/>
        <v>53.666666666666664</v>
      </c>
      <c r="G188" s="498">
        <f t="shared" si="78"/>
        <v>63.463907366346398</v>
      </c>
      <c r="H188" s="583">
        <f t="shared" si="79"/>
        <v>-1483</v>
      </c>
      <c r="I188" s="54">
        <v>48.561</v>
      </c>
      <c r="J188" s="86">
        <f t="shared" si="80"/>
        <v>2527.4389999999999</v>
      </c>
      <c r="K188" s="47">
        <f t="shared" si="81"/>
        <v>5204.6683552645127</v>
      </c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s="12" customFormat="1" ht="24.6" customHeight="1">
      <c r="A189" s="499">
        <v>20000000</v>
      </c>
      <c r="B189" s="345" t="s">
        <v>94</v>
      </c>
      <c r="C189" s="437">
        <f>C193+C201</f>
        <v>1301580</v>
      </c>
      <c r="D189" s="437">
        <f>D193+D201</f>
        <v>1299090</v>
      </c>
      <c r="E189" s="437">
        <f>E193+E201+E190</f>
        <v>866871.03399999999</v>
      </c>
      <c r="F189" s="512">
        <f>IF(C189=0,"",E189/C189*100)</f>
        <v>66.601440864180461</v>
      </c>
      <c r="G189" s="510">
        <f t="shared" si="78"/>
        <v>66.72909759908859</v>
      </c>
      <c r="H189" s="513">
        <f t="shared" si="79"/>
        <v>-432218.96600000001</v>
      </c>
      <c r="I189" s="104">
        <f>I193+I201</f>
        <v>5935.5839999999989</v>
      </c>
      <c r="J189" s="86">
        <f t="shared" si="80"/>
        <v>860935.45</v>
      </c>
      <c r="K189" s="47">
        <f t="shared" si="81"/>
        <v>14504.646046623217</v>
      </c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s="12" customFormat="1" ht="1.9" hidden="1" customHeight="1">
      <c r="A190" s="499">
        <v>21000000</v>
      </c>
      <c r="B190" s="345" t="s">
        <v>292</v>
      </c>
      <c r="C190" s="437">
        <v>0</v>
      </c>
      <c r="D190" s="437">
        <v>0</v>
      </c>
      <c r="E190" s="500"/>
      <c r="F190" s="505">
        <v>0</v>
      </c>
      <c r="G190" s="501">
        <v>0</v>
      </c>
      <c r="H190" s="513">
        <f t="shared" si="79"/>
        <v>0</v>
      </c>
      <c r="I190" s="104"/>
      <c r="J190" s="86"/>
      <c r="K190" s="47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s="12" customFormat="1" ht="46.9" hidden="1" customHeight="1">
      <c r="A191" s="499">
        <v>21110000</v>
      </c>
      <c r="B191" s="345" t="s">
        <v>293</v>
      </c>
      <c r="C191" s="437">
        <v>0</v>
      </c>
      <c r="D191" s="437">
        <v>0</v>
      </c>
      <c r="E191" s="500"/>
      <c r="F191" s="505">
        <v>0</v>
      </c>
      <c r="G191" s="501">
        <v>0</v>
      </c>
      <c r="H191" s="513">
        <f t="shared" si="79"/>
        <v>0</v>
      </c>
      <c r="I191" s="104"/>
      <c r="J191" s="86"/>
      <c r="K191" s="47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s="12" customFormat="1" ht="46.9" hidden="1" customHeight="1">
      <c r="A192" s="272">
        <v>21110000</v>
      </c>
      <c r="B192" s="495" t="s">
        <v>293</v>
      </c>
      <c r="C192" s="459">
        <v>0</v>
      </c>
      <c r="D192" s="459">
        <v>0</v>
      </c>
      <c r="E192" s="502"/>
      <c r="F192" s="506">
        <v>0</v>
      </c>
      <c r="G192" s="503">
        <v>0</v>
      </c>
      <c r="H192" s="509">
        <f t="shared" si="79"/>
        <v>0</v>
      </c>
      <c r="I192" s="104"/>
      <c r="J192" s="86"/>
      <c r="K192" s="47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s="12" customFormat="1" ht="28.5" customHeight="1">
      <c r="A193" s="268">
        <v>24000000</v>
      </c>
      <c r="B193" s="321" t="s">
        <v>112</v>
      </c>
      <c r="C193" s="370">
        <f>C194+C197+C199</f>
        <v>5900</v>
      </c>
      <c r="D193" s="370">
        <f>D194</f>
        <v>3410</v>
      </c>
      <c r="E193" s="370">
        <f>E194+E197+E199</f>
        <v>15088.034</v>
      </c>
      <c r="F193" s="505">
        <f t="shared" ref="F193:G200" si="82">IF(C193=0,"",E193/C193*100)</f>
        <v>255.72938983050847</v>
      </c>
      <c r="G193" s="501">
        <f t="shared" si="82"/>
        <v>7.4993955962025947</v>
      </c>
      <c r="H193" s="513">
        <f t="shared" si="79"/>
        <v>11678.034</v>
      </c>
      <c r="I193" s="104">
        <f>I194+I197+I199</f>
        <v>17.687000000000001</v>
      </c>
      <c r="J193" s="86">
        <f t="shared" si="80"/>
        <v>15070.347</v>
      </c>
      <c r="K193" s="47">
        <f t="shared" si="81"/>
        <v>85205.78390908576</v>
      </c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s="12" customFormat="1" ht="25.5" customHeight="1">
      <c r="A194" s="268">
        <v>24060000</v>
      </c>
      <c r="B194" s="321" t="s">
        <v>98</v>
      </c>
      <c r="C194" s="370">
        <f>C195+C196</f>
        <v>5900</v>
      </c>
      <c r="D194" s="370">
        <f>D195+D196</f>
        <v>3410</v>
      </c>
      <c r="E194" s="370">
        <f>E195+E196</f>
        <v>15088</v>
      </c>
      <c r="F194" s="505">
        <f t="shared" si="82"/>
        <v>255.72881355932205</v>
      </c>
      <c r="G194" s="501">
        <f t="shared" si="82"/>
        <v>7.4993786967543121</v>
      </c>
      <c r="H194" s="513">
        <f t="shared" si="79"/>
        <v>11678</v>
      </c>
      <c r="I194" s="104">
        <f>I195</f>
        <v>12.029</v>
      </c>
      <c r="J194" s="86">
        <f t="shared" si="80"/>
        <v>15075.971</v>
      </c>
      <c r="K194" s="47">
        <f t="shared" si="81"/>
        <v>125330.2103250478</v>
      </c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s="12" customFormat="1" ht="60.75" customHeight="1">
      <c r="A195" s="269">
        <v>24062100</v>
      </c>
      <c r="B195" s="324" t="s">
        <v>113</v>
      </c>
      <c r="C195" s="433">
        <v>5900</v>
      </c>
      <c r="D195" s="433">
        <v>3410</v>
      </c>
      <c r="E195" s="372">
        <v>15088</v>
      </c>
      <c r="F195" s="531">
        <f t="shared" si="82"/>
        <v>255.72881355932205</v>
      </c>
      <c r="G195" s="498">
        <f t="shared" ref="G195" si="83">IF(D195=0,"",E195/D195*100)</f>
        <v>442.46334310850443</v>
      </c>
      <c r="H195" s="583">
        <f t="shared" si="79"/>
        <v>11678</v>
      </c>
      <c r="I195" s="56">
        <v>12.029</v>
      </c>
      <c r="J195" s="88">
        <f t="shared" si="80"/>
        <v>15075.971</v>
      </c>
      <c r="K195" s="27">
        <f t="shared" si="81"/>
        <v>125330.2103250478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s="12" customFormat="1" ht="3" hidden="1" customHeight="1">
      <c r="A196" s="269">
        <v>24062200</v>
      </c>
      <c r="B196" s="324" t="s">
        <v>270</v>
      </c>
      <c r="C196" s="433">
        <v>0</v>
      </c>
      <c r="D196" s="433">
        <v>0</v>
      </c>
      <c r="E196" s="433">
        <v>0</v>
      </c>
      <c r="F196" s="119">
        <v>0</v>
      </c>
      <c r="G196" s="119">
        <v>0</v>
      </c>
      <c r="H196" s="509">
        <f t="shared" si="79"/>
        <v>0</v>
      </c>
      <c r="I196" s="56"/>
      <c r="J196" s="88"/>
      <c r="K196" s="27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s="12" customFormat="1" ht="34.5" hidden="1" customHeight="1">
      <c r="A197" s="268">
        <v>241100000</v>
      </c>
      <c r="B197" s="373" t="s">
        <v>137</v>
      </c>
      <c r="C197" s="371">
        <f>C198</f>
        <v>0</v>
      </c>
      <c r="D197" s="371">
        <f>D198</f>
        <v>0</v>
      </c>
      <c r="E197" s="371">
        <f>E198</f>
        <v>3.4000000000000002E-2</v>
      </c>
      <c r="F197" s="119" t="str">
        <f t="shared" si="82"/>
        <v/>
      </c>
      <c r="G197" s="120" t="str">
        <f t="shared" ref="G197:G206" si="84">IF(D197=0,"",E197/D197*100)</f>
        <v/>
      </c>
      <c r="H197" s="509">
        <f t="shared" si="79"/>
        <v>3.4000000000000002E-2</v>
      </c>
      <c r="I197" s="101">
        <f>I198</f>
        <v>0</v>
      </c>
      <c r="J197" s="88">
        <f t="shared" ref="J197:J207" si="85">E197-I197</f>
        <v>3.4000000000000002E-2</v>
      </c>
      <c r="K197" s="27" t="e">
        <f t="shared" ref="K197:K207" si="86">E197/I197*100-100</f>
        <v>#DIV/0!</v>
      </c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s="12" customFormat="1" ht="3" hidden="1" customHeight="1">
      <c r="A198" s="269">
        <v>24110900</v>
      </c>
      <c r="B198" s="324" t="s">
        <v>138</v>
      </c>
      <c r="C198" s="372"/>
      <c r="D198" s="372"/>
      <c r="E198" s="372">
        <v>3.4000000000000002E-2</v>
      </c>
      <c r="F198" s="119" t="str">
        <f t="shared" si="82"/>
        <v/>
      </c>
      <c r="G198" s="120" t="str">
        <f t="shared" si="84"/>
        <v/>
      </c>
      <c r="H198" s="509">
        <f t="shared" si="79"/>
        <v>3.4000000000000002E-2</v>
      </c>
      <c r="I198" s="56"/>
      <c r="J198" s="88">
        <f t="shared" si="85"/>
        <v>3.4000000000000002E-2</v>
      </c>
      <c r="K198" s="27" t="e">
        <f t="shared" si="86"/>
        <v>#DIV/0!</v>
      </c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s="12" customFormat="1" ht="3.75" hidden="1" customHeight="1">
      <c r="A199" s="268">
        <v>24170000</v>
      </c>
      <c r="B199" s="374" t="s">
        <v>19</v>
      </c>
      <c r="C199" s="370">
        <f>C200</f>
        <v>0</v>
      </c>
      <c r="D199" s="370">
        <f>D200</f>
        <v>0</v>
      </c>
      <c r="E199" s="370">
        <f>E200</f>
        <v>0</v>
      </c>
      <c r="F199" s="119" t="str">
        <f t="shared" si="82"/>
        <v/>
      </c>
      <c r="G199" s="120" t="str">
        <f t="shared" si="84"/>
        <v/>
      </c>
      <c r="H199" s="509">
        <f t="shared" si="79"/>
        <v>0</v>
      </c>
      <c r="I199" s="104">
        <f>I200</f>
        <v>5.6580000000000004</v>
      </c>
      <c r="J199" s="88">
        <f t="shared" si="85"/>
        <v>-5.6580000000000004</v>
      </c>
      <c r="K199" s="27">
        <f t="shared" si="86"/>
        <v>-100</v>
      </c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s="12" customFormat="1" ht="23.25" hidden="1" customHeight="1">
      <c r="A200" s="269">
        <v>24170000</v>
      </c>
      <c r="B200" s="375" t="s">
        <v>19</v>
      </c>
      <c r="C200" s="370"/>
      <c r="D200" s="370"/>
      <c r="E200" s="370"/>
      <c r="F200" s="119" t="str">
        <f t="shared" si="82"/>
        <v/>
      </c>
      <c r="G200" s="120" t="str">
        <f t="shared" si="84"/>
        <v/>
      </c>
      <c r="H200" s="509">
        <f t="shared" si="79"/>
        <v>0</v>
      </c>
      <c r="I200" s="56">
        <v>5.6580000000000004</v>
      </c>
      <c r="J200" s="88">
        <f t="shared" si="85"/>
        <v>-5.6580000000000004</v>
      </c>
      <c r="K200" s="27">
        <f t="shared" si="86"/>
        <v>-100</v>
      </c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s="12" customFormat="1" ht="28.5" customHeight="1">
      <c r="A201" s="268">
        <v>25000000</v>
      </c>
      <c r="B201" s="367" t="s">
        <v>115</v>
      </c>
      <c r="C201" s="437">
        <f>C202+C207</f>
        <v>1295680</v>
      </c>
      <c r="D201" s="437">
        <f>D202+D207</f>
        <v>1295680</v>
      </c>
      <c r="E201" s="437">
        <f>E202+E207</f>
        <v>851783</v>
      </c>
      <c r="F201" s="501">
        <f>IF(C201=0,"",E201/C201*100)</f>
        <v>65.740229068905904</v>
      </c>
      <c r="G201" s="511">
        <f t="shared" si="84"/>
        <v>65.740229068905904</v>
      </c>
      <c r="H201" s="584">
        <f t="shared" si="79"/>
        <v>-443897</v>
      </c>
      <c r="I201" s="104">
        <f>I202+I207</f>
        <v>5917.896999999999</v>
      </c>
      <c r="J201" s="88">
        <f t="shared" si="85"/>
        <v>845865.103</v>
      </c>
      <c r="K201" s="27">
        <f t="shared" si="86"/>
        <v>14293.3393906653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s="12" customFormat="1" ht="48.75" customHeight="1">
      <c r="A202" s="268">
        <v>25010000</v>
      </c>
      <c r="B202" s="367" t="s">
        <v>116</v>
      </c>
      <c r="C202" s="437">
        <f>SUM(C203:C206)</f>
        <v>1295680</v>
      </c>
      <c r="D202" s="437">
        <f>SUM(D203:D206)</f>
        <v>1295680</v>
      </c>
      <c r="E202" s="437">
        <f>SUM(E203:E206)</f>
        <v>249862</v>
      </c>
      <c r="F202" s="501">
        <f>IF(C202=0,"",E202/C202*100)</f>
        <v>19.284236848604593</v>
      </c>
      <c r="G202" s="511">
        <f t="shared" si="84"/>
        <v>19.284236848604593</v>
      </c>
      <c r="H202" s="584">
        <f t="shared" si="79"/>
        <v>-1045818</v>
      </c>
      <c r="I202" s="104">
        <f>SUM(I203:I206)</f>
        <v>1777.239</v>
      </c>
      <c r="J202" s="88">
        <f t="shared" si="85"/>
        <v>248084.761</v>
      </c>
      <c r="K202" s="27">
        <f t="shared" si="86"/>
        <v>13958.998255158704</v>
      </c>
      <c r="L202" s="193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s="12" customFormat="1" ht="43.5" customHeight="1">
      <c r="A203" s="272">
        <v>25010100</v>
      </c>
      <c r="B203" s="507" t="s">
        <v>117</v>
      </c>
      <c r="C203" s="459">
        <v>1213910</v>
      </c>
      <c r="D203" s="459">
        <v>1213910</v>
      </c>
      <c r="E203" s="459">
        <v>245114</v>
      </c>
      <c r="F203" s="508">
        <f>IF(C203=0,"",E203/C203*100)</f>
        <v>20.192106498834345</v>
      </c>
      <c r="G203" s="510">
        <f t="shared" si="84"/>
        <v>20.192106498834345</v>
      </c>
      <c r="H203" s="509">
        <f t="shared" si="79"/>
        <v>-968796</v>
      </c>
      <c r="I203" s="56">
        <v>1142.6300000000001</v>
      </c>
      <c r="J203" s="88">
        <f t="shared" si="85"/>
        <v>243971.37</v>
      </c>
      <c r="K203" s="27">
        <f t="shared" si="86"/>
        <v>21351.738533033436</v>
      </c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s="12" customFormat="1" ht="30.75" hidden="1" customHeight="1">
      <c r="A204" s="269">
        <v>25010200</v>
      </c>
      <c r="B204" s="375" t="s">
        <v>274</v>
      </c>
      <c r="C204" s="437"/>
      <c r="D204" s="437"/>
      <c r="E204" s="459">
        <v>0</v>
      </c>
      <c r="F204" s="119" t="str">
        <f t="shared" ref="F204:F206" si="87">IF(C204=0,"",E204/C204*100)</f>
        <v/>
      </c>
      <c r="G204" s="498" t="str">
        <f t="shared" si="84"/>
        <v/>
      </c>
      <c r="H204" s="509">
        <f t="shared" si="79"/>
        <v>0</v>
      </c>
      <c r="I204" s="56">
        <v>441.048</v>
      </c>
      <c r="J204" s="88">
        <f t="shared" si="85"/>
        <v>-441.048</v>
      </c>
      <c r="K204" s="27">
        <f t="shared" si="86"/>
        <v>-100</v>
      </c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s="12" customFormat="1" ht="29.25" customHeight="1">
      <c r="A205" s="269">
        <v>25010300</v>
      </c>
      <c r="B205" s="375" t="s">
        <v>119</v>
      </c>
      <c r="C205" s="459">
        <v>79770</v>
      </c>
      <c r="D205" s="459">
        <v>79770</v>
      </c>
      <c r="E205" s="459">
        <v>0</v>
      </c>
      <c r="F205" s="119">
        <f t="shared" si="87"/>
        <v>0</v>
      </c>
      <c r="G205" s="498">
        <f t="shared" si="84"/>
        <v>0</v>
      </c>
      <c r="H205" s="509">
        <f t="shared" si="79"/>
        <v>-79770</v>
      </c>
      <c r="I205" s="56">
        <v>179.351</v>
      </c>
      <c r="J205" s="88">
        <f t="shared" si="85"/>
        <v>-179.351</v>
      </c>
      <c r="K205" s="27">
        <f t="shared" si="86"/>
        <v>-100</v>
      </c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s="12" customFormat="1" ht="52.5" customHeight="1">
      <c r="A206" s="269">
        <v>25010400</v>
      </c>
      <c r="B206" s="375" t="s">
        <v>118</v>
      </c>
      <c r="C206" s="459">
        <v>2000</v>
      </c>
      <c r="D206" s="459">
        <v>2000</v>
      </c>
      <c r="E206" s="459">
        <v>4748</v>
      </c>
      <c r="F206" s="119">
        <f t="shared" si="87"/>
        <v>237.4</v>
      </c>
      <c r="G206" s="498">
        <f t="shared" si="84"/>
        <v>237.4</v>
      </c>
      <c r="H206" s="509">
        <f t="shared" si="79"/>
        <v>2748</v>
      </c>
      <c r="I206" s="56">
        <v>14.21</v>
      </c>
      <c r="J206" s="88">
        <f t="shared" si="85"/>
        <v>4733.79</v>
      </c>
      <c r="K206" s="27">
        <f t="shared" si="86"/>
        <v>33313.089373680501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s="12" customFormat="1" ht="33" customHeight="1">
      <c r="A207" s="268">
        <v>25020000</v>
      </c>
      <c r="B207" s="367" t="s">
        <v>120</v>
      </c>
      <c r="C207" s="437">
        <f>C208+C209</f>
        <v>0</v>
      </c>
      <c r="D207" s="437">
        <f>D208+D209</f>
        <v>0</v>
      </c>
      <c r="E207" s="437">
        <f>E208+E209</f>
        <v>601921</v>
      </c>
      <c r="F207" s="501">
        <v>0</v>
      </c>
      <c r="G207" s="511">
        <v>0</v>
      </c>
      <c r="H207" s="584">
        <f t="shared" si="79"/>
        <v>601921</v>
      </c>
      <c r="I207" s="104">
        <f>I208+I209</f>
        <v>4140.6579999999994</v>
      </c>
      <c r="J207" s="88">
        <f t="shared" si="85"/>
        <v>597780.34199999995</v>
      </c>
      <c r="K207" s="27">
        <f t="shared" si="86"/>
        <v>14436.844144094974</v>
      </c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s="12" customFormat="1" ht="24.75" customHeight="1">
      <c r="A208" s="269">
        <v>25020100</v>
      </c>
      <c r="B208" s="375" t="s">
        <v>121</v>
      </c>
      <c r="C208" s="459">
        <v>0</v>
      </c>
      <c r="D208" s="459">
        <v>0</v>
      </c>
      <c r="E208" s="459">
        <v>393167</v>
      </c>
      <c r="F208" s="119">
        <v>0</v>
      </c>
      <c r="G208" s="498">
        <v>0</v>
      </c>
      <c r="H208" s="509">
        <f t="shared" si="79"/>
        <v>393167</v>
      </c>
      <c r="I208" s="56">
        <v>794.45799999999997</v>
      </c>
      <c r="J208" s="88"/>
      <c r="K208" s="27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s="12" customFormat="1" ht="129.75" customHeight="1">
      <c r="A209" s="269">
        <v>25020200</v>
      </c>
      <c r="B209" s="324" t="s">
        <v>122</v>
      </c>
      <c r="C209" s="370">
        <v>0</v>
      </c>
      <c r="D209" s="370">
        <v>0</v>
      </c>
      <c r="E209" s="372">
        <v>208754</v>
      </c>
      <c r="F209" s="119">
        <v>0</v>
      </c>
      <c r="G209" s="498">
        <v>0</v>
      </c>
      <c r="H209" s="509">
        <f t="shared" ref="H209" si="88">E209-D209</f>
        <v>208754</v>
      </c>
      <c r="I209" s="130">
        <v>3346.2</v>
      </c>
      <c r="J209" s="88">
        <f>E209-I209</f>
        <v>205407.8</v>
      </c>
      <c r="K209" s="27">
        <f>E209/I209*100-100</f>
        <v>6138.5392385392388</v>
      </c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s="12" customFormat="1" ht="18.75" customHeight="1">
      <c r="A210" s="268">
        <v>30000000</v>
      </c>
      <c r="B210" s="367" t="s">
        <v>123</v>
      </c>
      <c r="C210" s="370">
        <f>C213+C214</f>
        <v>62081</v>
      </c>
      <c r="D210" s="370">
        <f>D213+D214</f>
        <v>62081</v>
      </c>
      <c r="E210" s="370">
        <f>E212+E214</f>
        <v>0</v>
      </c>
      <c r="F210" s="501">
        <v>0</v>
      </c>
      <c r="G210" s="511">
        <v>0</v>
      </c>
      <c r="H210" s="513">
        <f t="shared" si="79"/>
        <v>-62081</v>
      </c>
      <c r="I210" s="104">
        <f>I214</f>
        <v>6810.6459999999997</v>
      </c>
      <c r="J210" s="87">
        <f>E210-I210</f>
        <v>-6810.6459999999997</v>
      </c>
      <c r="K210" s="71">
        <f>E210/I210*100-100</f>
        <v>-100</v>
      </c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s="12" customFormat="1" ht="0.75" hidden="1" customHeight="1">
      <c r="A211" s="268">
        <v>31000000</v>
      </c>
      <c r="B211" s="367" t="s">
        <v>243</v>
      </c>
      <c r="C211" s="370">
        <f t="shared" ref="C211:E212" si="89">C212</f>
        <v>0</v>
      </c>
      <c r="D211" s="370">
        <f t="shared" si="89"/>
        <v>0</v>
      </c>
      <c r="E211" s="370">
        <f t="shared" si="89"/>
        <v>0</v>
      </c>
      <c r="F211" s="501">
        <v>0</v>
      </c>
      <c r="G211" s="511">
        <v>0</v>
      </c>
      <c r="H211" s="513"/>
      <c r="I211" s="104"/>
      <c r="J211" s="87"/>
      <c r="K211" s="7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s="12" customFormat="1" ht="19.5" hidden="1" customHeight="1">
      <c r="A212" s="268">
        <v>31030000</v>
      </c>
      <c r="B212" s="367" t="s">
        <v>244</v>
      </c>
      <c r="C212" s="370">
        <f t="shared" si="89"/>
        <v>0</v>
      </c>
      <c r="D212" s="370">
        <f t="shared" si="89"/>
        <v>0</v>
      </c>
      <c r="E212" s="370">
        <f t="shared" si="89"/>
        <v>0</v>
      </c>
      <c r="F212" s="501">
        <v>0</v>
      </c>
      <c r="G212" s="511">
        <v>0</v>
      </c>
      <c r="H212" s="513"/>
      <c r="I212" s="104"/>
      <c r="J212" s="87"/>
      <c r="K212" s="7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s="12" customFormat="1" ht="17.25" hidden="1" customHeight="1">
      <c r="A213" s="269">
        <v>31030000</v>
      </c>
      <c r="B213" s="368" t="s">
        <v>244</v>
      </c>
      <c r="C213" s="376">
        <v>0</v>
      </c>
      <c r="D213" s="376">
        <v>0</v>
      </c>
      <c r="E213" s="376">
        <v>0</v>
      </c>
      <c r="F213" s="501">
        <v>0</v>
      </c>
      <c r="G213" s="511">
        <v>0</v>
      </c>
      <c r="H213" s="513"/>
      <c r="I213" s="104"/>
      <c r="J213" s="87"/>
      <c r="K213" s="7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s="12" customFormat="1" ht="20.25" customHeight="1">
      <c r="A214" s="268">
        <v>33000000</v>
      </c>
      <c r="B214" s="367" t="s">
        <v>124</v>
      </c>
      <c r="C214" s="370">
        <f t="shared" ref="C214:E215" si="90">C215</f>
        <v>62081</v>
      </c>
      <c r="D214" s="370">
        <f t="shared" si="90"/>
        <v>62081</v>
      </c>
      <c r="E214" s="370">
        <f t="shared" si="90"/>
        <v>0</v>
      </c>
      <c r="F214" s="501">
        <v>0</v>
      </c>
      <c r="G214" s="511">
        <v>0</v>
      </c>
      <c r="H214" s="513">
        <f t="shared" si="79"/>
        <v>-62081</v>
      </c>
      <c r="I214" s="104">
        <f>I215</f>
        <v>6810.6459999999997</v>
      </c>
      <c r="J214" s="87">
        <f>E214-I214</f>
        <v>-6810.6459999999997</v>
      </c>
      <c r="K214" s="71">
        <f>E214/I214*100-100</f>
        <v>-100</v>
      </c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s="12" customFormat="1" ht="21.75" customHeight="1">
      <c r="A215" s="268">
        <v>33010000</v>
      </c>
      <c r="B215" s="367" t="s">
        <v>125</v>
      </c>
      <c r="C215" s="370">
        <f t="shared" si="90"/>
        <v>62081</v>
      </c>
      <c r="D215" s="370">
        <f t="shared" si="90"/>
        <v>62081</v>
      </c>
      <c r="E215" s="370">
        <f t="shared" si="90"/>
        <v>0</v>
      </c>
      <c r="F215" s="501">
        <v>0</v>
      </c>
      <c r="G215" s="511">
        <v>0</v>
      </c>
      <c r="H215" s="513">
        <f t="shared" si="79"/>
        <v>-62081</v>
      </c>
      <c r="I215" s="104">
        <f>I216</f>
        <v>6810.6459999999997</v>
      </c>
      <c r="J215" s="87">
        <f>E215-I215</f>
        <v>-6810.6459999999997</v>
      </c>
      <c r="K215" s="71">
        <f>E215/I215*100-100</f>
        <v>-100</v>
      </c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s="12" customFormat="1" ht="21" customHeight="1">
      <c r="A216" s="270">
        <v>33010100</v>
      </c>
      <c r="B216" s="375" t="s">
        <v>126</v>
      </c>
      <c r="C216" s="382">
        <v>62081</v>
      </c>
      <c r="D216" s="382">
        <v>62081</v>
      </c>
      <c r="E216" s="382">
        <v>0</v>
      </c>
      <c r="F216" s="119">
        <v>0</v>
      </c>
      <c r="G216" s="498">
        <v>0</v>
      </c>
      <c r="H216" s="585">
        <f t="shared" si="79"/>
        <v>-62081</v>
      </c>
      <c r="I216" s="130">
        <v>6810.6459999999997</v>
      </c>
      <c r="J216" s="121">
        <f>E216-I216</f>
        <v>-6810.6459999999997</v>
      </c>
      <c r="K216" s="118">
        <f>E216/I216*100-100</f>
        <v>-100</v>
      </c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s="12" customFormat="1" ht="22.15" hidden="1" customHeight="1">
      <c r="A217" s="268">
        <v>40000000</v>
      </c>
      <c r="B217" s="321" t="s">
        <v>294</v>
      </c>
      <c r="C217" s="388"/>
      <c r="D217" s="388"/>
      <c r="E217" s="388">
        <v>0</v>
      </c>
      <c r="F217" s="514">
        <v>0</v>
      </c>
      <c r="G217" s="515">
        <v>0</v>
      </c>
      <c r="H217" s="586">
        <f t="shared" si="79"/>
        <v>0</v>
      </c>
      <c r="I217" s="130"/>
      <c r="J217" s="121"/>
      <c r="K217" s="118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s="12" customFormat="1" ht="22.15" hidden="1" customHeight="1">
      <c r="A218" s="268">
        <v>41000000</v>
      </c>
      <c r="B218" s="321" t="s">
        <v>295</v>
      </c>
      <c r="C218" s="388"/>
      <c r="D218" s="388"/>
      <c r="E218" s="388">
        <v>0</v>
      </c>
      <c r="F218" s="514">
        <v>0</v>
      </c>
      <c r="G218" s="515">
        <v>0</v>
      </c>
      <c r="H218" s="522">
        <f t="shared" si="79"/>
        <v>0</v>
      </c>
      <c r="I218" s="130"/>
      <c r="J218" s="121"/>
      <c r="K218" s="118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s="12" customFormat="1" ht="33" hidden="1" customHeight="1">
      <c r="A219" s="289">
        <v>41050000</v>
      </c>
      <c r="B219" s="321" t="s">
        <v>246</v>
      </c>
      <c r="C219" s="435">
        <f>C221+C223+C220</f>
        <v>0</v>
      </c>
      <c r="D219" s="435">
        <f>D221+D223</f>
        <v>0</v>
      </c>
      <c r="E219" s="435">
        <f>E221+E223</f>
        <v>0</v>
      </c>
      <c r="F219" s="514">
        <v>0</v>
      </c>
      <c r="G219" s="515">
        <v>0</v>
      </c>
      <c r="H219" s="522">
        <f t="shared" si="79"/>
        <v>0</v>
      </c>
      <c r="I219" s="130"/>
      <c r="J219" s="121"/>
      <c r="K219" s="118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s="12" customFormat="1" ht="60.75" hidden="1" customHeight="1">
      <c r="A220" s="270">
        <v>41051200</v>
      </c>
      <c r="B220" s="324" t="s">
        <v>285</v>
      </c>
      <c r="C220" s="467">
        <v>0</v>
      </c>
      <c r="D220" s="467">
        <v>0</v>
      </c>
      <c r="E220" s="467">
        <v>0</v>
      </c>
      <c r="F220" s="119">
        <v>0</v>
      </c>
      <c r="G220" s="498">
        <v>0</v>
      </c>
      <c r="H220" s="522">
        <f t="shared" si="79"/>
        <v>0</v>
      </c>
      <c r="I220" s="130"/>
      <c r="J220" s="121"/>
      <c r="K220" s="118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s="12" customFormat="1" ht="18" hidden="1" customHeight="1">
      <c r="A221" s="270">
        <v>41052600</v>
      </c>
      <c r="B221" s="324" t="s">
        <v>245</v>
      </c>
      <c r="C221" s="382"/>
      <c r="D221" s="382"/>
      <c r="E221" s="382"/>
      <c r="F221" s="128"/>
      <c r="G221" s="129"/>
      <c r="H221" s="522">
        <f t="shared" si="79"/>
        <v>0</v>
      </c>
      <c r="I221" s="130"/>
      <c r="J221" s="121"/>
      <c r="K221" s="118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s="12" customFormat="1" ht="22.15" hidden="1" customHeight="1">
      <c r="A222" s="270">
        <v>41053500</v>
      </c>
      <c r="B222" s="324" t="s">
        <v>239</v>
      </c>
      <c r="C222" s="382"/>
      <c r="D222" s="382"/>
      <c r="E222" s="382">
        <v>0</v>
      </c>
      <c r="F222" s="128"/>
      <c r="G222" s="129"/>
      <c r="H222" s="522">
        <f t="shared" si="79"/>
        <v>0</v>
      </c>
      <c r="I222" s="130"/>
      <c r="J222" s="121"/>
      <c r="K222" s="118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s="12" customFormat="1" ht="19.149999999999999" hidden="1" customHeight="1">
      <c r="A223" s="270">
        <v>41053900</v>
      </c>
      <c r="B223" s="324" t="s">
        <v>46</v>
      </c>
      <c r="C223" s="382"/>
      <c r="D223" s="382"/>
      <c r="E223" s="382">
        <v>0</v>
      </c>
      <c r="F223" s="300">
        <v>0</v>
      </c>
      <c r="G223" s="129">
        <v>0</v>
      </c>
      <c r="H223" s="587">
        <f t="shared" si="79"/>
        <v>0</v>
      </c>
      <c r="I223" s="130">
        <v>1054.6310000000001</v>
      </c>
      <c r="J223" s="121"/>
      <c r="K223" s="118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s="12" customFormat="1" ht="27.75" customHeight="1">
      <c r="A224" s="289">
        <v>50000000</v>
      </c>
      <c r="B224" s="321" t="s">
        <v>286</v>
      </c>
      <c r="C224" s="370">
        <f>SUM(C225)</f>
        <v>20000</v>
      </c>
      <c r="D224" s="370">
        <f>SUM(D225)</f>
        <v>20000</v>
      </c>
      <c r="E224" s="370">
        <f>SUM(E225)</f>
        <v>0</v>
      </c>
      <c r="F224" s="550">
        <f>SUM(F225)</f>
        <v>0</v>
      </c>
      <c r="G224" s="127">
        <v>0</v>
      </c>
      <c r="H224" s="522">
        <v>0</v>
      </c>
      <c r="I224" s="130"/>
      <c r="J224" s="121"/>
      <c r="K224" s="118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s="12" customFormat="1" ht="62.25" customHeight="1">
      <c r="A225" s="270">
        <v>50110000</v>
      </c>
      <c r="B225" s="324" t="s">
        <v>296</v>
      </c>
      <c r="C225" s="377">
        <v>20000</v>
      </c>
      <c r="D225" s="377">
        <v>20000</v>
      </c>
      <c r="E225" s="377">
        <v>0</v>
      </c>
      <c r="F225" s="119">
        <v>0</v>
      </c>
      <c r="G225" s="129">
        <v>0</v>
      </c>
      <c r="H225" s="585">
        <v>0</v>
      </c>
      <c r="I225" s="130"/>
      <c r="J225" s="121"/>
      <c r="K225" s="118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s="12" customFormat="1" ht="36" customHeight="1">
      <c r="A226" s="270"/>
      <c r="B226" s="340" t="s">
        <v>232</v>
      </c>
      <c r="C226" s="378">
        <f>C183+C189+C210+C224</f>
        <v>1396421</v>
      </c>
      <c r="D226" s="378">
        <f>D183+D189+D210+D224</f>
        <v>1391532</v>
      </c>
      <c r="E226" s="378">
        <f>E183+E189+E210+E224</f>
        <v>874940.03399999999</v>
      </c>
      <c r="F226" s="212">
        <f t="shared" ref="F226:F243" si="91">IF(C226=0,"",E226/C226*100)</f>
        <v>62.655892026831452</v>
      </c>
      <c r="G226" s="516">
        <f t="shared" ref="G226:G243" si="92">IF(D226=0,"",E226/D226*100)</f>
        <v>62.87602685385604</v>
      </c>
      <c r="H226" s="580">
        <f>SUM(D226-E226)</f>
        <v>516591.96600000001</v>
      </c>
      <c r="I226" s="211">
        <f>I183+I189+I210</f>
        <v>12818.05</v>
      </c>
      <c r="J226" s="209">
        <f>E226-I226</f>
        <v>862121.98399999994</v>
      </c>
      <c r="K226" s="210">
        <f>E226/I226*100-100</f>
        <v>6725.8435097382207</v>
      </c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s="12" customFormat="1" ht="30" customHeight="1">
      <c r="A227" s="461" t="s">
        <v>13</v>
      </c>
      <c r="B227" s="535" t="s">
        <v>136</v>
      </c>
      <c r="C227" s="463">
        <f>C217+C226</f>
        <v>1396421</v>
      </c>
      <c r="D227" s="463">
        <f>D217+D226</f>
        <v>1391532</v>
      </c>
      <c r="E227" s="536">
        <f>E183+E189+E210+E224</f>
        <v>874940.03399999999</v>
      </c>
      <c r="F227" s="525">
        <f t="shared" si="91"/>
        <v>62.655892026831452</v>
      </c>
      <c r="G227" s="526">
        <f t="shared" si="92"/>
        <v>62.87602685385604</v>
      </c>
      <c r="H227" s="527">
        <f t="shared" si="79"/>
        <v>-516591.96600000001</v>
      </c>
      <c r="I227" s="125">
        <f>I183+I189+I210</f>
        <v>12818.05</v>
      </c>
      <c r="J227" s="131">
        <f>E227-I227</f>
        <v>862121.98399999994</v>
      </c>
      <c r="K227" s="132">
        <f>E227/I227*100-100</f>
        <v>6725.8435097382207</v>
      </c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s="12" customFormat="1" ht="25.5" customHeight="1" thickBot="1">
      <c r="A228" s="518"/>
      <c r="B228" s="520" t="s">
        <v>196</v>
      </c>
      <c r="C228" s="521">
        <v>62081</v>
      </c>
      <c r="D228" s="521">
        <v>62081</v>
      </c>
      <c r="E228" s="521">
        <v>0</v>
      </c>
      <c r="F228" s="446">
        <f t="shared" si="91"/>
        <v>0</v>
      </c>
      <c r="G228" s="447">
        <f t="shared" si="92"/>
        <v>0</v>
      </c>
      <c r="H228" s="522">
        <f t="shared" si="79"/>
        <v>-62081</v>
      </c>
      <c r="I228" s="189">
        <f>I197+I199+I210</f>
        <v>6816.3040000000001</v>
      </c>
      <c r="J228" s="131">
        <f>E228-I228</f>
        <v>-6816.3040000000001</v>
      </c>
      <c r="K228" s="132">
        <f>E228/I228*100-100</f>
        <v>-100</v>
      </c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s="6" customFormat="1" ht="26.25" customHeight="1" thickBot="1">
      <c r="A229" s="561" t="s">
        <v>43</v>
      </c>
      <c r="B229" s="537" t="s">
        <v>2</v>
      </c>
      <c r="C229" s="404">
        <f>C227</f>
        <v>1396421</v>
      </c>
      <c r="D229" s="404">
        <f>D227</f>
        <v>1391532</v>
      </c>
      <c r="E229" s="404">
        <f>E227</f>
        <v>874940.03399999999</v>
      </c>
      <c r="F229" s="312">
        <f>IF(C229=0,"",E229/C229*100)</f>
        <v>62.655892026831452</v>
      </c>
      <c r="G229" s="538">
        <f t="shared" si="92"/>
        <v>62.87602685385604</v>
      </c>
      <c r="H229" s="539">
        <f t="shared" si="79"/>
        <v>-516591.96600000001</v>
      </c>
      <c r="I229" s="519">
        <f>I227+I223</f>
        <v>13872.680999999999</v>
      </c>
      <c r="J229" s="91">
        <f>E229-I229</f>
        <v>861067.353</v>
      </c>
      <c r="K229" s="70">
        <f>E229/I229*100-100</f>
        <v>6206.9282282206314</v>
      </c>
      <c r="L229" s="225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s="12" customFormat="1" ht="25.9" customHeight="1" thickBot="1">
      <c r="A230" s="564"/>
      <c r="B230" s="562" t="s">
        <v>41</v>
      </c>
      <c r="C230" s="565">
        <f>SUM(C286)</f>
        <v>1651559</v>
      </c>
      <c r="D230" s="565">
        <f t="shared" ref="D230" si="93">SUM(D286)</f>
        <v>1646670</v>
      </c>
      <c r="E230" s="565">
        <f>SUM(E286)</f>
        <v>781192</v>
      </c>
      <c r="F230" s="566">
        <f>IF(C230=0,"",E230/C230*100)</f>
        <v>47.300278100873179</v>
      </c>
      <c r="G230" s="567">
        <f t="shared" si="92"/>
        <v>47.440713682765825</v>
      </c>
      <c r="H230" s="568">
        <f t="shared" si="79"/>
        <v>-865478</v>
      </c>
      <c r="I230" s="50"/>
      <c r="J230" s="88"/>
      <c r="K230" s="27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s="12" customFormat="1" ht="24" customHeight="1">
      <c r="A231" s="563" t="s">
        <v>30</v>
      </c>
      <c r="B231" s="379" t="s">
        <v>139</v>
      </c>
      <c r="C231" s="388">
        <f>C232+C233+C234</f>
        <v>0</v>
      </c>
      <c r="D231" s="388">
        <f>D232+D233+D234</f>
        <v>0</v>
      </c>
      <c r="E231" s="388">
        <v>208754</v>
      </c>
      <c r="F231" s="276" t="str">
        <f t="shared" ref="F231" si="94">IF(C231=0,"",E231/C231*100)</f>
        <v/>
      </c>
      <c r="G231" s="301" t="str">
        <f t="shared" ref="G231" si="95">IF(D231=0,"",E231/D231*100)</f>
        <v/>
      </c>
      <c r="H231" s="380">
        <f>E231-D231</f>
        <v>208754</v>
      </c>
      <c r="I231" s="104">
        <f>SUM(I232:I236)</f>
        <v>0</v>
      </c>
      <c r="J231" s="88">
        <f t="shared" ref="J231:J256" si="96">E231-I231</f>
        <v>208754</v>
      </c>
      <c r="K231" s="27" t="e">
        <f t="shared" ref="K231:K263" si="97">E231/I231*100-100</f>
        <v>#DIV/0!</v>
      </c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s="12" customFormat="1" ht="35.25" hidden="1" customHeight="1">
      <c r="A232" s="266" t="s">
        <v>140</v>
      </c>
      <c r="B232" s="381" t="s">
        <v>141</v>
      </c>
      <c r="C232" s="382"/>
      <c r="D232" s="383"/>
      <c r="E232" s="383"/>
      <c r="F232" s="300" t="str">
        <f t="shared" si="91"/>
        <v/>
      </c>
      <c r="G232" s="301" t="str">
        <f t="shared" si="92"/>
        <v/>
      </c>
      <c r="H232" s="380">
        <f t="shared" si="79"/>
        <v>0</v>
      </c>
      <c r="I232" s="74"/>
      <c r="J232" s="88">
        <f t="shared" si="96"/>
        <v>0</v>
      </c>
      <c r="K232" s="27" t="e">
        <f t="shared" si="97"/>
        <v>#DIV/0!</v>
      </c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s="12" customFormat="1" ht="28.5" hidden="1" customHeight="1">
      <c r="A233" s="231" t="s">
        <v>144</v>
      </c>
      <c r="B233" s="384" t="s">
        <v>145</v>
      </c>
      <c r="C233" s="382"/>
      <c r="D233" s="383"/>
      <c r="E233" s="383"/>
      <c r="F233" s="276" t="str">
        <f t="shared" si="91"/>
        <v/>
      </c>
      <c r="G233" s="540" t="str">
        <f t="shared" si="92"/>
        <v/>
      </c>
      <c r="H233" s="380">
        <f t="shared" si="79"/>
        <v>0</v>
      </c>
      <c r="I233" s="74"/>
      <c r="J233" s="88">
        <f t="shared" si="96"/>
        <v>0</v>
      </c>
      <c r="K233" s="27" t="e">
        <f t="shared" si="97"/>
        <v>#DIV/0!</v>
      </c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s="12" customFormat="1" ht="29.25" hidden="1" customHeight="1">
      <c r="A234" s="273" t="s">
        <v>316</v>
      </c>
      <c r="B234" s="384" t="s">
        <v>143</v>
      </c>
      <c r="C234" s="382"/>
      <c r="D234" s="383"/>
      <c r="E234" s="383"/>
      <c r="F234" s="276" t="str">
        <f t="shared" si="91"/>
        <v/>
      </c>
      <c r="G234" s="301" t="str">
        <f t="shared" si="92"/>
        <v/>
      </c>
      <c r="H234" s="380">
        <f t="shared" si="79"/>
        <v>0</v>
      </c>
      <c r="I234" s="74"/>
      <c r="J234" s="88">
        <f t="shared" si="96"/>
        <v>0</v>
      </c>
      <c r="K234" s="27" t="e">
        <f t="shared" si="97"/>
        <v>#DIV/0!</v>
      </c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s="12" customFormat="1" ht="28.5" hidden="1" customHeight="1">
      <c r="A235" s="273" t="s">
        <v>317</v>
      </c>
      <c r="B235" s="384" t="s">
        <v>143</v>
      </c>
      <c r="C235" s="382"/>
      <c r="D235" s="383"/>
      <c r="E235" s="383"/>
      <c r="F235" s="300" t="str">
        <f t="shared" si="91"/>
        <v/>
      </c>
      <c r="G235" s="301" t="str">
        <f t="shared" si="92"/>
        <v/>
      </c>
      <c r="H235" s="380">
        <f t="shared" si="79"/>
        <v>0</v>
      </c>
      <c r="I235" s="74"/>
      <c r="J235" s="88">
        <f t="shared" si="96"/>
        <v>0</v>
      </c>
      <c r="K235" s="27" t="e">
        <f t="shared" si="97"/>
        <v>#DIV/0!</v>
      </c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s="12" customFormat="1" ht="0.75" hidden="1" customHeight="1">
      <c r="A236" s="273" t="s">
        <v>318</v>
      </c>
      <c r="B236" s="384" t="s">
        <v>143</v>
      </c>
      <c r="C236" s="382"/>
      <c r="D236" s="389"/>
      <c r="E236" s="383"/>
      <c r="F236" s="300" t="str">
        <f t="shared" si="91"/>
        <v/>
      </c>
      <c r="G236" s="301" t="str">
        <f t="shared" si="92"/>
        <v/>
      </c>
      <c r="H236" s="380">
        <v>0</v>
      </c>
      <c r="I236" s="74"/>
      <c r="J236" s="88">
        <f t="shared" si="96"/>
        <v>0</v>
      </c>
      <c r="K236" s="27" t="e">
        <f t="shared" si="97"/>
        <v>#DIV/0!</v>
      </c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1:25" s="12" customFormat="1" ht="24.75" customHeight="1">
      <c r="A237" s="265" t="s">
        <v>31</v>
      </c>
      <c r="B237" s="386" t="s">
        <v>146</v>
      </c>
      <c r="C237" s="552">
        <f>C238+C239+C244+C241+C242+C243</f>
        <v>1376818</v>
      </c>
      <c r="D237" s="552">
        <f>D238+D239+D244+D241+D242+D243</f>
        <v>1376818</v>
      </c>
      <c r="E237" s="552">
        <f>E238+E239+E242+E244</f>
        <v>512438</v>
      </c>
      <c r="F237" s="276">
        <f t="shared" si="91"/>
        <v>37.219007886300147</v>
      </c>
      <c r="G237" s="301">
        <f t="shared" si="92"/>
        <v>37.219007886300147</v>
      </c>
      <c r="H237" s="380">
        <f>E237-D237</f>
        <v>-864380</v>
      </c>
      <c r="I237" s="104">
        <f>SUM(I238:I247)</f>
        <v>0</v>
      </c>
      <c r="J237" s="88">
        <f t="shared" si="96"/>
        <v>512438</v>
      </c>
      <c r="K237" s="27" t="e">
        <f t="shared" si="97"/>
        <v>#DIV/0!</v>
      </c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s="194" customFormat="1" ht="28.15" customHeight="1">
      <c r="A238" s="266" t="s">
        <v>147</v>
      </c>
      <c r="B238" s="381" t="s">
        <v>148</v>
      </c>
      <c r="C238" s="591">
        <v>357843</v>
      </c>
      <c r="D238" s="592">
        <v>357843</v>
      </c>
      <c r="E238" s="436">
        <v>74982</v>
      </c>
      <c r="F238" s="275">
        <f t="shared" si="91"/>
        <v>20.95388200970817</v>
      </c>
      <c r="G238" s="541">
        <f t="shared" si="92"/>
        <v>20.95388200970817</v>
      </c>
      <c r="H238" s="380">
        <f>E238-D238</f>
        <v>-282861</v>
      </c>
      <c r="I238" s="73"/>
      <c r="J238" s="88">
        <f t="shared" si="96"/>
        <v>74982</v>
      </c>
      <c r="K238" s="27" t="e">
        <f t="shared" si="97"/>
        <v>#DIV/0!</v>
      </c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</row>
    <row r="239" spans="1:25" s="6" customFormat="1" ht="31.5" customHeight="1">
      <c r="A239" s="265" t="s">
        <v>149</v>
      </c>
      <c r="B239" s="353" t="s">
        <v>250</v>
      </c>
      <c r="C239" s="390">
        <f>C240</f>
        <v>958975</v>
      </c>
      <c r="D239" s="390">
        <f>D240</f>
        <v>958975</v>
      </c>
      <c r="E239" s="390">
        <f>E240</f>
        <v>391619</v>
      </c>
      <c r="F239" s="298">
        <f t="shared" si="91"/>
        <v>40.837248103443777</v>
      </c>
      <c r="G239" s="252">
        <f t="shared" si="92"/>
        <v>40.837248103443777</v>
      </c>
      <c r="H239" s="387">
        <f>E239-D239</f>
        <v>-567356</v>
      </c>
      <c r="I239" s="288"/>
      <c r="J239" s="87">
        <f t="shared" si="96"/>
        <v>391619</v>
      </c>
      <c r="K239" s="71" t="e">
        <f t="shared" si="97"/>
        <v>#DIV/0!</v>
      </c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s="194" customFormat="1" ht="33" customHeight="1">
      <c r="A240" s="266">
        <v>1021</v>
      </c>
      <c r="B240" s="354" t="s">
        <v>251</v>
      </c>
      <c r="C240" s="591">
        <v>958975</v>
      </c>
      <c r="D240" s="592">
        <v>958975</v>
      </c>
      <c r="E240" s="385">
        <v>391619</v>
      </c>
      <c r="F240" s="275">
        <f t="shared" si="91"/>
        <v>40.837248103443777</v>
      </c>
      <c r="G240" s="250">
        <f t="shared" si="92"/>
        <v>40.837248103443777</v>
      </c>
      <c r="H240" s="380">
        <f>E240-D240</f>
        <v>-567356</v>
      </c>
      <c r="I240" s="73"/>
      <c r="J240" s="88"/>
      <c r="K240" s="27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</row>
    <row r="241" spans="1:25" s="194" customFormat="1" ht="37.9" hidden="1" customHeight="1">
      <c r="A241" s="265">
        <v>1171</v>
      </c>
      <c r="B241" s="353" t="s">
        <v>303</v>
      </c>
      <c r="C241" s="390"/>
      <c r="D241" s="542"/>
      <c r="E241" s="542">
        <v>0</v>
      </c>
      <c r="F241" s="275" t="str">
        <f t="shared" si="91"/>
        <v/>
      </c>
      <c r="G241" s="250" t="str">
        <f t="shared" si="92"/>
        <v/>
      </c>
      <c r="H241" s="380">
        <f t="shared" ref="H241:H243" si="98">E241-D241</f>
        <v>0</v>
      </c>
      <c r="I241" s="73"/>
      <c r="J241" s="88"/>
      <c r="K241" s="27"/>
      <c r="L241" s="193"/>
      <c r="M241" s="193"/>
      <c r="N241" s="193"/>
      <c r="O241" s="193"/>
      <c r="P241" s="193"/>
      <c r="Q241" s="193"/>
      <c r="R241" s="193"/>
      <c r="S241" s="193"/>
      <c r="T241" s="193"/>
      <c r="U241" s="193"/>
      <c r="V241" s="193"/>
      <c r="W241" s="193"/>
      <c r="X241" s="193"/>
      <c r="Y241" s="193"/>
    </row>
    <row r="242" spans="1:25" s="194" customFormat="1" ht="34.15" customHeight="1">
      <c r="A242" s="265">
        <v>1080</v>
      </c>
      <c r="B242" s="353" t="s">
        <v>297</v>
      </c>
      <c r="C242" s="390">
        <v>60000</v>
      </c>
      <c r="D242" s="542">
        <v>60000</v>
      </c>
      <c r="E242" s="542">
        <v>45837</v>
      </c>
      <c r="F242" s="275">
        <f t="shared" si="91"/>
        <v>76.394999999999996</v>
      </c>
      <c r="G242" s="250">
        <f t="shared" si="92"/>
        <v>76.394999999999996</v>
      </c>
      <c r="H242" s="380">
        <f t="shared" si="98"/>
        <v>-14163</v>
      </c>
      <c r="I242" s="73"/>
      <c r="J242" s="88"/>
      <c r="K242" s="27"/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</row>
    <row r="243" spans="1:25" s="194" customFormat="1" ht="0.6" hidden="1" customHeight="1">
      <c r="A243" s="265">
        <v>1182</v>
      </c>
      <c r="B243" s="353" t="s">
        <v>304</v>
      </c>
      <c r="C243" s="390"/>
      <c r="D243" s="390"/>
      <c r="E243" s="390">
        <v>0</v>
      </c>
      <c r="F243" s="275" t="str">
        <f t="shared" si="91"/>
        <v/>
      </c>
      <c r="G243" s="250" t="str">
        <f t="shared" si="92"/>
        <v/>
      </c>
      <c r="H243" s="380">
        <f t="shared" si="98"/>
        <v>0</v>
      </c>
      <c r="I243" s="73"/>
      <c r="J243" s="88"/>
      <c r="K243" s="27"/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</row>
    <row r="244" spans="1:25" s="194" customFormat="1" ht="14.45" hidden="1" customHeight="1">
      <c r="A244" s="265">
        <v>1200</v>
      </c>
      <c r="B244" s="353" t="s">
        <v>253</v>
      </c>
      <c r="C244" s="552"/>
      <c r="D244" s="392"/>
      <c r="E244" s="392">
        <v>0</v>
      </c>
      <c r="F244" s="277" t="str">
        <f>IF(C244=0,"",E244/C244*100)</f>
        <v/>
      </c>
      <c r="G244" s="251" t="str">
        <f>IF(D244=0,"",E244/D244*100)</f>
        <v/>
      </c>
      <c r="H244" s="390">
        <f>E244-D244</f>
        <v>0</v>
      </c>
      <c r="I244" s="73"/>
      <c r="J244" s="88"/>
      <c r="K244" s="27"/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</row>
    <row r="245" spans="1:25" s="6" customFormat="1" ht="21" hidden="1" customHeight="1">
      <c r="A245" s="265">
        <v>2000</v>
      </c>
      <c r="B245" s="353" t="s">
        <v>272</v>
      </c>
      <c r="C245" s="390">
        <f>SUM(C246)</f>
        <v>0</v>
      </c>
      <c r="D245" s="390">
        <f>SUM(D246)</f>
        <v>0</v>
      </c>
      <c r="E245" s="390">
        <f>SUM(E246)</f>
        <v>0</v>
      </c>
      <c r="F245" s="279" t="str">
        <f>IF(C245=0,"",E245/C245*100)</f>
        <v/>
      </c>
      <c r="G245" s="251" t="str">
        <f>IF(D245=0,"",E245/D245*100)</f>
        <v/>
      </c>
      <c r="H245" s="390">
        <f>E245-D245</f>
        <v>0</v>
      </c>
      <c r="I245" s="288"/>
      <c r="J245" s="87">
        <f t="shared" si="96"/>
        <v>0</v>
      </c>
      <c r="K245" s="71" t="e">
        <f t="shared" si="97"/>
        <v>#DIV/0!</v>
      </c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s="194" customFormat="1" ht="31.9" hidden="1" customHeight="1">
      <c r="A246" s="265">
        <v>2111</v>
      </c>
      <c r="B246" s="354" t="s">
        <v>271</v>
      </c>
      <c r="C246" s="391"/>
      <c r="D246" s="385"/>
      <c r="E246" s="385">
        <v>0</v>
      </c>
      <c r="F246" s="275" t="str">
        <f>IF(C246=0,"",E246/C246*100)</f>
        <v/>
      </c>
      <c r="G246" s="250" t="str">
        <f>IF(D246=0,"",E246/D246*100)</f>
        <v/>
      </c>
      <c r="H246" s="380">
        <f>E246-D246</f>
        <v>0</v>
      </c>
      <c r="I246" s="73"/>
      <c r="J246" s="88">
        <f t="shared" si="96"/>
        <v>0</v>
      </c>
      <c r="K246" s="27" t="e">
        <f t="shared" si="97"/>
        <v>#DIV/0!</v>
      </c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</row>
    <row r="247" spans="1:25" s="194" customFormat="1" ht="0.75" hidden="1" customHeight="1">
      <c r="A247" s="266"/>
      <c r="B247" s="354"/>
      <c r="C247" s="553"/>
      <c r="D247" s="389">
        <v>0</v>
      </c>
      <c r="E247" s="389">
        <v>0</v>
      </c>
      <c r="F247" s="276" t="str">
        <f>IF(C247=0,"",E247/C247*100)</f>
        <v/>
      </c>
      <c r="G247" s="250" t="str">
        <f>IF(D247=0,"",E247/D247*100)</f>
        <v/>
      </c>
      <c r="H247" s="380">
        <f>E247-D247</f>
        <v>0</v>
      </c>
      <c r="I247" s="73"/>
      <c r="J247" s="88">
        <f t="shared" si="96"/>
        <v>0</v>
      </c>
      <c r="K247" s="27" t="e">
        <f t="shared" si="97"/>
        <v>#DIV/0!</v>
      </c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</row>
    <row r="248" spans="1:25" s="194" customFormat="1" ht="27" hidden="1" customHeight="1">
      <c r="A248" s="230" t="s">
        <v>32</v>
      </c>
      <c r="B248" s="321" t="s">
        <v>150</v>
      </c>
      <c r="C248" s="552">
        <f>SUM(C249:C250)</f>
        <v>0</v>
      </c>
      <c r="D248" s="552">
        <f>SUM(D249:D250)</f>
        <v>0</v>
      </c>
      <c r="E248" s="552">
        <f>SUM(E249:E250)</f>
        <v>0</v>
      </c>
      <c r="F248" s="277" t="str">
        <f>IF(C248=0,"",E248/C248*100)</f>
        <v/>
      </c>
      <c r="G248" s="251" t="str">
        <f>IF(D248=0,"",E248/D248*100)</f>
        <v/>
      </c>
      <c r="H248" s="390">
        <f>E248-D248</f>
        <v>0</v>
      </c>
      <c r="I248" s="195">
        <f>I249+I250</f>
        <v>0</v>
      </c>
      <c r="J248" s="87">
        <f>E248-I248</f>
        <v>0</v>
      </c>
      <c r="K248" s="71" t="e">
        <f>E248/I248*100-100</f>
        <v>#DIV/0!</v>
      </c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</row>
    <row r="249" spans="1:25" s="194" customFormat="1" ht="39.75" hidden="1" customHeight="1">
      <c r="A249" s="231">
        <v>2010</v>
      </c>
      <c r="B249" s="324" t="s">
        <v>241</v>
      </c>
      <c r="C249" s="553"/>
      <c r="D249" s="553"/>
      <c r="E249" s="553"/>
      <c r="F249" s="278"/>
      <c r="G249" s="285"/>
      <c r="H249" s="391"/>
      <c r="I249" s="286">
        <v>0</v>
      </c>
      <c r="J249" s="88"/>
      <c r="K249" s="27"/>
      <c r="L249" s="193"/>
      <c r="M249" s="193"/>
      <c r="N249" s="193"/>
      <c r="O249" s="193"/>
      <c r="P249" s="193"/>
      <c r="Q249" s="193"/>
      <c r="R249" s="193"/>
      <c r="S249" s="193"/>
      <c r="T249" s="193"/>
      <c r="U249" s="193"/>
      <c r="V249" s="193"/>
      <c r="W249" s="193"/>
      <c r="X249" s="193"/>
      <c r="Y249" s="193"/>
    </row>
    <row r="250" spans="1:25" s="194" customFormat="1" ht="1.5" hidden="1" customHeight="1">
      <c r="A250" s="231" t="s">
        <v>23</v>
      </c>
      <c r="B250" s="324" t="s">
        <v>44</v>
      </c>
      <c r="C250" s="553">
        <v>0</v>
      </c>
      <c r="D250" s="389">
        <v>0</v>
      </c>
      <c r="E250" s="389">
        <v>0</v>
      </c>
      <c r="F250" s="276" t="str">
        <f t="shared" ref="F250:F284" si="99">IF(C250=0,"",E250/C250*100)</f>
        <v/>
      </c>
      <c r="G250" s="250" t="str">
        <f t="shared" ref="G250:G290" si="100">IF(D250=0,"",E250/D250*100)</f>
        <v/>
      </c>
      <c r="H250" s="380">
        <f t="shared" ref="H250:H289" si="101">E250-D250</f>
        <v>0</v>
      </c>
      <c r="I250" s="73"/>
      <c r="J250" s="88">
        <f>E250-I250</f>
        <v>0</v>
      </c>
      <c r="K250" s="27" t="e">
        <f>E250/I250*100-100</f>
        <v>#DIV/0!</v>
      </c>
      <c r="L250" s="193"/>
      <c r="M250" s="193"/>
      <c r="N250" s="193"/>
      <c r="O250" s="193"/>
      <c r="P250" s="193"/>
      <c r="Q250" s="193"/>
      <c r="R250" s="193"/>
      <c r="S250" s="193"/>
      <c r="T250" s="193"/>
      <c r="U250" s="193"/>
      <c r="V250" s="193"/>
      <c r="W250" s="193"/>
      <c r="X250" s="193"/>
      <c r="Y250" s="193"/>
    </row>
    <row r="251" spans="1:25" s="12" customFormat="1" ht="21" hidden="1" customHeight="1">
      <c r="A251" s="265" t="s">
        <v>33</v>
      </c>
      <c r="B251" s="386" t="s">
        <v>42</v>
      </c>
      <c r="C251" s="552">
        <f>SUM(C252:C254)</f>
        <v>0</v>
      </c>
      <c r="D251" s="552">
        <f>SUM(D252:D254)</f>
        <v>0</v>
      </c>
      <c r="E251" s="552">
        <f>SUM(E252:E254)</f>
        <v>0</v>
      </c>
      <c r="F251" s="276" t="str">
        <f t="shared" si="99"/>
        <v/>
      </c>
      <c r="G251" s="250" t="str">
        <f t="shared" si="100"/>
        <v/>
      </c>
      <c r="H251" s="380">
        <f t="shared" si="101"/>
        <v>0</v>
      </c>
      <c r="I251" s="104">
        <f>SUM(I252:I254)</f>
        <v>0</v>
      </c>
      <c r="J251" s="88">
        <f t="shared" si="96"/>
        <v>0</v>
      </c>
      <c r="K251" s="27" t="e">
        <f t="shared" si="97"/>
        <v>#DIV/0!</v>
      </c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s="12" customFormat="1" ht="21" hidden="1" customHeight="1">
      <c r="A252" s="266" t="s">
        <v>151</v>
      </c>
      <c r="B252" s="381" t="s">
        <v>152</v>
      </c>
      <c r="C252" s="553"/>
      <c r="D252" s="389">
        <v>0</v>
      </c>
      <c r="E252" s="389"/>
      <c r="F252" s="276" t="str">
        <f t="shared" si="99"/>
        <v/>
      </c>
      <c r="G252" s="250" t="str">
        <f t="shared" si="100"/>
        <v/>
      </c>
      <c r="H252" s="380">
        <f t="shared" si="101"/>
        <v>0</v>
      </c>
      <c r="I252" s="73">
        <v>0</v>
      </c>
      <c r="J252" s="88">
        <f t="shared" si="96"/>
        <v>0</v>
      </c>
      <c r="K252" s="27" t="e">
        <f t="shared" si="97"/>
        <v>#DIV/0!</v>
      </c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:25" s="12" customFormat="1" ht="18" hidden="1" customHeight="1">
      <c r="A253" s="266">
        <v>3120</v>
      </c>
      <c r="B253" s="381" t="s">
        <v>237</v>
      </c>
      <c r="C253" s="553"/>
      <c r="D253" s="389"/>
      <c r="E253" s="389"/>
      <c r="F253" s="276" t="str">
        <f t="shared" si="99"/>
        <v/>
      </c>
      <c r="G253" s="250" t="str">
        <f t="shared" si="100"/>
        <v/>
      </c>
      <c r="H253" s="380">
        <f t="shared" si="101"/>
        <v>0</v>
      </c>
      <c r="I253" s="73">
        <v>0</v>
      </c>
      <c r="J253" s="88">
        <f>E253-I253</f>
        <v>0</v>
      </c>
      <c r="K253" s="27" t="e">
        <f>E253/I253*100-100</f>
        <v>#DIV/0!</v>
      </c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1:25" s="12" customFormat="1" ht="21.75" hidden="1" customHeight="1">
      <c r="A254" s="266">
        <v>3210</v>
      </c>
      <c r="B254" s="381" t="s">
        <v>154</v>
      </c>
      <c r="C254" s="553">
        <v>0</v>
      </c>
      <c r="D254" s="389">
        <v>0</v>
      </c>
      <c r="E254" s="389">
        <v>0</v>
      </c>
      <c r="F254" s="276" t="str">
        <f t="shared" si="99"/>
        <v/>
      </c>
      <c r="G254" s="250" t="str">
        <f t="shared" si="100"/>
        <v/>
      </c>
      <c r="H254" s="380">
        <f t="shared" si="101"/>
        <v>0</v>
      </c>
      <c r="I254" s="73"/>
      <c r="J254" s="88">
        <f>E254-I254</f>
        <v>0</v>
      </c>
      <c r="K254" s="27" t="e">
        <f>E254/I254*100-100</f>
        <v>#DIV/0!</v>
      </c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1:25" s="12" customFormat="1" ht="22.5" customHeight="1">
      <c r="A255" s="265" t="s">
        <v>34</v>
      </c>
      <c r="B255" s="386" t="s">
        <v>156</v>
      </c>
      <c r="C255" s="552">
        <f>SUM(C256:C259)</f>
        <v>2000</v>
      </c>
      <c r="D255" s="552">
        <f>SUM(D256:D259)</f>
        <v>2000</v>
      </c>
      <c r="E255" s="552">
        <f>SUM(E256:E259)</f>
        <v>0</v>
      </c>
      <c r="F255" s="277">
        <f t="shared" si="99"/>
        <v>0</v>
      </c>
      <c r="G255" s="251">
        <f t="shared" si="100"/>
        <v>0</v>
      </c>
      <c r="H255" s="390">
        <f t="shared" si="101"/>
        <v>-2000</v>
      </c>
      <c r="I255" s="104">
        <f>I257+I256</f>
        <v>0</v>
      </c>
      <c r="J255" s="87">
        <f t="shared" si="96"/>
        <v>0</v>
      </c>
      <c r="K255" s="27" t="e">
        <f t="shared" si="97"/>
        <v>#DIV/0!</v>
      </c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1:25" s="194" customFormat="1" ht="26.45" customHeight="1">
      <c r="A256" s="266" t="s">
        <v>157</v>
      </c>
      <c r="B256" s="381" t="s">
        <v>158</v>
      </c>
      <c r="C256" s="553">
        <v>2000</v>
      </c>
      <c r="D256" s="389">
        <v>2000</v>
      </c>
      <c r="E256" s="389">
        <v>0</v>
      </c>
      <c r="F256" s="276">
        <f t="shared" si="99"/>
        <v>0</v>
      </c>
      <c r="G256" s="250">
        <f t="shared" si="100"/>
        <v>0</v>
      </c>
      <c r="H256" s="380">
        <f t="shared" si="101"/>
        <v>-2000</v>
      </c>
      <c r="I256" s="73"/>
      <c r="J256" s="88">
        <f t="shared" si="96"/>
        <v>0</v>
      </c>
      <c r="K256" s="27" t="e">
        <f t="shared" si="97"/>
        <v>#DIV/0!</v>
      </c>
      <c r="L256" s="193"/>
      <c r="M256" s="193"/>
      <c r="N256" s="193"/>
      <c r="O256" s="193"/>
      <c r="P256" s="193"/>
      <c r="Q256" s="193"/>
      <c r="R256" s="193"/>
      <c r="S256" s="193"/>
      <c r="T256" s="193"/>
      <c r="U256" s="193"/>
      <c r="V256" s="193"/>
      <c r="W256" s="193"/>
      <c r="X256" s="193"/>
      <c r="Y256" s="193"/>
    </row>
    <row r="257" spans="1:25" s="194" customFormat="1" ht="15" hidden="1" customHeight="1">
      <c r="A257" s="266">
        <v>4040</v>
      </c>
      <c r="B257" s="324" t="s">
        <v>159</v>
      </c>
      <c r="C257" s="553">
        <v>0</v>
      </c>
      <c r="D257" s="389">
        <v>0</v>
      </c>
      <c r="E257" s="389">
        <v>0</v>
      </c>
      <c r="F257" s="276" t="str">
        <f t="shared" si="99"/>
        <v/>
      </c>
      <c r="G257" s="250" t="str">
        <f t="shared" si="100"/>
        <v/>
      </c>
      <c r="H257" s="380">
        <f t="shared" si="101"/>
        <v>0</v>
      </c>
      <c r="I257" s="73"/>
      <c r="J257" s="88">
        <f>E257-I257</f>
        <v>0</v>
      </c>
      <c r="K257" s="27" t="e">
        <f>E257/I257*100-100</f>
        <v>#DIV/0!</v>
      </c>
      <c r="L257" s="193"/>
      <c r="M257" s="193"/>
      <c r="N257" s="193"/>
      <c r="O257" s="193"/>
      <c r="P257" s="193"/>
      <c r="Q257" s="193"/>
      <c r="R257" s="193"/>
      <c r="S257" s="193"/>
      <c r="T257" s="193"/>
      <c r="U257" s="193"/>
      <c r="V257" s="193"/>
      <c r="W257" s="193"/>
      <c r="X257" s="193"/>
      <c r="Y257" s="193"/>
    </row>
    <row r="258" spans="1:25" s="194" customFormat="1" ht="30.6" hidden="1" customHeight="1">
      <c r="A258" s="266">
        <v>4060</v>
      </c>
      <c r="B258" s="324" t="s">
        <v>249</v>
      </c>
      <c r="C258" s="553"/>
      <c r="D258" s="389"/>
      <c r="E258" s="389"/>
      <c r="F258" s="276" t="str">
        <f t="shared" si="99"/>
        <v/>
      </c>
      <c r="G258" s="250" t="str">
        <f t="shared" si="100"/>
        <v/>
      </c>
      <c r="H258" s="380">
        <f t="shared" si="101"/>
        <v>0</v>
      </c>
      <c r="I258" s="73">
        <v>0</v>
      </c>
      <c r="J258" s="88">
        <f>E258-I258</f>
        <v>0</v>
      </c>
      <c r="K258" s="27" t="e">
        <f>E258/I258*100-100</f>
        <v>#DIV/0!</v>
      </c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</row>
    <row r="259" spans="1:25" s="6" customFormat="1" ht="30.6" hidden="1" customHeight="1">
      <c r="A259" s="265">
        <v>4080</v>
      </c>
      <c r="B259" s="321" t="s">
        <v>162</v>
      </c>
      <c r="C259" s="552"/>
      <c r="D259" s="392"/>
      <c r="E259" s="392"/>
      <c r="F259" s="287" t="str">
        <f t="shared" si="99"/>
        <v/>
      </c>
      <c r="G259" s="252" t="str">
        <f t="shared" si="100"/>
        <v/>
      </c>
      <c r="H259" s="387">
        <f t="shared" si="101"/>
        <v>0</v>
      </c>
      <c r="I259" s="288">
        <v>0</v>
      </c>
      <c r="J259" s="87">
        <f>E259-I259</f>
        <v>0</v>
      </c>
      <c r="K259" s="71" t="e">
        <f>E259/I259*100-100</f>
        <v>#DIV/0!</v>
      </c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s="12" customFormat="1" ht="32.450000000000003" hidden="1" customHeight="1">
      <c r="A260" s="265" t="s">
        <v>35</v>
      </c>
      <c r="B260" s="386" t="s">
        <v>163</v>
      </c>
      <c r="C260" s="552">
        <f>C262</f>
        <v>0</v>
      </c>
      <c r="D260" s="552">
        <f>D262</f>
        <v>0</v>
      </c>
      <c r="E260" s="552">
        <f>E262</f>
        <v>0</v>
      </c>
      <c r="F260" s="276" t="str">
        <f t="shared" si="99"/>
        <v/>
      </c>
      <c r="G260" s="250" t="str">
        <f t="shared" si="100"/>
        <v/>
      </c>
      <c r="H260" s="390">
        <f t="shared" si="101"/>
        <v>0</v>
      </c>
      <c r="I260" s="104">
        <f>I261+I262</f>
        <v>0</v>
      </c>
      <c r="J260" s="87">
        <f t="shared" ref="J260:J289" si="102">E260-I260</f>
        <v>0</v>
      </c>
      <c r="K260" s="71" t="e">
        <f t="shared" si="97"/>
        <v>#DIV/0!</v>
      </c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s="12" customFormat="1" ht="15.6" hidden="1" customHeight="1">
      <c r="A261" s="266">
        <v>5030</v>
      </c>
      <c r="B261" s="381" t="s">
        <v>166</v>
      </c>
      <c r="C261" s="552">
        <v>0</v>
      </c>
      <c r="D261" s="552">
        <v>0</v>
      </c>
      <c r="E261" s="552">
        <v>0</v>
      </c>
      <c r="F261" s="276" t="str">
        <f t="shared" si="99"/>
        <v/>
      </c>
      <c r="G261" s="250" t="str">
        <f t="shared" si="100"/>
        <v/>
      </c>
      <c r="H261" s="390"/>
      <c r="I261" s="291"/>
      <c r="J261" s="87"/>
      <c r="K261" s="7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s="194" customFormat="1" ht="28.9" hidden="1" customHeight="1">
      <c r="A262" s="266" t="s">
        <v>167</v>
      </c>
      <c r="B262" s="381" t="s">
        <v>168</v>
      </c>
      <c r="C262" s="553"/>
      <c r="D262" s="389">
        <v>0</v>
      </c>
      <c r="E262" s="389"/>
      <c r="F262" s="276" t="str">
        <f t="shared" si="99"/>
        <v/>
      </c>
      <c r="G262" s="250" t="str">
        <f t="shared" si="100"/>
        <v/>
      </c>
      <c r="H262" s="380">
        <f t="shared" si="101"/>
        <v>0</v>
      </c>
      <c r="I262" s="74"/>
      <c r="J262" s="88">
        <f t="shared" si="102"/>
        <v>0</v>
      </c>
      <c r="K262" s="27" t="e">
        <f t="shared" si="97"/>
        <v>#DIV/0!</v>
      </c>
      <c r="L262" s="193"/>
      <c r="M262" s="193"/>
      <c r="N262" s="193"/>
      <c r="O262" s="193"/>
      <c r="P262" s="193"/>
      <c r="Q262" s="193"/>
      <c r="R262" s="193"/>
      <c r="S262" s="193"/>
      <c r="T262" s="193"/>
      <c r="U262" s="193"/>
      <c r="V262" s="193"/>
      <c r="W262" s="193"/>
      <c r="X262" s="193"/>
      <c r="Y262" s="193"/>
    </row>
    <row r="263" spans="1:25" s="12" customFormat="1" ht="33" hidden="1" customHeight="1">
      <c r="A263" s="265" t="s">
        <v>25</v>
      </c>
      <c r="B263" s="386" t="s">
        <v>169</v>
      </c>
      <c r="C263" s="392">
        <f>C264+C265+C266</f>
        <v>0</v>
      </c>
      <c r="D263" s="392">
        <f>D264+D265+D266</f>
        <v>0</v>
      </c>
      <c r="E263" s="392">
        <f>E264+E265+E266</f>
        <v>0</v>
      </c>
      <c r="F263" s="277" t="str">
        <f t="shared" si="99"/>
        <v/>
      </c>
      <c r="G263" s="251" t="str">
        <f t="shared" si="100"/>
        <v/>
      </c>
      <c r="H263" s="390">
        <f t="shared" si="101"/>
        <v>0</v>
      </c>
      <c r="I263" s="106">
        <f>I265+I266</f>
        <v>0</v>
      </c>
      <c r="J263" s="87">
        <f t="shared" si="102"/>
        <v>0</v>
      </c>
      <c r="K263" s="71" t="e">
        <f t="shared" si="97"/>
        <v>#DIV/0!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s="12" customFormat="1" ht="21.75" hidden="1" customHeight="1">
      <c r="A264" s="266">
        <v>6010</v>
      </c>
      <c r="B264" s="381" t="s">
        <v>238</v>
      </c>
      <c r="C264" s="389"/>
      <c r="D264" s="389"/>
      <c r="E264" s="389"/>
      <c r="F264" s="276" t="str">
        <f>IF(C264=0,"",E264/C264*100)</f>
        <v/>
      </c>
      <c r="G264" s="250" t="str">
        <f>IF(D264=0,"",E264/D264*100)</f>
        <v/>
      </c>
      <c r="H264" s="380">
        <f>E264-D264</f>
        <v>0</v>
      </c>
      <c r="I264" s="283">
        <v>0</v>
      </c>
      <c r="J264" s="88">
        <f>E264-I264</f>
        <v>0</v>
      </c>
      <c r="K264" s="27" t="e">
        <f>E264/I264*100-100</f>
        <v>#DIV/0!</v>
      </c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s="12" customFormat="1" ht="22.15" hidden="1" customHeight="1">
      <c r="A265" s="266" t="s">
        <v>172</v>
      </c>
      <c r="B265" s="381" t="s">
        <v>173</v>
      </c>
      <c r="C265" s="389">
        <v>0</v>
      </c>
      <c r="D265" s="389">
        <v>0</v>
      </c>
      <c r="E265" s="389"/>
      <c r="F265" s="278" t="str">
        <f t="shared" si="99"/>
        <v/>
      </c>
      <c r="G265" s="250" t="str">
        <f t="shared" si="100"/>
        <v/>
      </c>
      <c r="H265" s="380">
        <f t="shared" si="101"/>
        <v>0</v>
      </c>
      <c r="I265" s="74"/>
      <c r="J265" s="88">
        <f t="shared" si="102"/>
        <v>0</v>
      </c>
      <c r="K265" s="27" t="e">
        <f>E265/I265*100-100</f>
        <v>#DIV/0!</v>
      </c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1:25" s="12" customFormat="1" ht="0.75" customHeight="1">
      <c r="A266" s="266" t="s">
        <v>174</v>
      </c>
      <c r="B266" s="381" t="s">
        <v>175</v>
      </c>
      <c r="C266" s="389"/>
      <c r="D266" s="389"/>
      <c r="E266" s="389"/>
      <c r="F266" s="278" t="str">
        <f t="shared" si="99"/>
        <v/>
      </c>
      <c r="G266" s="250" t="str">
        <f t="shared" si="100"/>
        <v/>
      </c>
      <c r="H266" s="380">
        <f t="shared" si="101"/>
        <v>0</v>
      </c>
      <c r="I266" s="74"/>
      <c r="J266" s="88">
        <f t="shared" si="102"/>
        <v>0</v>
      </c>
      <c r="K266" s="27" t="e">
        <f>E266/I266*100-100</f>
        <v>#DIV/0!</v>
      </c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s="12" customFormat="1" ht="37.9" customHeight="1">
      <c r="A267" s="265">
        <v>7000</v>
      </c>
      <c r="B267" s="386" t="s">
        <v>54</v>
      </c>
      <c r="C267" s="392">
        <f>SUM(C272+C278+C282)+C273</f>
        <v>194081</v>
      </c>
      <c r="D267" s="392">
        <f t="shared" ref="D267:E267" si="103">SUM(D272+D278+D282)+D273</f>
        <v>194081</v>
      </c>
      <c r="E267" s="392">
        <f t="shared" si="103"/>
        <v>0</v>
      </c>
      <c r="F267" s="277">
        <f t="shared" si="99"/>
        <v>0</v>
      </c>
      <c r="G267" s="251">
        <f t="shared" si="100"/>
        <v>0</v>
      </c>
      <c r="H267" s="390">
        <f t="shared" si="101"/>
        <v>-194081</v>
      </c>
      <c r="I267" s="106">
        <f>I268</f>
        <v>0</v>
      </c>
      <c r="J267" s="87">
        <f t="shared" si="102"/>
        <v>0</v>
      </c>
      <c r="K267" s="71" t="e">
        <f t="shared" ref="K267:K289" si="104">E267/I267*100-100</f>
        <v>#DIV/0!</v>
      </c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s="12" customFormat="1" ht="0.75" hidden="1" customHeight="1">
      <c r="A268" s="543" t="s">
        <v>176</v>
      </c>
      <c r="B268" s="381" t="s">
        <v>177</v>
      </c>
      <c r="C268" s="389"/>
      <c r="D268" s="389"/>
      <c r="E268" s="389"/>
      <c r="F268" s="278" t="str">
        <f t="shared" si="99"/>
        <v/>
      </c>
      <c r="G268" s="250" t="str">
        <f t="shared" si="100"/>
        <v/>
      </c>
      <c r="H268" s="380">
        <f t="shared" si="101"/>
        <v>0</v>
      </c>
      <c r="I268" s="74"/>
      <c r="J268" s="88">
        <f t="shared" si="102"/>
        <v>0</v>
      </c>
      <c r="K268" s="27" t="e">
        <f t="shared" si="104"/>
        <v>#DIV/0!</v>
      </c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s="6" customFormat="1" ht="8.4499999999999993" hidden="1" customHeight="1">
      <c r="A269" s="265" t="s">
        <v>36</v>
      </c>
      <c r="B269" s="386" t="s">
        <v>178</v>
      </c>
      <c r="C269" s="392">
        <f>C270+C271+C272+C274+C275+C276</f>
        <v>0</v>
      </c>
      <c r="D269" s="392">
        <f>D270+D271+D272+D274+D275+D276</f>
        <v>0</v>
      </c>
      <c r="E269" s="392">
        <f>E270+E271+E272+E274+E275+E276</f>
        <v>0</v>
      </c>
      <c r="F269" s="277" t="str">
        <f t="shared" si="99"/>
        <v/>
      </c>
      <c r="G269" s="252" t="str">
        <f t="shared" si="100"/>
        <v/>
      </c>
      <c r="H269" s="387">
        <f t="shared" si="101"/>
        <v>0</v>
      </c>
      <c r="I269" s="106">
        <f>SUM(I270:I276)</f>
        <v>0</v>
      </c>
      <c r="J269" s="87">
        <f t="shared" si="102"/>
        <v>0</v>
      </c>
      <c r="K269" s="71" t="e">
        <f t="shared" si="104"/>
        <v>#DIV/0!</v>
      </c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s="12" customFormat="1" ht="0.6" hidden="1" customHeight="1">
      <c r="A270" s="266" t="s">
        <v>197</v>
      </c>
      <c r="B270" s="381" t="s">
        <v>198</v>
      </c>
      <c r="C270" s="389"/>
      <c r="D270" s="389"/>
      <c r="E270" s="554"/>
      <c r="F270" s="278" t="str">
        <f t="shared" si="99"/>
        <v/>
      </c>
      <c r="G270" s="250" t="str">
        <f t="shared" si="100"/>
        <v/>
      </c>
      <c r="H270" s="380">
        <f t="shared" si="101"/>
        <v>0</v>
      </c>
      <c r="I270" s="74"/>
      <c r="J270" s="88">
        <f t="shared" si="102"/>
        <v>0</v>
      </c>
      <c r="K270" s="27" t="e">
        <f t="shared" si="104"/>
        <v>#DIV/0!</v>
      </c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s="12" customFormat="1" ht="16.899999999999999" hidden="1" customHeight="1">
      <c r="A271" s="266">
        <v>7320</v>
      </c>
      <c r="B271" s="381" t="s">
        <v>207</v>
      </c>
      <c r="C271" s="389"/>
      <c r="D271" s="389"/>
      <c r="E271" s="554"/>
      <c r="F271" s="278" t="str">
        <f>IF(C271=0,"",E271/C271*100)</f>
        <v/>
      </c>
      <c r="G271" s="250" t="str">
        <f>IF(D271=0,"",E271/D271*100)</f>
        <v/>
      </c>
      <c r="H271" s="380">
        <f>E271-D271</f>
        <v>0</v>
      </c>
      <c r="I271" s="74"/>
      <c r="J271" s="88">
        <f>E271-I271</f>
        <v>0</v>
      </c>
      <c r="K271" s="27" t="e">
        <f>E271/I271*100-100</f>
        <v>#DIV/0!</v>
      </c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s="12" customFormat="1" ht="13.9" hidden="1" customHeight="1">
      <c r="A272" s="266" t="s">
        <v>37</v>
      </c>
      <c r="B272" s="381" t="s">
        <v>199</v>
      </c>
      <c r="C272" s="389"/>
      <c r="D272" s="389"/>
      <c r="E272" s="389"/>
      <c r="F272" s="278" t="str">
        <f t="shared" si="99"/>
        <v/>
      </c>
      <c r="G272" s="250" t="str">
        <f t="shared" si="100"/>
        <v/>
      </c>
      <c r="H272" s="380">
        <f t="shared" si="101"/>
        <v>0</v>
      </c>
      <c r="I272" s="74"/>
      <c r="J272" s="88">
        <f t="shared" si="102"/>
        <v>0</v>
      </c>
      <c r="K272" s="27" t="e">
        <f t="shared" si="104"/>
        <v>#DIV/0!</v>
      </c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s="12" customFormat="1" ht="32.450000000000003" customHeight="1">
      <c r="A273" s="266">
        <v>7340</v>
      </c>
      <c r="B273" s="381" t="s">
        <v>311</v>
      </c>
      <c r="C273" s="389">
        <v>112000</v>
      </c>
      <c r="D273" s="389">
        <v>112000</v>
      </c>
      <c r="E273" s="389">
        <v>0</v>
      </c>
      <c r="F273" s="278"/>
      <c r="G273" s="250"/>
      <c r="H273" s="380"/>
      <c r="I273" s="74"/>
      <c r="J273" s="88"/>
      <c r="K273" s="27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:25" s="12" customFormat="1" ht="1.1499999999999999" hidden="1" customHeight="1">
      <c r="A274" s="266" t="s">
        <v>200</v>
      </c>
      <c r="B274" s="381" t="s">
        <v>201</v>
      </c>
      <c r="C274" s="389"/>
      <c r="D274" s="389"/>
      <c r="E274" s="554"/>
      <c r="F274" s="278" t="str">
        <f t="shared" si="99"/>
        <v/>
      </c>
      <c r="G274" s="250" t="str">
        <f t="shared" si="100"/>
        <v/>
      </c>
      <c r="H274" s="380">
        <f t="shared" si="101"/>
        <v>0</v>
      </c>
      <c r="I274" s="74"/>
      <c r="J274" s="88">
        <f t="shared" si="102"/>
        <v>0</v>
      </c>
      <c r="K274" s="27" t="e">
        <f t="shared" si="104"/>
        <v>#DIV/0!</v>
      </c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s="12" customFormat="1" ht="16.899999999999999" hidden="1" customHeight="1">
      <c r="A275" s="266" t="s">
        <v>202</v>
      </c>
      <c r="B275" s="381" t="s">
        <v>203</v>
      </c>
      <c r="C275" s="385"/>
      <c r="D275" s="385"/>
      <c r="E275" s="555"/>
      <c r="F275" s="278" t="str">
        <f>IF(C275=0,"",E275/C275*100)</f>
        <v/>
      </c>
      <c r="G275" s="250" t="str">
        <f t="shared" si="100"/>
        <v/>
      </c>
      <c r="H275" s="380">
        <f t="shared" si="101"/>
        <v>0</v>
      </c>
      <c r="I275" s="74"/>
      <c r="J275" s="88">
        <f t="shared" si="102"/>
        <v>0</v>
      </c>
      <c r="K275" s="27" t="e">
        <f t="shared" si="104"/>
        <v>#DIV/0!</v>
      </c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s="12" customFormat="1" ht="0.6" hidden="1" customHeight="1">
      <c r="A276" s="266" t="s">
        <v>179</v>
      </c>
      <c r="B276" s="381" t="s">
        <v>180</v>
      </c>
      <c r="C276" s="385"/>
      <c r="D276" s="385"/>
      <c r="E276" s="555"/>
      <c r="F276" s="278" t="str">
        <f>IF(C276=0,"",E276/C276*100)</f>
        <v/>
      </c>
      <c r="G276" s="250" t="str">
        <f t="shared" si="100"/>
        <v/>
      </c>
      <c r="H276" s="380">
        <f t="shared" si="101"/>
        <v>0</v>
      </c>
      <c r="I276" s="74"/>
      <c r="J276" s="88">
        <f t="shared" si="102"/>
        <v>0</v>
      </c>
      <c r="K276" s="27" t="e">
        <f t="shared" si="104"/>
        <v>#DIV/0!</v>
      </c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s="6" customFormat="1" ht="21.6" customHeight="1">
      <c r="A277" s="265" t="s">
        <v>38</v>
      </c>
      <c r="B277" s="386" t="s">
        <v>181</v>
      </c>
      <c r="C277" s="542">
        <f>C278</f>
        <v>62081</v>
      </c>
      <c r="D277" s="542">
        <f>D278</f>
        <v>62081</v>
      </c>
      <c r="E277" s="542">
        <f>E278</f>
        <v>0</v>
      </c>
      <c r="F277" s="279">
        <f t="shared" si="99"/>
        <v>0</v>
      </c>
      <c r="G277" s="252">
        <f t="shared" si="100"/>
        <v>0</v>
      </c>
      <c r="H277" s="387">
        <f t="shared" si="101"/>
        <v>-62081</v>
      </c>
      <c r="I277" s="106">
        <f>I278</f>
        <v>0</v>
      </c>
      <c r="J277" s="87">
        <f t="shared" si="102"/>
        <v>0</v>
      </c>
      <c r="K277" s="71" t="e">
        <f t="shared" si="104"/>
        <v>#DIV/0!</v>
      </c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s="12" customFormat="1" ht="54" customHeight="1">
      <c r="A278" s="266">
        <v>7461</v>
      </c>
      <c r="B278" s="381" t="s">
        <v>255</v>
      </c>
      <c r="C278" s="385">
        <v>62081</v>
      </c>
      <c r="D278" s="385">
        <v>62081</v>
      </c>
      <c r="E278" s="555">
        <v>0</v>
      </c>
      <c r="F278" s="280">
        <f t="shared" si="99"/>
        <v>0</v>
      </c>
      <c r="G278" s="250">
        <f t="shared" si="100"/>
        <v>0</v>
      </c>
      <c r="H278" s="380">
        <f t="shared" si="101"/>
        <v>-62081</v>
      </c>
      <c r="I278" s="74"/>
      <c r="J278" s="88">
        <f t="shared" si="102"/>
        <v>0</v>
      </c>
      <c r="K278" s="27" t="e">
        <f t="shared" si="104"/>
        <v>#DIV/0!</v>
      </c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s="12" customFormat="1" ht="24" hidden="1" customHeight="1">
      <c r="A279" s="265" t="s">
        <v>39</v>
      </c>
      <c r="B279" s="386" t="s">
        <v>50</v>
      </c>
      <c r="C279" s="542">
        <f>C280+C281+C282</f>
        <v>20000</v>
      </c>
      <c r="D279" s="542">
        <f>D280+D281+D282</f>
        <v>20000</v>
      </c>
      <c r="E279" s="542">
        <f>E280+E281+E282</f>
        <v>0</v>
      </c>
      <c r="F279" s="469">
        <f>IF(C279=0,"",E279/C279*100)</f>
        <v>0</v>
      </c>
      <c r="G279" s="470">
        <f>IF(D279=0,"",E279/D279*100)</f>
        <v>0</v>
      </c>
      <c r="H279" s="471">
        <f>E279-D279</f>
        <v>-20000</v>
      </c>
      <c r="I279" s="106">
        <f>I280+I281</f>
        <v>0</v>
      </c>
      <c r="J279" s="88">
        <f t="shared" si="102"/>
        <v>0</v>
      </c>
      <c r="K279" s="27" t="e">
        <f t="shared" si="104"/>
        <v>#DIV/0!</v>
      </c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s="12" customFormat="1" ht="20.25" hidden="1" customHeight="1">
      <c r="A280" s="266" t="s">
        <v>204</v>
      </c>
      <c r="B280" s="381" t="s">
        <v>205</v>
      </c>
      <c r="C280" s="385"/>
      <c r="D280" s="385"/>
      <c r="E280" s="385"/>
      <c r="F280" s="280" t="str">
        <f t="shared" si="99"/>
        <v/>
      </c>
      <c r="G280" s="250" t="str">
        <f t="shared" si="100"/>
        <v/>
      </c>
      <c r="H280" s="380">
        <f t="shared" si="101"/>
        <v>0</v>
      </c>
      <c r="I280" s="69"/>
      <c r="J280" s="88">
        <f t="shared" si="102"/>
        <v>0</v>
      </c>
      <c r="K280" s="27" t="e">
        <f t="shared" si="104"/>
        <v>#DIV/0!</v>
      </c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s="12" customFormat="1" ht="20.25" hidden="1" customHeight="1">
      <c r="A281" s="266">
        <v>7670</v>
      </c>
      <c r="B281" s="381" t="s">
        <v>235</v>
      </c>
      <c r="C281" s="385"/>
      <c r="D281" s="385"/>
      <c r="E281" s="385"/>
      <c r="F281" s="280" t="str">
        <f>IF(C281=0,"",E281/C281*100)</f>
        <v/>
      </c>
      <c r="G281" s="250" t="str">
        <f>IF(D281=0,"",E281/D281*100)</f>
        <v/>
      </c>
      <c r="H281" s="380">
        <f t="shared" si="101"/>
        <v>0</v>
      </c>
      <c r="I281" s="69"/>
      <c r="J281" s="88">
        <f>E281-I281</f>
        <v>0</v>
      </c>
      <c r="K281" s="27" t="e">
        <f>E281/I281*100-100</f>
        <v>#DIV/0!</v>
      </c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s="12" customFormat="1" ht="33.75" customHeight="1">
      <c r="A282" s="266">
        <v>7691</v>
      </c>
      <c r="B282" s="381" t="s">
        <v>287</v>
      </c>
      <c r="C282" s="385">
        <v>20000</v>
      </c>
      <c r="D282" s="385">
        <v>20000</v>
      </c>
      <c r="E282" s="385">
        <v>0</v>
      </c>
      <c r="F282" s="280">
        <f t="shared" si="99"/>
        <v>0</v>
      </c>
      <c r="G282" s="250">
        <f t="shared" si="100"/>
        <v>0</v>
      </c>
      <c r="H282" s="380">
        <f t="shared" si="101"/>
        <v>-20000</v>
      </c>
      <c r="I282" s="69"/>
      <c r="J282" s="88"/>
      <c r="K282" s="27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 spans="1:25" s="12" customFormat="1" ht="32.25" customHeight="1">
      <c r="A283" s="265">
        <v>8000</v>
      </c>
      <c r="B283" s="386" t="s">
        <v>282</v>
      </c>
      <c r="C283" s="542">
        <f>C284</f>
        <v>18660</v>
      </c>
      <c r="D283" s="542">
        <f>D284</f>
        <v>13771</v>
      </c>
      <c r="E283" s="542">
        <f>E284</f>
        <v>0</v>
      </c>
      <c r="F283" s="469">
        <f t="shared" si="99"/>
        <v>0</v>
      </c>
      <c r="G283" s="470">
        <f t="shared" si="100"/>
        <v>0</v>
      </c>
      <c r="H283" s="471">
        <f t="shared" si="101"/>
        <v>-13771</v>
      </c>
      <c r="I283" s="106">
        <f>I284</f>
        <v>0</v>
      </c>
      <c r="J283" s="88">
        <f t="shared" si="102"/>
        <v>0</v>
      </c>
      <c r="K283" s="27" t="e">
        <f t="shared" si="104"/>
        <v>#DIV/0!</v>
      </c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s="12" customFormat="1" ht="32.25" customHeight="1">
      <c r="A284" s="266" t="s">
        <v>48</v>
      </c>
      <c r="B284" s="381" t="s">
        <v>49</v>
      </c>
      <c r="C284" s="385">
        <v>18660</v>
      </c>
      <c r="D284" s="385">
        <v>13771</v>
      </c>
      <c r="E284" s="385">
        <v>0</v>
      </c>
      <c r="F284" s="280">
        <f t="shared" si="99"/>
        <v>0</v>
      </c>
      <c r="G284" s="250">
        <f t="shared" si="100"/>
        <v>0</v>
      </c>
      <c r="H284" s="380">
        <f t="shared" si="101"/>
        <v>-13771</v>
      </c>
      <c r="I284" s="69"/>
      <c r="J284" s="88">
        <f t="shared" si="102"/>
        <v>0</v>
      </c>
      <c r="K284" s="27" t="e">
        <f t="shared" si="104"/>
        <v>#DIV/0!</v>
      </c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 spans="1:25" s="12" customFormat="1" ht="47.45" customHeight="1" thickBot="1">
      <c r="A285" s="230">
        <v>9800</v>
      </c>
      <c r="B285" s="321" t="s">
        <v>27</v>
      </c>
      <c r="C285" s="544">
        <v>60000</v>
      </c>
      <c r="D285" s="544">
        <v>60000</v>
      </c>
      <c r="E285" s="544">
        <v>60000</v>
      </c>
      <c r="F285" s="469">
        <f>IF(C285=0,"",E285/C285*100)</f>
        <v>100</v>
      </c>
      <c r="G285" s="470">
        <f>IF(D285=0,"",E285/D285*100)</f>
        <v>100</v>
      </c>
      <c r="H285" s="390">
        <f>E285-D285</f>
        <v>0</v>
      </c>
      <c r="I285" s="196"/>
      <c r="J285" s="87">
        <f t="shared" si="102"/>
        <v>60000</v>
      </c>
      <c r="K285" s="71" t="e">
        <f t="shared" si="104"/>
        <v>#DIV/0!</v>
      </c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</row>
    <row r="286" spans="1:25" s="60" customFormat="1" ht="24" customHeight="1" thickBot="1">
      <c r="A286" s="546" t="s">
        <v>10</v>
      </c>
      <c r="B286" s="472" t="s">
        <v>0</v>
      </c>
      <c r="C286" s="394">
        <f>SUM(C231+C237+C245+C255+C263+C267+C283+C285)</f>
        <v>1651559</v>
      </c>
      <c r="D286" s="394">
        <f>SUM(D231+D237+D245+D255+D263+D267+D283+D285)</f>
        <v>1646670</v>
      </c>
      <c r="E286" s="394">
        <f>SUM(E231+E237+E245+E255+E263+E267+E283+E285)</f>
        <v>781192</v>
      </c>
      <c r="F286" s="281">
        <f>IF(C286=0,"",E286/C286*100)</f>
        <v>47.300278100873179</v>
      </c>
      <c r="G286" s="308">
        <f t="shared" si="100"/>
        <v>47.440713682765825</v>
      </c>
      <c r="H286" s="394">
        <f>SUM(H231+H237+H245+H269+H277+H283)</f>
        <v>-731478</v>
      </c>
      <c r="I286" s="107">
        <f>I231+I237+I248+I251+I255+I260+I263+I267+I269+I277+I279+I283+I285</f>
        <v>0</v>
      </c>
      <c r="J286" s="258">
        <f t="shared" si="102"/>
        <v>781192</v>
      </c>
      <c r="K286" s="259" t="e">
        <f t="shared" si="104"/>
        <v>#DIV/0!</v>
      </c>
      <c r="L286" s="61"/>
      <c r="M286" s="61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</row>
    <row r="287" spans="1:25" s="12" customFormat="1" ht="20.25" hidden="1" customHeight="1" thickBot="1">
      <c r="A287" s="545" t="s">
        <v>40</v>
      </c>
      <c r="B287" s="473" t="s">
        <v>27</v>
      </c>
      <c r="C287" s="395"/>
      <c r="D287" s="389"/>
      <c r="E287" s="395"/>
      <c r="F287" s="281" t="str">
        <f>IF(C287=0,"",E287/C287*100)</f>
        <v/>
      </c>
      <c r="G287" s="308" t="str">
        <f t="shared" si="100"/>
        <v/>
      </c>
      <c r="H287" s="396">
        <f t="shared" si="101"/>
        <v>0</v>
      </c>
      <c r="I287" s="77"/>
      <c r="J287" s="260">
        <f t="shared" si="102"/>
        <v>0</v>
      </c>
      <c r="K287" s="27" t="e">
        <f t="shared" si="104"/>
        <v>#DIV/0!</v>
      </c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s="18" customFormat="1" ht="21.75" customHeight="1" thickBot="1">
      <c r="A288" s="139" t="s">
        <v>22</v>
      </c>
      <c r="B288" s="474" t="s">
        <v>14</v>
      </c>
      <c r="C288" s="397">
        <f>C286+C287</f>
        <v>1651559</v>
      </c>
      <c r="D288" s="398">
        <f t="shared" ref="D288:I288" si="105">D286+D287</f>
        <v>1646670</v>
      </c>
      <c r="E288" s="397">
        <f>E286+E287</f>
        <v>781192</v>
      </c>
      <c r="F288" s="282">
        <f>IF(C288=0,"",E288/C288*100)</f>
        <v>47.300278100873179</v>
      </c>
      <c r="G288" s="309">
        <f t="shared" si="100"/>
        <v>47.440713682765825</v>
      </c>
      <c r="H288" s="397">
        <f t="shared" si="105"/>
        <v>-731478</v>
      </c>
      <c r="I288" s="57">
        <f t="shared" si="105"/>
        <v>0</v>
      </c>
      <c r="J288" s="261">
        <f t="shared" si="102"/>
        <v>781192</v>
      </c>
      <c r="K288" s="262" t="e">
        <f t="shared" si="104"/>
        <v>#DIV/0!</v>
      </c>
      <c r="L288" s="58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s="18" customFormat="1" ht="21.75" customHeight="1" thickBot="1">
      <c r="A289" s="461" t="s">
        <v>24</v>
      </c>
      <c r="B289" s="556" t="s">
        <v>21</v>
      </c>
      <c r="C289" s="557">
        <v>317219</v>
      </c>
      <c r="D289" s="475">
        <v>317219</v>
      </c>
      <c r="E289" s="476">
        <v>206637</v>
      </c>
      <c r="F289" s="477">
        <f>IF(C289=0,"",E289/C289*100)</f>
        <v>65.140171301214622</v>
      </c>
      <c r="G289" s="478">
        <f t="shared" si="100"/>
        <v>65.140171301214622</v>
      </c>
      <c r="H289" s="558">
        <f t="shared" si="101"/>
        <v>-110582</v>
      </c>
      <c r="I289" s="57"/>
      <c r="J289" s="294">
        <f t="shared" si="102"/>
        <v>206637</v>
      </c>
      <c r="K289" s="295" t="e">
        <f t="shared" si="104"/>
        <v>#DIV/0!</v>
      </c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ht="19.5" hidden="1" customHeight="1">
      <c r="B290" s="399" t="s">
        <v>7</v>
      </c>
      <c r="C290" s="400"/>
      <c r="D290" s="401"/>
      <c r="E290" s="400"/>
      <c r="F290" s="311"/>
      <c r="G290" s="310" t="str">
        <f t="shared" si="100"/>
        <v/>
      </c>
      <c r="H290" s="401"/>
      <c r="I290" s="229"/>
      <c r="J290" s="263"/>
      <c r="K290" s="264"/>
    </row>
    <row r="291" spans="1:25" s="12" customFormat="1" ht="54.75" hidden="1" customHeight="1">
      <c r="A291" s="139" t="s">
        <v>57</v>
      </c>
      <c r="B291" s="402" t="s">
        <v>56</v>
      </c>
      <c r="C291" s="369"/>
      <c r="D291" s="380"/>
      <c r="E291" s="369">
        <v>0</v>
      </c>
      <c r="F291" s="275" t="str">
        <f>IF(C291=0,"",E291/C291*100)</f>
        <v/>
      </c>
      <c r="G291" s="250" t="str">
        <f>IF(D291=0,"",E291/D291*100)</f>
        <v/>
      </c>
      <c r="H291" s="380">
        <f>E291-D291</f>
        <v>0</v>
      </c>
      <c r="I291" s="54"/>
      <c r="J291" s="263">
        <f>E291-I291</f>
        <v>0</v>
      </c>
      <c r="K291" s="264" t="e">
        <f>E291/I291*100-100</f>
        <v>#DIV/0!</v>
      </c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 spans="1:25" s="60" customFormat="1" ht="20.25" hidden="1" customHeight="1" thickBot="1">
      <c r="A292" s="206" t="s">
        <v>10</v>
      </c>
      <c r="B292" s="403" t="s">
        <v>6</v>
      </c>
      <c r="C292" s="404">
        <f>C291</f>
        <v>0</v>
      </c>
      <c r="D292" s="404">
        <f t="shared" ref="D292:K292" si="106">D291</f>
        <v>0</v>
      </c>
      <c r="E292" s="404">
        <f t="shared" si="106"/>
        <v>0</v>
      </c>
      <c r="F292" s="312" t="str">
        <f t="shared" si="106"/>
        <v/>
      </c>
      <c r="G292" s="312" t="str">
        <f t="shared" si="106"/>
        <v/>
      </c>
      <c r="H292" s="404">
        <f t="shared" si="106"/>
        <v>0</v>
      </c>
      <c r="I292" s="105">
        <f t="shared" si="106"/>
        <v>0</v>
      </c>
      <c r="J292" s="105">
        <f t="shared" si="106"/>
        <v>0</v>
      </c>
      <c r="K292" s="105" t="e">
        <f t="shared" si="106"/>
        <v>#DIV/0!</v>
      </c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</row>
    <row r="293" spans="1:25" ht="15" hidden="1" customHeight="1">
      <c r="A293" s="139"/>
      <c r="B293" s="405"/>
      <c r="C293" s="406"/>
      <c r="D293" s="407"/>
      <c r="E293" s="406"/>
      <c r="F293" s="313"/>
      <c r="G293" s="314" t="str">
        <f>IF(D293=0,"",E293/D293*100)</f>
        <v/>
      </c>
      <c r="H293" s="407"/>
      <c r="I293" s="78"/>
      <c r="J293" s="93"/>
      <c r="K293" s="79"/>
    </row>
    <row r="294" spans="1:25" ht="15" customHeight="1">
      <c r="A294" s="139"/>
      <c r="B294" s="405"/>
      <c r="C294" s="406"/>
      <c r="D294" s="551"/>
      <c r="E294" s="406"/>
      <c r="F294" s="313"/>
      <c r="G294" s="314"/>
      <c r="H294" s="407"/>
      <c r="I294" s="78"/>
      <c r="J294" s="93"/>
      <c r="K294" s="79"/>
    </row>
    <row r="295" spans="1:25" s="8" customFormat="1" ht="20.25" customHeight="1">
      <c r="A295" s="206" t="s">
        <v>234</v>
      </c>
      <c r="B295" s="450" t="s">
        <v>5</v>
      </c>
      <c r="C295" s="412">
        <f>C92+C229</f>
        <v>68646978</v>
      </c>
      <c r="D295" s="412">
        <f>D92+D229</f>
        <v>48008307</v>
      </c>
      <c r="E295" s="412">
        <f>E92+E229</f>
        <v>46390039.034000002</v>
      </c>
      <c r="F295" s="317">
        <f t="shared" ref="F295:F306" si="107">IF(C295=0,"",E295/C295*100)</f>
        <v>67.577685697977856</v>
      </c>
      <c r="G295" s="318">
        <f t="shared" ref="G295:G306" si="108">IF(D295=0,"",E295/D295*100)</f>
        <v>96.629191764666899</v>
      </c>
      <c r="H295" s="413">
        <f t="shared" ref="H295:H306" si="109">E295-D295</f>
        <v>-1618267.9659999982</v>
      </c>
      <c r="I295" s="101" t="e">
        <f>I92+I229</f>
        <v>#REF!</v>
      </c>
      <c r="J295" s="90" t="e">
        <f t="shared" ref="J295:J316" si="110">E295-I295</f>
        <v>#REF!</v>
      </c>
      <c r="K295" s="46" t="e">
        <f t="shared" ref="K295:K313" si="111">E295/I295*100-100</f>
        <v>#REF!</v>
      </c>
      <c r="L295" s="7"/>
      <c r="M295" s="4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s="8" customFormat="1" ht="20.25" customHeight="1">
      <c r="A296" s="139"/>
      <c r="B296" s="408" t="s">
        <v>29</v>
      </c>
      <c r="C296" s="409">
        <f>C74+C226</f>
        <v>37900826</v>
      </c>
      <c r="D296" s="409">
        <f>D74+D226</f>
        <v>24509554</v>
      </c>
      <c r="E296" s="409">
        <f>E74+E226</f>
        <v>22891286.034000002</v>
      </c>
      <c r="F296" s="315">
        <f t="shared" si="107"/>
        <v>60.39785527101705</v>
      </c>
      <c r="G296" s="316">
        <f t="shared" si="108"/>
        <v>93.397399373321932</v>
      </c>
      <c r="H296" s="410">
        <f t="shared" si="109"/>
        <v>-1618267.9659999982</v>
      </c>
      <c r="I296" s="100">
        <f>I74+I226</f>
        <v>127077.906</v>
      </c>
      <c r="J296" s="95">
        <f t="shared" si="110"/>
        <v>22764208.128000002</v>
      </c>
      <c r="K296" s="28">
        <f t="shared" si="111"/>
        <v>17913.58454395684</v>
      </c>
      <c r="L296" s="7"/>
      <c r="M296" s="4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s="8" customFormat="1" ht="20.25" customHeight="1">
      <c r="A297" s="139"/>
      <c r="B297" s="408" t="s">
        <v>58</v>
      </c>
      <c r="C297" s="409">
        <f>C75+C217</f>
        <v>30746152</v>
      </c>
      <c r="D297" s="409">
        <f>D75+D217</f>
        <v>23498753</v>
      </c>
      <c r="E297" s="409">
        <f>E75+E217</f>
        <v>23498753</v>
      </c>
      <c r="F297" s="315">
        <f t="shared" si="107"/>
        <v>76.428273040476739</v>
      </c>
      <c r="G297" s="316">
        <f t="shared" si="108"/>
        <v>100</v>
      </c>
      <c r="H297" s="410">
        <f t="shared" si="109"/>
        <v>0</v>
      </c>
      <c r="I297" s="100" t="e">
        <f>I75</f>
        <v>#REF!</v>
      </c>
      <c r="J297" s="95" t="e">
        <f t="shared" si="110"/>
        <v>#REF!</v>
      </c>
      <c r="K297" s="28" t="e">
        <f t="shared" si="111"/>
        <v>#REF!</v>
      </c>
      <c r="L297" s="7"/>
      <c r="M297" s="4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s="64" customFormat="1" ht="16.5" customHeight="1">
      <c r="A298" s="206" t="s">
        <v>234</v>
      </c>
      <c r="B298" s="411" t="s">
        <v>4</v>
      </c>
      <c r="C298" s="412">
        <f>SUM(C299:C316)</f>
        <v>72091180</v>
      </c>
      <c r="D298" s="412">
        <f>SUM(D299:D316)</f>
        <v>58780078</v>
      </c>
      <c r="E298" s="412">
        <f>SUM(E299:E316)</f>
        <v>44784355</v>
      </c>
      <c r="F298" s="317">
        <f t="shared" si="107"/>
        <v>62.121822669569283</v>
      </c>
      <c r="G298" s="318">
        <f t="shared" si="108"/>
        <v>76.189682837780509</v>
      </c>
      <c r="H298" s="413">
        <f t="shared" si="109"/>
        <v>-13995723</v>
      </c>
      <c r="I298" s="108" t="e">
        <f>SUM(I299:I316)</f>
        <v>#REF!</v>
      </c>
      <c r="J298" s="94" t="e">
        <f t="shared" si="110"/>
        <v>#REF!</v>
      </c>
      <c r="K298" s="80" t="e">
        <f t="shared" si="111"/>
        <v>#REF!</v>
      </c>
      <c r="L298" s="62"/>
      <c r="M298" s="63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</row>
    <row r="299" spans="1:25" s="8" customFormat="1" ht="16.5" customHeight="1">
      <c r="A299" s="265" t="s">
        <v>30</v>
      </c>
      <c r="B299" s="386" t="s">
        <v>139</v>
      </c>
      <c r="C299" s="414">
        <f>C95+C231</f>
        <v>11771237</v>
      </c>
      <c r="D299" s="414">
        <f>D95+D231</f>
        <v>9410157</v>
      </c>
      <c r="E299" s="589">
        <f>E95+E231</f>
        <v>6442143</v>
      </c>
      <c r="F299" s="315">
        <f t="shared" si="107"/>
        <v>54.727833616806798</v>
      </c>
      <c r="G299" s="316">
        <f t="shared" si="108"/>
        <v>68.459463534986725</v>
      </c>
      <c r="H299" s="410">
        <f t="shared" si="109"/>
        <v>-2968014</v>
      </c>
      <c r="I299" s="99">
        <f>I95+I231</f>
        <v>0</v>
      </c>
      <c r="J299" s="95">
        <f t="shared" si="110"/>
        <v>6442143</v>
      </c>
      <c r="K299" s="28" t="e">
        <f t="shared" si="111"/>
        <v>#DIV/0!</v>
      </c>
      <c r="L299" s="7"/>
      <c r="M299" s="4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s="8" customFormat="1" ht="16.5" customHeight="1">
      <c r="A300" s="213" t="s">
        <v>31</v>
      </c>
      <c r="B300" s="415" t="s">
        <v>146</v>
      </c>
      <c r="C300" s="414">
        <f>C100+C237</f>
        <v>44457296</v>
      </c>
      <c r="D300" s="414">
        <f>D100+D237</f>
        <v>35568193</v>
      </c>
      <c r="E300" s="589">
        <f>E100+E237</f>
        <v>29134270</v>
      </c>
      <c r="F300" s="315">
        <f t="shared" si="107"/>
        <v>65.533157932052362</v>
      </c>
      <c r="G300" s="316">
        <f t="shared" si="108"/>
        <v>81.911020894426656</v>
      </c>
      <c r="H300" s="410">
        <f t="shared" si="109"/>
        <v>-6433923</v>
      </c>
      <c r="I300" s="99">
        <f>I100+I237</f>
        <v>0</v>
      </c>
      <c r="J300" s="95">
        <f t="shared" si="110"/>
        <v>29134270</v>
      </c>
      <c r="K300" s="28" t="e">
        <f t="shared" si="111"/>
        <v>#DIV/0!</v>
      </c>
      <c r="L300" s="7"/>
      <c r="M300" s="4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s="8" customFormat="1" ht="16.5" customHeight="1">
      <c r="A301" s="230" t="s">
        <v>32</v>
      </c>
      <c r="B301" s="321" t="s">
        <v>150</v>
      </c>
      <c r="C301" s="414">
        <f>C113+C245</f>
        <v>1575946</v>
      </c>
      <c r="D301" s="414">
        <f>D113+D245</f>
        <v>1575946</v>
      </c>
      <c r="E301" s="589">
        <f>E113+E245</f>
        <v>1022205</v>
      </c>
      <c r="F301" s="315">
        <f t="shared" si="107"/>
        <v>64.862945811595068</v>
      </c>
      <c r="G301" s="316">
        <f t="shared" si="108"/>
        <v>64.862945811595068</v>
      </c>
      <c r="H301" s="410">
        <f t="shared" si="109"/>
        <v>-553741</v>
      </c>
      <c r="I301" s="99" t="e">
        <f>I113+I248</f>
        <v>#REF!</v>
      </c>
      <c r="J301" s="95" t="e">
        <f t="shared" si="110"/>
        <v>#REF!</v>
      </c>
      <c r="K301" s="28" t="e">
        <f t="shared" si="111"/>
        <v>#REF!</v>
      </c>
      <c r="L301" s="7"/>
      <c r="M301" s="4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s="8" customFormat="1" ht="18" customHeight="1">
      <c r="A302" s="265" t="s">
        <v>33</v>
      </c>
      <c r="B302" s="386" t="s">
        <v>42</v>
      </c>
      <c r="C302" s="414">
        <f>C115</f>
        <v>2275382</v>
      </c>
      <c r="D302" s="414">
        <f>D115</f>
        <v>1949642</v>
      </c>
      <c r="E302" s="589">
        <f>E115</f>
        <v>1547901</v>
      </c>
      <c r="F302" s="315">
        <f t="shared" si="107"/>
        <v>68.028181641588091</v>
      </c>
      <c r="G302" s="316">
        <f t="shared" si="108"/>
        <v>79.394114406644917</v>
      </c>
      <c r="H302" s="410">
        <f t="shared" si="109"/>
        <v>-401741</v>
      </c>
      <c r="I302" s="99" t="e">
        <f>I115+I251</f>
        <v>#REF!</v>
      </c>
      <c r="J302" s="95" t="e">
        <f t="shared" si="110"/>
        <v>#REF!</v>
      </c>
      <c r="K302" s="28" t="e">
        <f t="shared" si="111"/>
        <v>#REF!</v>
      </c>
      <c r="L302" s="7"/>
      <c r="M302" s="4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s="8" customFormat="1" ht="18" customHeight="1">
      <c r="A303" s="265" t="s">
        <v>34</v>
      </c>
      <c r="B303" s="386" t="s">
        <v>156</v>
      </c>
      <c r="C303" s="414">
        <f>C122+C255</f>
        <v>4424955</v>
      </c>
      <c r="D303" s="414">
        <f>D122+D255</f>
        <v>3579459</v>
      </c>
      <c r="E303" s="589">
        <f>E122+E255</f>
        <v>2415576</v>
      </c>
      <c r="F303" s="315">
        <f t="shared" si="107"/>
        <v>54.589843286541893</v>
      </c>
      <c r="G303" s="316">
        <f t="shared" si="108"/>
        <v>67.484388003885499</v>
      </c>
      <c r="H303" s="410">
        <f t="shared" si="109"/>
        <v>-1163883</v>
      </c>
      <c r="I303" s="99" t="e">
        <f>I122+I255</f>
        <v>#REF!</v>
      </c>
      <c r="J303" s="95" t="e">
        <f t="shared" si="110"/>
        <v>#REF!</v>
      </c>
      <c r="K303" s="28" t="e">
        <f t="shared" si="111"/>
        <v>#REF!</v>
      </c>
      <c r="L303" s="7"/>
      <c r="M303" s="4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s="8" customFormat="1" ht="16.5" customHeight="1">
      <c r="A304" s="265" t="s">
        <v>35</v>
      </c>
      <c r="B304" s="386" t="s">
        <v>163</v>
      </c>
      <c r="C304" s="414">
        <f>C126</f>
        <v>40000</v>
      </c>
      <c r="D304" s="414">
        <f>D126</f>
        <v>40000</v>
      </c>
      <c r="E304" s="589">
        <f>E126</f>
        <v>0</v>
      </c>
      <c r="F304" s="315">
        <f t="shared" si="107"/>
        <v>0</v>
      </c>
      <c r="G304" s="316">
        <f t="shared" si="108"/>
        <v>0</v>
      </c>
      <c r="H304" s="410">
        <f t="shared" si="109"/>
        <v>-40000</v>
      </c>
      <c r="I304" s="99" t="e">
        <f>I126+I260</f>
        <v>#REF!</v>
      </c>
      <c r="J304" s="95" t="e">
        <f t="shared" si="110"/>
        <v>#REF!</v>
      </c>
      <c r="K304" s="28"/>
      <c r="L304" s="7"/>
      <c r="M304" s="4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s="8" customFormat="1" ht="16.5" customHeight="1">
      <c r="A305" s="265" t="s">
        <v>25</v>
      </c>
      <c r="B305" s="386" t="s">
        <v>169</v>
      </c>
      <c r="C305" s="414">
        <f>C129+C263</f>
        <v>4256623</v>
      </c>
      <c r="D305" s="414">
        <f>D129+D263</f>
        <v>3777829</v>
      </c>
      <c r="E305" s="589">
        <f>E129+E263</f>
        <v>2445261</v>
      </c>
      <c r="F305" s="315">
        <f t="shared" si="107"/>
        <v>57.446031748642056</v>
      </c>
      <c r="G305" s="316">
        <f t="shared" si="108"/>
        <v>64.726619442012861</v>
      </c>
      <c r="H305" s="410">
        <f t="shared" si="109"/>
        <v>-1332568</v>
      </c>
      <c r="I305" s="99">
        <f>I129+I263</f>
        <v>0</v>
      </c>
      <c r="J305" s="95">
        <f t="shared" si="110"/>
        <v>2445261</v>
      </c>
      <c r="K305" s="28" t="e">
        <f t="shared" si="111"/>
        <v>#DIV/0!</v>
      </c>
      <c r="L305" s="7"/>
      <c r="M305" s="4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s="8" customFormat="1" ht="21" customHeight="1">
      <c r="A306" s="265">
        <v>7000</v>
      </c>
      <c r="B306" s="386" t="s">
        <v>266</v>
      </c>
      <c r="C306" s="589">
        <f>C135+C267</f>
        <v>405081</v>
      </c>
      <c r="D306" s="589">
        <f>D135+D267</f>
        <v>405081</v>
      </c>
      <c r="E306" s="589">
        <f>E135+E267</f>
        <v>57436</v>
      </c>
      <c r="F306" s="315">
        <f t="shared" si="107"/>
        <v>14.178892616538421</v>
      </c>
      <c r="G306" s="316">
        <f t="shared" si="108"/>
        <v>14.178892616538421</v>
      </c>
      <c r="H306" s="410">
        <f t="shared" si="109"/>
        <v>-347645</v>
      </c>
      <c r="I306" s="99">
        <f>I135+I267</f>
        <v>0</v>
      </c>
      <c r="J306" s="95">
        <f t="shared" si="110"/>
        <v>57436</v>
      </c>
      <c r="K306" s="28" t="e">
        <f t="shared" si="111"/>
        <v>#DIV/0!</v>
      </c>
      <c r="L306" s="7"/>
      <c r="M306" s="4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s="8" customFormat="1" ht="29.25" hidden="1" customHeight="1">
      <c r="A307" s="265"/>
      <c r="B307" s="386"/>
      <c r="C307" s="414"/>
      <c r="D307" s="414"/>
      <c r="E307" s="589"/>
      <c r="F307" s="315"/>
      <c r="G307" s="316"/>
      <c r="H307" s="410"/>
      <c r="I307" s="99">
        <f>I137+I269</f>
        <v>0</v>
      </c>
      <c r="J307" s="95">
        <f t="shared" si="110"/>
        <v>0</v>
      </c>
      <c r="K307" s="28" t="e">
        <f t="shared" si="111"/>
        <v>#DIV/0!</v>
      </c>
      <c r="L307" s="7"/>
      <c r="M307" s="4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s="8" customFormat="1" ht="23.25" hidden="1" customHeight="1">
      <c r="A308" s="265"/>
      <c r="B308" s="386"/>
      <c r="C308" s="414"/>
      <c r="D308" s="414"/>
      <c r="E308" s="589"/>
      <c r="F308" s="315"/>
      <c r="G308" s="316"/>
      <c r="H308" s="410"/>
      <c r="I308" s="99" t="e">
        <f>#REF!+I277</f>
        <v>#REF!</v>
      </c>
      <c r="J308" s="95" t="e">
        <f t="shared" si="110"/>
        <v>#REF!</v>
      </c>
      <c r="K308" s="28" t="e">
        <f t="shared" si="111"/>
        <v>#REF!</v>
      </c>
      <c r="L308" s="7"/>
      <c r="M308" s="4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s="8" customFormat="1" ht="24" hidden="1" customHeight="1">
      <c r="A309" s="230"/>
      <c r="B309" s="321"/>
      <c r="C309" s="414"/>
      <c r="D309" s="414"/>
      <c r="E309" s="589"/>
      <c r="F309" s="315"/>
      <c r="G309" s="316"/>
      <c r="H309" s="410"/>
      <c r="I309" s="99">
        <f>I142+I279</f>
        <v>0</v>
      </c>
      <c r="J309" s="95">
        <f t="shared" si="110"/>
        <v>0</v>
      </c>
      <c r="K309" s="28" t="e">
        <f t="shared" si="111"/>
        <v>#DIV/0!</v>
      </c>
      <c r="L309" s="7"/>
      <c r="M309" s="4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s="8" customFormat="1" ht="22.5" customHeight="1">
      <c r="A310" s="230">
        <v>8000</v>
      </c>
      <c r="B310" s="321" t="s">
        <v>282</v>
      </c>
      <c r="C310" s="414">
        <f>SUM(C147+C283)</f>
        <v>2004660</v>
      </c>
      <c r="D310" s="414">
        <f t="shared" ref="D310:E310" si="112">SUM(D147+D283)</f>
        <v>1593771</v>
      </c>
      <c r="E310" s="414">
        <f t="shared" si="112"/>
        <v>1439563</v>
      </c>
      <c r="F310" s="315">
        <f>IF(C310=0,"",E310/C310*100)</f>
        <v>71.810830764319135</v>
      </c>
      <c r="G310" s="316">
        <f>IF(D310=0,"",E310/D310*100)</f>
        <v>90.324331412731183</v>
      </c>
      <c r="H310" s="410">
        <f t="shared" ref="H310:H318" si="113">E310-D310</f>
        <v>-154208</v>
      </c>
      <c r="I310" s="99">
        <f>I146</f>
        <v>0</v>
      </c>
      <c r="J310" s="95">
        <f>E310-I310</f>
        <v>1439563</v>
      </c>
      <c r="K310" s="28" t="e">
        <f>E310/I310*100-100</f>
        <v>#DIV/0!</v>
      </c>
      <c r="L310" s="7"/>
      <c r="M310" s="48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s="8" customFormat="1" ht="18" hidden="1" customHeight="1">
      <c r="A311" s="230" t="s">
        <v>47</v>
      </c>
      <c r="B311" s="386" t="s">
        <v>206</v>
      </c>
      <c r="C311" s="414">
        <v>0</v>
      </c>
      <c r="D311" s="414">
        <v>0</v>
      </c>
      <c r="E311" s="589">
        <f>E283</f>
        <v>0</v>
      </c>
      <c r="F311" s="315" t="str">
        <f t="shared" ref="F311:F318" si="114">IF(C311=0,"",E311/C311*100)</f>
        <v/>
      </c>
      <c r="G311" s="316" t="str">
        <f t="shared" ref="G311:G320" si="115">IF(D311=0,"",E311/D311*100)</f>
        <v/>
      </c>
      <c r="H311" s="410">
        <f t="shared" si="113"/>
        <v>0</v>
      </c>
      <c r="I311" s="99">
        <f>I283</f>
        <v>0</v>
      </c>
      <c r="J311" s="95">
        <f t="shared" si="110"/>
        <v>0</v>
      </c>
      <c r="K311" s="28" t="e">
        <f t="shared" si="111"/>
        <v>#DIV/0!</v>
      </c>
      <c r="L311" s="7"/>
      <c r="M311" s="4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s="8" customFormat="1" ht="25.5" customHeight="1">
      <c r="A312" s="230" t="s">
        <v>186</v>
      </c>
      <c r="B312" s="321" t="s">
        <v>45</v>
      </c>
      <c r="C312" s="414">
        <f t="shared" ref="C312:E313" si="116">C148</f>
        <v>600000</v>
      </c>
      <c r="D312" s="414">
        <f t="shared" si="116"/>
        <v>600000</v>
      </c>
      <c r="E312" s="589">
        <f t="shared" si="116"/>
        <v>0</v>
      </c>
      <c r="F312" s="315">
        <f t="shared" si="114"/>
        <v>0</v>
      </c>
      <c r="G312" s="316">
        <f t="shared" si="115"/>
        <v>0</v>
      </c>
      <c r="H312" s="410">
        <f t="shared" si="113"/>
        <v>-600000</v>
      </c>
      <c r="I312" s="99">
        <f>I148</f>
        <v>0</v>
      </c>
      <c r="J312" s="95">
        <f t="shared" si="110"/>
        <v>0</v>
      </c>
      <c r="K312" s="28">
        <v>0</v>
      </c>
      <c r="L312" s="7"/>
      <c r="M312" s="4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s="8" customFormat="1" ht="27" hidden="1" customHeight="1">
      <c r="A313" s="230" t="s">
        <v>187</v>
      </c>
      <c r="B313" s="321" t="s">
        <v>188</v>
      </c>
      <c r="C313" s="414"/>
      <c r="D313" s="414"/>
      <c r="E313" s="589">
        <f t="shared" si="116"/>
        <v>0</v>
      </c>
      <c r="F313" s="315" t="str">
        <f t="shared" si="114"/>
        <v/>
      </c>
      <c r="G313" s="316" t="str">
        <f t="shared" si="115"/>
        <v/>
      </c>
      <c r="H313" s="410">
        <f t="shared" si="113"/>
        <v>0</v>
      </c>
      <c r="I313" s="99">
        <f>I149</f>
        <v>0</v>
      </c>
      <c r="J313" s="95">
        <f t="shared" si="110"/>
        <v>0</v>
      </c>
      <c r="K313" s="28" t="e">
        <f t="shared" si="111"/>
        <v>#DIV/0!</v>
      </c>
      <c r="L313" s="7"/>
      <c r="M313" s="4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s="8" customFormat="1" ht="24" hidden="1" customHeight="1">
      <c r="A314" s="230" t="s">
        <v>191</v>
      </c>
      <c r="B314" s="321" t="s">
        <v>194</v>
      </c>
      <c r="C314" s="414">
        <f>C152</f>
        <v>0</v>
      </c>
      <c r="D314" s="414">
        <f>D152</f>
        <v>0</v>
      </c>
      <c r="E314" s="589">
        <f>E152</f>
        <v>0</v>
      </c>
      <c r="F314" s="315" t="str">
        <f t="shared" si="114"/>
        <v/>
      </c>
      <c r="G314" s="316" t="str">
        <f t="shared" si="115"/>
        <v/>
      </c>
      <c r="H314" s="410">
        <f t="shared" si="113"/>
        <v>0</v>
      </c>
      <c r="I314" s="99">
        <f>I152</f>
        <v>0</v>
      </c>
      <c r="J314" s="95">
        <f t="shared" si="110"/>
        <v>0</v>
      </c>
      <c r="K314" s="28" t="e">
        <f>E314/I314*100-100</f>
        <v>#DIV/0!</v>
      </c>
      <c r="L314" s="7"/>
      <c r="M314" s="48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s="8" customFormat="1" ht="21" customHeight="1">
      <c r="A315" s="230">
        <v>9000</v>
      </c>
      <c r="B315" s="321" t="s">
        <v>305</v>
      </c>
      <c r="C315" s="414">
        <f>C151+C285</f>
        <v>280000</v>
      </c>
      <c r="D315" s="414">
        <f t="shared" ref="D315" si="117">D151+D285</f>
        <v>280000</v>
      </c>
      <c r="E315" s="589">
        <f>E151+E285</f>
        <v>280000</v>
      </c>
      <c r="F315" s="315">
        <f t="shared" si="114"/>
        <v>100</v>
      </c>
      <c r="G315" s="316">
        <f t="shared" si="115"/>
        <v>100</v>
      </c>
      <c r="H315" s="410">
        <f t="shared" si="113"/>
        <v>0</v>
      </c>
      <c r="I315" s="99">
        <f>I153+I285</f>
        <v>0</v>
      </c>
      <c r="J315" s="95">
        <f t="shared" si="110"/>
        <v>280000</v>
      </c>
      <c r="K315" s="28" t="e">
        <f>E315/I315*100-100</f>
        <v>#DIV/0!</v>
      </c>
      <c r="L315" s="7"/>
      <c r="M315" s="48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s="8" customFormat="1" ht="27" hidden="1" customHeight="1">
      <c r="A316" s="230"/>
      <c r="B316" s="321"/>
      <c r="C316" s="414"/>
      <c r="D316" s="414"/>
      <c r="E316" s="414"/>
      <c r="F316" s="315" t="str">
        <f t="shared" si="114"/>
        <v/>
      </c>
      <c r="G316" s="316" t="str">
        <f t="shared" si="115"/>
        <v/>
      </c>
      <c r="H316" s="410">
        <f t="shared" si="113"/>
        <v>0</v>
      </c>
      <c r="I316" s="99">
        <f>I154</f>
        <v>0</v>
      </c>
      <c r="J316" s="95">
        <f t="shared" si="110"/>
        <v>0</v>
      </c>
      <c r="K316" s="28" t="e">
        <f>E316/I316*100-100</f>
        <v>#DIV/0!</v>
      </c>
      <c r="L316" s="7"/>
      <c r="M316" s="48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s="8" customFormat="1" ht="23.25" customHeight="1">
      <c r="A317" s="139"/>
      <c r="B317" s="416" t="s">
        <v>17</v>
      </c>
      <c r="C317" s="371">
        <f>C292</f>
        <v>0</v>
      </c>
      <c r="D317" s="371">
        <f>D292</f>
        <v>0</v>
      </c>
      <c r="E317" s="371">
        <f>E292</f>
        <v>0</v>
      </c>
      <c r="F317" s="315" t="str">
        <f t="shared" si="114"/>
        <v/>
      </c>
      <c r="G317" s="316" t="str">
        <f t="shared" si="115"/>
        <v/>
      </c>
      <c r="H317" s="417">
        <f t="shared" si="113"/>
        <v>0</v>
      </c>
      <c r="I317" s="101">
        <f>I292</f>
        <v>0</v>
      </c>
      <c r="J317" s="96">
        <f>E317-I317</f>
        <v>0</v>
      </c>
      <c r="K317" s="47"/>
      <c r="L317" s="7"/>
      <c r="M317" s="48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s="64" customFormat="1" ht="33.75" customHeight="1">
      <c r="A318" s="454" t="s">
        <v>234</v>
      </c>
      <c r="B318" s="588" t="s">
        <v>11</v>
      </c>
      <c r="C318" s="455">
        <f>C317+C298</f>
        <v>72091180</v>
      </c>
      <c r="D318" s="455">
        <f>D298+D317</f>
        <v>58780078</v>
      </c>
      <c r="E318" s="455">
        <f>E298+E317</f>
        <v>44784355</v>
      </c>
      <c r="F318" s="456">
        <f t="shared" si="114"/>
        <v>62.121822669569283</v>
      </c>
      <c r="G318" s="457">
        <f t="shared" si="115"/>
        <v>76.189682837780509</v>
      </c>
      <c r="H318" s="458">
        <f t="shared" si="113"/>
        <v>-13995723</v>
      </c>
      <c r="I318" s="81" t="e">
        <f>I298+I317</f>
        <v>#REF!</v>
      </c>
      <c r="J318" s="94" t="e">
        <f>E318-I318</f>
        <v>#REF!</v>
      </c>
      <c r="K318" s="80" t="e">
        <f>E318/I318*100-100</f>
        <v>#REF!</v>
      </c>
      <c r="L318" s="62"/>
      <c r="M318" s="63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</row>
    <row r="319" spans="1:25" s="8" customFormat="1" ht="10.5" hidden="1" customHeight="1" thickBot="1">
      <c r="A319" s="139"/>
      <c r="B319" s="418"/>
      <c r="C319" s="419"/>
      <c r="D319" s="419"/>
      <c r="E319" s="393"/>
      <c r="F319" s="287"/>
      <c r="G319" s="319" t="str">
        <f t="shared" si="115"/>
        <v/>
      </c>
      <c r="H319" s="420"/>
      <c r="I319" s="82"/>
      <c r="J319" s="97"/>
      <c r="K319" s="83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s="8" customFormat="1" ht="33.75" customHeight="1">
      <c r="A320" s="453" t="s">
        <v>16</v>
      </c>
      <c r="B320" s="421" t="s">
        <v>28</v>
      </c>
      <c r="C320" s="371">
        <f>SUM(C289-C278)</f>
        <v>255138</v>
      </c>
      <c r="D320" s="371">
        <f>SUM(D289-D278)</f>
        <v>255138</v>
      </c>
      <c r="E320" s="371">
        <f>SUM(E289-E278)</f>
        <v>206637</v>
      </c>
      <c r="F320" s="287">
        <f>IF(C320=0,"",E320/C320*100)</f>
        <v>80.990287609058626</v>
      </c>
      <c r="G320" s="252">
        <f t="shared" si="115"/>
        <v>80.990287609058626</v>
      </c>
      <c r="H320" s="387">
        <f>E320-D320</f>
        <v>-48501</v>
      </c>
      <c r="I320" s="101"/>
      <c r="J320" s="98">
        <f>E320-I320</f>
        <v>206637</v>
      </c>
      <c r="K320" s="84" t="e">
        <f>E320/I320*100-100</f>
        <v>#DIV/0!</v>
      </c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2:10" ht="15" customHeight="1">
      <c r="B321" s="607"/>
      <c r="C321" s="607"/>
      <c r="D321" s="607"/>
      <c r="E321" s="607"/>
      <c r="F321" s="320"/>
      <c r="G321" s="320"/>
      <c r="H321" s="422"/>
      <c r="I321" s="29"/>
    </row>
    <row r="322" spans="2:10" ht="17.25" customHeight="1">
      <c r="B322" s="451" t="s">
        <v>275</v>
      </c>
      <c r="C322" s="452"/>
      <c r="D322" s="452" t="s">
        <v>276</v>
      </c>
      <c r="E322" s="452"/>
      <c r="F322" s="30"/>
      <c r="G322" s="30"/>
      <c r="H322" s="31"/>
      <c r="I322" s="29"/>
    </row>
    <row r="323" spans="2:10" hidden="1">
      <c r="B323" s="113"/>
      <c r="C323" s="32"/>
      <c r="D323" s="32"/>
      <c r="E323" s="32"/>
      <c r="F323" s="34"/>
      <c r="G323" s="34"/>
      <c r="H323" s="35"/>
      <c r="I323" s="32"/>
      <c r="J323" s="14"/>
    </row>
    <row r="324" spans="2:10">
      <c r="B324" s="114"/>
      <c r="C324" s="38"/>
      <c r="D324" s="32"/>
      <c r="E324" s="32"/>
      <c r="F324" s="33"/>
      <c r="G324" s="33"/>
      <c r="H324" s="35"/>
      <c r="I324" s="32"/>
      <c r="J324" s="14"/>
    </row>
    <row r="325" spans="2:10">
      <c r="C325" s="40"/>
      <c r="D325" s="36"/>
      <c r="E325" s="36"/>
      <c r="F325" s="33"/>
      <c r="G325" s="33"/>
      <c r="H325" s="35"/>
      <c r="I325" s="36"/>
      <c r="J325" s="14"/>
    </row>
    <row r="326" spans="2:10">
      <c r="C326" s="40"/>
      <c r="D326" s="36"/>
      <c r="E326" s="36"/>
      <c r="F326" s="37"/>
      <c r="G326" s="37"/>
      <c r="H326" s="35"/>
      <c r="I326" s="36"/>
      <c r="J326" s="14"/>
    </row>
    <row r="327" spans="2:10">
      <c r="C327" s="40"/>
      <c r="D327" s="36"/>
      <c r="E327" s="32"/>
      <c r="F327" s="33"/>
      <c r="G327" s="33"/>
      <c r="H327" s="35"/>
      <c r="I327" s="32"/>
      <c r="J327" s="14"/>
    </row>
    <row r="328" spans="2:10">
      <c r="C328" s="40"/>
      <c r="D328" s="40"/>
      <c r="E328" s="38"/>
      <c r="F328" s="1"/>
      <c r="G328" s="1"/>
      <c r="H328" s="39"/>
    </row>
    <row r="329" spans="2:10" ht="20.25" customHeight="1">
      <c r="B329" s="115"/>
      <c r="C329" s="40"/>
      <c r="D329" s="40"/>
      <c r="E329" s="40"/>
      <c r="F329" s="2"/>
      <c r="G329" s="2"/>
      <c r="H329" s="39"/>
    </row>
    <row r="330" spans="2:10" ht="18" customHeight="1">
      <c r="B330" s="114"/>
      <c r="C330" s="40"/>
      <c r="D330" s="40"/>
      <c r="E330" s="40"/>
      <c r="F330" s="2"/>
      <c r="G330" s="2"/>
      <c r="H330" s="39"/>
    </row>
    <row r="331" spans="2:10">
      <c r="C331" s="10"/>
      <c r="D331" s="10"/>
      <c r="E331" s="10"/>
      <c r="F331" s="3"/>
      <c r="G331" s="3"/>
      <c r="H331" s="41"/>
    </row>
    <row r="332" spans="2:10">
      <c r="B332" s="116"/>
      <c r="C332" s="10"/>
      <c r="D332" s="10"/>
      <c r="E332" s="10"/>
      <c r="F332" s="3"/>
      <c r="G332" s="3"/>
      <c r="H332" s="41"/>
    </row>
    <row r="333" spans="2:10">
      <c r="C333" s="10"/>
      <c r="D333" s="10"/>
      <c r="E333" s="10"/>
      <c r="F333" s="3"/>
      <c r="G333" s="3"/>
      <c r="H333" s="41"/>
    </row>
    <row r="334" spans="2:10">
      <c r="C334" s="10"/>
      <c r="D334" s="10"/>
      <c r="E334" s="10"/>
      <c r="F334" s="10"/>
      <c r="G334" s="10"/>
      <c r="H334" s="10"/>
      <c r="I334" s="10"/>
    </row>
    <row r="335" spans="2:10">
      <c r="C335" s="10"/>
      <c r="D335" s="10"/>
      <c r="E335" s="10"/>
      <c r="F335" s="3"/>
      <c r="G335" s="3"/>
      <c r="H335" s="41"/>
    </row>
    <row r="336" spans="2:10">
      <c r="C336" s="10"/>
      <c r="D336" s="10"/>
      <c r="E336" s="10"/>
      <c r="F336" s="3"/>
      <c r="G336" s="3"/>
      <c r="H336" s="41"/>
    </row>
    <row r="337" spans="3:11">
      <c r="C337" s="10"/>
      <c r="D337" s="10"/>
      <c r="E337" s="10"/>
      <c r="F337" s="3"/>
      <c r="G337" s="3"/>
      <c r="H337" s="41"/>
    </row>
    <row r="338" spans="3:11">
      <c r="C338" s="10"/>
      <c r="D338" s="10"/>
      <c r="E338" s="10"/>
      <c r="F338" s="3"/>
      <c r="G338" s="3"/>
      <c r="H338" s="41"/>
    </row>
    <row r="339" spans="3:11">
      <c r="C339" s="10"/>
      <c r="D339" s="10"/>
      <c r="E339" s="51"/>
      <c r="F339" s="3"/>
      <c r="G339" s="3"/>
      <c r="H339" s="41"/>
      <c r="I339" s="214"/>
      <c r="J339" s="215"/>
      <c r="K339" s="215"/>
    </row>
    <row r="340" spans="3:11" ht="18.75">
      <c r="C340" s="10"/>
      <c r="D340" s="10"/>
      <c r="E340" s="52"/>
      <c r="F340" s="3"/>
      <c r="G340" s="3"/>
      <c r="H340" s="41"/>
      <c r="I340" s="216"/>
    </row>
    <row r="341" spans="3:11" ht="18.75">
      <c r="C341" s="10"/>
      <c r="D341" s="10"/>
      <c r="E341" s="52"/>
      <c r="F341" s="3"/>
      <c r="G341" s="3"/>
      <c r="H341" s="41"/>
      <c r="I341" s="217"/>
      <c r="J341" s="218"/>
      <c r="K341" s="218"/>
    </row>
    <row r="342" spans="3:11" ht="18.75">
      <c r="C342" s="10"/>
      <c r="D342" s="10"/>
      <c r="E342" s="52"/>
      <c r="F342" s="3"/>
      <c r="G342" s="3"/>
      <c r="H342" s="41"/>
      <c r="I342" s="216"/>
      <c r="J342" s="215"/>
      <c r="K342" s="215"/>
    </row>
    <row r="343" spans="3:11">
      <c r="C343" s="10"/>
      <c r="D343" s="10"/>
      <c r="E343" s="10"/>
      <c r="F343" s="3"/>
      <c r="G343" s="3"/>
      <c r="H343" s="41"/>
    </row>
    <row r="344" spans="3:11">
      <c r="C344" s="10"/>
      <c r="D344" s="10"/>
      <c r="E344" s="10"/>
      <c r="F344" s="3"/>
      <c r="G344" s="3"/>
      <c r="H344" s="41"/>
    </row>
    <row r="345" spans="3:11">
      <c r="C345" s="10"/>
      <c r="D345" s="10"/>
      <c r="E345" s="10"/>
      <c r="F345" s="3"/>
      <c r="G345" s="3"/>
      <c r="H345" s="41"/>
    </row>
    <row r="346" spans="3:11">
      <c r="C346" s="51"/>
      <c r="D346" s="51"/>
      <c r="E346" s="51"/>
      <c r="F346" s="3"/>
      <c r="G346" s="3"/>
      <c r="H346" s="41"/>
    </row>
    <row r="347" spans="3:11">
      <c r="C347" s="51"/>
      <c r="D347" s="51"/>
      <c r="E347" s="51"/>
      <c r="F347" s="3"/>
      <c r="G347" s="3"/>
      <c r="H347" s="41"/>
    </row>
    <row r="348" spans="3:11">
      <c r="C348" s="51"/>
      <c r="D348" s="51"/>
      <c r="E348" s="51"/>
      <c r="F348" s="3"/>
      <c r="G348" s="3"/>
      <c r="H348" s="41"/>
    </row>
    <row r="349" spans="3:11">
      <c r="C349" s="10"/>
      <c r="D349" s="10"/>
      <c r="E349" s="10"/>
      <c r="F349" s="3"/>
      <c r="G349" s="3"/>
      <c r="H349" s="41"/>
    </row>
    <row r="350" spans="3:11">
      <c r="C350" s="10"/>
      <c r="D350" s="10"/>
      <c r="E350" s="10"/>
      <c r="F350" s="3"/>
      <c r="G350" s="3"/>
      <c r="H350" s="41"/>
    </row>
    <row r="351" spans="3:11">
      <c r="C351" s="10"/>
      <c r="D351" s="10"/>
      <c r="E351" s="10"/>
      <c r="F351" s="3"/>
      <c r="G351" s="3"/>
      <c r="H351" s="41"/>
    </row>
    <row r="352" spans="3:11">
      <c r="C352" s="10"/>
      <c r="D352" s="10"/>
      <c r="E352" s="10"/>
      <c r="F352" s="3"/>
      <c r="G352" s="3"/>
      <c r="H352" s="41"/>
    </row>
    <row r="353" spans="3:8">
      <c r="C353" s="10"/>
      <c r="D353" s="10"/>
      <c r="E353" s="10"/>
      <c r="F353" s="3"/>
      <c r="G353" s="3"/>
      <c r="H353" s="41"/>
    </row>
    <row r="354" spans="3:8">
      <c r="C354" s="10"/>
      <c r="D354" s="10"/>
      <c r="E354" s="10"/>
      <c r="F354" s="3"/>
      <c r="G354" s="3"/>
      <c r="H354" s="41"/>
    </row>
    <row r="355" spans="3:8">
      <c r="C355" s="10"/>
      <c r="D355" s="10"/>
      <c r="E355" s="10"/>
      <c r="F355" s="3"/>
      <c r="G355" s="3"/>
      <c r="H355" s="41"/>
    </row>
    <row r="356" spans="3:8">
      <c r="C356" s="10"/>
      <c r="D356" s="10"/>
      <c r="E356" s="10"/>
      <c r="F356" s="3"/>
      <c r="G356" s="3"/>
      <c r="H356" s="41"/>
    </row>
    <row r="357" spans="3:8">
      <c r="C357" s="10"/>
      <c r="D357" s="10"/>
      <c r="E357" s="10"/>
      <c r="F357" s="3"/>
      <c r="G357" s="3"/>
      <c r="H357" s="41"/>
    </row>
    <row r="358" spans="3:8">
      <c r="C358" s="10"/>
      <c r="D358" s="10"/>
      <c r="E358" s="10"/>
      <c r="F358" s="3"/>
      <c r="G358" s="3"/>
      <c r="H358" s="41"/>
    </row>
    <row r="359" spans="3:8">
      <c r="C359" s="10"/>
      <c r="D359" s="10"/>
      <c r="E359" s="10"/>
      <c r="F359" s="3"/>
      <c r="G359" s="3"/>
      <c r="H359" s="41"/>
    </row>
    <row r="360" spans="3:8">
      <c r="C360" s="10"/>
      <c r="D360" s="10"/>
      <c r="E360" s="10"/>
      <c r="F360" s="3"/>
      <c r="G360" s="3"/>
      <c r="H360" s="41"/>
    </row>
  </sheetData>
  <mergeCells count="14">
    <mergeCell ref="A5:A6"/>
    <mergeCell ref="B5:B6"/>
    <mergeCell ref="C5:C6"/>
    <mergeCell ref="D5:D6"/>
    <mergeCell ref="E5:E6"/>
    <mergeCell ref="B321:E321"/>
    <mergeCell ref="B3:G3"/>
    <mergeCell ref="F1:H1"/>
    <mergeCell ref="I1:K1"/>
    <mergeCell ref="D4:E4"/>
    <mergeCell ref="F5:G5"/>
    <mergeCell ref="H5:H6"/>
    <mergeCell ref="I5:I6"/>
    <mergeCell ref="J5:K5"/>
  </mergeCells>
  <pageMargins left="0.27559055118110237" right="0.19685039370078741" top="0.37" bottom="0.4" header="0.15748031496062992" footer="0.19685039370078741"/>
  <pageSetup paperSize="9" scale="64" fitToHeight="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отг (ПРАВИЛЬНА копія)</vt:lpstr>
      <vt:lpstr>'отг (ПРАВИЛЬНА копія)'!Заголовки_для_печати</vt:lpstr>
      <vt:lpstr>'отг (ПРАВИЛЬНА копія)'!Область_печати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cp:lastPrinted>2022-10-10T12:26:09Z</cp:lastPrinted>
  <dcterms:created xsi:type="dcterms:W3CDTF">2000-03-10T09:14:16Z</dcterms:created>
  <dcterms:modified xsi:type="dcterms:W3CDTF">2022-10-24T06:01:31Z</dcterms:modified>
</cp:coreProperties>
</file>