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обочий стіл\Непийвода\сесії\сесії 2022\29 сесія\"/>
    </mc:Choice>
  </mc:AlternateContent>
  <bookViews>
    <workbookView xWindow="0" yWindow="0" windowWidth="20490" windowHeight="7755" tabRatio="592"/>
  </bookViews>
  <sheets>
    <sheet name="отг (ПРАВИЛЬНА копія)" sheetId="43" r:id="rId1"/>
    <sheet name="отг" sheetId="42" r:id="rId2"/>
  </sheets>
  <definedNames>
    <definedName name="_xlnm.Print_Titles" localSheetId="1">отг!$5:$6</definedName>
    <definedName name="_xlnm.Print_Titles" localSheetId="0">'отг (ПРАВИЛЬНА копія)'!$5:$6</definedName>
    <definedName name="_xlnm.Print_Area" localSheetId="1">отг!$A$1:$J$319</definedName>
    <definedName name="_xlnm.Print_Area" localSheetId="0">'отг (ПРАВИЛЬНА копія)'!$A$1:$J$319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6" i="43" l="1"/>
  <c r="J316" i="43"/>
  <c r="H316" i="43"/>
  <c r="G316" i="43"/>
  <c r="F316" i="43"/>
  <c r="G315" i="43"/>
  <c r="J312" i="43"/>
  <c r="I312" i="43"/>
  <c r="F312" i="43"/>
  <c r="E312" i="43"/>
  <c r="K312" i="43" s="1"/>
  <c r="D312" i="43"/>
  <c r="G312" i="43" s="1"/>
  <c r="C312" i="43"/>
  <c r="I311" i="43"/>
  <c r="I310" i="43"/>
  <c r="E310" i="43"/>
  <c r="K310" i="43" s="1"/>
  <c r="D310" i="43"/>
  <c r="G310" i="43" s="1"/>
  <c r="C310" i="43"/>
  <c r="F310" i="43" s="1"/>
  <c r="I308" i="43"/>
  <c r="E308" i="43"/>
  <c r="J308" i="43" s="1"/>
  <c r="D308" i="43"/>
  <c r="G308" i="43" s="1"/>
  <c r="C308" i="43"/>
  <c r="F308" i="43" s="1"/>
  <c r="G307" i="43"/>
  <c r="F307" i="43"/>
  <c r="I306" i="43"/>
  <c r="G289" i="43"/>
  <c r="I288" i="43"/>
  <c r="I313" i="43" s="1"/>
  <c r="E288" i="43"/>
  <c r="E313" i="43" s="1"/>
  <c r="D288" i="43"/>
  <c r="D313" i="43" s="1"/>
  <c r="G313" i="43" s="1"/>
  <c r="C288" i="43"/>
  <c r="C313" i="43" s="1"/>
  <c r="K287" i="43"/>
  <c r="K288" i="43" s="1"/>
  <c r="J287" i="43"/>
  <c r="J288" i="43" s="1"/>
  <c r="H287" i="43"/>
  <c r="H288" i="43" s="1"/>
  <c r="G287" i="43"/>
  <c r="G288" i="43" s="1"/>
  <c r="F287" i="43"/>
  <c r="F288" i="43" s="1"/>
  <c r="G286" i="43"/>
  <c r="K285" i="43"/>
  <c r="J285" i="43"/>
  <c r="H285" i="43"/>
  <c r="G285" i="43"/>
  <c r="F285" i="43"/>
  <c r="K283" i="43"/>
  <c r="J283" i="43"/>
  <c r="H283" i="43"/>
  <c r="G283" i="43"/>
  <c r="F283" i="43"/>
  <c r="K281" i="43"/>
  <c r="J281" i="43"/>
  <c r="H281" i="43"/>
  <c r="G281" i="43"/>
  <c r="F281" i="43"/>
  <c r="K280" i="43"/>
  <c r="J280" i="43"/>
  <c r="H280" i="43"/>
  <c r="G280" i="43"/>
  <c r="F280" i="43"/>
  <c r="J279" i="43"/>
  <c r="I279" i="43"/>
  <c r="I307" i="43" s="1"/>
  <c r="F279" i="43"/>
  <c r="E279" i="43"/>
  <c r="E307" i="43" s="1"/>
  <c r="D279" i="43"/>
  <c r="C279" i="43"/>
  <c r="H278" i="43"/>
  <c r="G278" i="43"/>
  <c r="F278" i="43"/>
  <c r="K277" i="43"/>
  <c r="J277" i="43"/>
  <c r="H277" i="43"/>
  <c r="G277" i="43"/>
  <c r="F277" i="43"/>
  <c r="K276" i="43"/>
  <c r="J276" i="43"/>
  <c r="H276" i="43"/>
  <c r="G276" i="43"/>
  <c r="F276" i="43"/>
  <c r="I275" i="43"/>
  <c r="E275" i="43"/>
  <c r="K275" i="43" s="1"/>
  <c r="D275" i="43"/>
  <c r="G275" i="43" s="1"/>
  <c r="C275" i="43"/>
  <c r="F275" i="43" s="1"/>
  <c r="K274" i="43"/>
  <c r="J274" i="43"/>
  <c r="H274" i="43"/>
  <c r="G274" i="43"/>
  <c r="F274" i="43"/>
  <c r="J273" i="43"/>
  <c r="I273" i="43"/>
  <c r="I304" i="43" s="1"/>
  <c r="J304" i="43" s="1"/>
  <c r="F273" i="43"/>
  <c r="E273" i="43"/>
  <c r="K273" i="43" s="1"/>
  <c r="D273" i="43"/>
  <c r="G273" i="43" s="1"/>
  <c r="C273" i="43"/>
  <c r="K272" i="43"/>
  <c r="J272" i="43"/>
  <c r="H272" i="43"/>
  <c r="G272" i="43"/>
  <c r="F272" i="43"/>
  <c r="K271" i="43"/>
  <c r="J271" i="43"/>
  <c r="H271" i="43"/>
  <c r="G271" i="43"/>
  <c r="F271" i="43"/>
  <c r="K270" i="43"/>
  <c r="J270" i="43"/>
  <c r="H270" i="43"/>
  <c r="G270" i="43"/>
  <c r="F270" i="43"/>
  <c r="K268" i="43"/>
  <c r="J268" i="43"/>
  <c r="H268" i="43"/>
  <c r="G268" i="43"/>
  <c r="F268" i="43"/>
  <c r="K267" i="43"/>
  <c r="J267" i="43"/>
  <c r="H267" i="43"/>
  <c r="G267" i="43"/>
  <c r="F267" i="43"/>
  <c r="K266" i="43"/>
  <c r="J266" i="43"/>
  <c r="H266" i="43"/>
  <c r="G266" i="43"/>
  <c r="F266" i="43"/>
  <c r="I265" i="43"/>
  <c r="E265" i="43"/>
  <c r="J265" i="43" s="1"/>
  <c r="D265" i="43"/>
  <c r="G265" i="43" s="1"/>
  <c r="C265" i="43"/>
  <c r="F265" i="43" s="1"/>
  <c r="K264" i="43"/>
  <c r="J264" i="43"/>
  <c r="H264" i="43"/>
  <c r="G264" i="43"/>
  <c r="F264" i="43"/>
  <c r="I263" i="43"/>
  <c r="E263" i="43"/>
  <c r="D263" i="43"/>
  <c r="C263" i="43"/>
  <c r="F263" i="43" s="1"/>
  <c r="K262" i="43"/>
  <c r="J262" i="43"/>
  <c r="H262" i="43"/>
  <c r="G262" i="43"/>
  <c r="F262" i="43"/>
  <c r="K261" i="43"/>
  <c r="J261" i="43"/>
  <c r="H261" i="43"/>
  <c r="G261" i="43"/>
  <c r="F261" i="43"/>
  <c r="K260" i="43"/>
  <c r="J260" i="43"/>
  <c r="H260" i="43"/>
  <c r="G260" i="43"/>
  <c r="F260" i="43"/>
  <c r="I259" i="43"/>
  <c r="E259" i="43"/>
  <c r="J259" i="43" s="1"/>
  <c r="D259" i="43"/>
  <c r="G259" i="43" s="1"/>
  <c r="C259" i="43"/>
  <c r="F259" i="43" s="1"/>
  <c r="K258" i="43"/>
  <c r="J258" i="43"/>
  <c r="H258" i="43"/>
  <c r="G258" i="43"/>
  <c r="F258" i="43"/>
  <c r="G257" i="43"/>
  <c r="F257" i="43"/>
  <c r="I256" i="43"/>
  <c r="E256" i="43"/>
  <c r="J256" i="43" s="1"/>
  <c r="D256" i="43"/>
  <c r="G256" i="43" s="1"/>
  <c r="C256" i="43"/>
  <c r="F256" i="43" s="1"/>
  <c r="K255" i="43"/>
  <c r="J255" i="43"/>
  <c r="H255" i="43"/>
  <c r="G255" i="43"/>
  <c r="F255" i="43"/>
  <c r="K254" i="43"/>
  <c r="J254" i="43"/>
  <c r="H254" i="43"/>
  <c r="G254" i="43"/>
  <c r="F254" i="43"/>
  <c r="K253" i="43"/>
  <c r="J253" i="43"/>
  <c r="H253" i="43"/>
  <c r="G253" i="43"/>
  <c r="F253" i="43"/>
  <c r="K252" i="43"/>
  <c r="J252" i="43"/>
  <c r="H252" i="43"/>
  <c r="G252" i="43"/>
  <c r="F252" i="43"/>
  <c r="J251" i="43"/>
  <c r="I251" i="43"/>
  <c r="F251" i="43"/>
  <c r="E251" i="43"/>
  <c r="K251" i="43" s="1"/>
  <c r="D251" i="43"/>
  <c r="G251" i="43" s="1"/>
  <c r="C251" i="43"/>
  <c r="K250" i="43"/>
  <c r="J250" i="43"/>
  <c r="H250" i="43"/>
  <c r="G250" i="43"/>
  <c r="F250" i="43"/>
  <c r="K249" i="43"/>
  <c r="J249" i="43"/>
  <c r="H249" i="43"/>
  <c r="G249" i="43"/>
  <c r="F249" i="43"/>
  <c r="K248" i="43"/>
  <c r="J248" i="43"/>
  <c r="H248" i="43"/>
  <c r="G248" i="43"/>
  <c r="F248" i="43"/>
  <c r="I247" i="43"/>
  <c r="E247" i="43"/>
  <c r="K247" i="43" s="1"/>
  <c r="D247" i="43"/>
  <c r="G247" i="43" s="1"/>
  <c r="C247" i="43"/>
  <c r="F247" i="43" s="1"/>
  <c r="K246" i="43"/>
  <c r="J246" i="43"/>
  <c r="H246" i="43"/>
  <c r="G246" i="43"/>
  <c r="F246" i="43"/>
  <c r="J244" i="43"/>
  <c r="I244" i="43"/>
  <c r="F244" i="43"/>
  <c r="E244" i="43"/>
  <c r="K244" i="43" s="1"/>
  <c r="D244" i="43"/>
  <c r="G244" i="43" s="1"/>
  <c r="C244" i="43"/>
  <c r="K243" i="43"/>
  <c r="J243" i="43"/>
  <c r="H243" i="43"/>
  <c r="G243" i="43"/>
  <c r="F243" i="43"/>
  <c r="K242" i="43"/>
  <c r="J242" i="43"/>
  <c r="H242" i="43"/>
  <c r="G242" i="43"/>
  <c r="F242" i="43"/>
  <c r="E241" i="43"/>
  <c r="J241" i="43" s="1"/>
  <c r="D241" i="43"/>
  <c r="G241" i="43" s="1"/>
  <c r="C241" i="43"/>
  <c r="F241" i="43" s="1"/>
  <c r="H240" i="43"/>
  <c r="G240" i="43"/>
  <c r="F240" i="43"/>
  <c r="H239" i="43"/>
  <c r="G239" i="43"/>
  <c r="F239" i="43"/>
  <c r="H238" i="43"/>
  <c r="G238" i="43"/>
  <c r="F238" i="43"/>
  <c r="H237" i="43"/>
  <c r="G237" i="43"/>
  <c r="F237" i="43"/>
  <c r="H236" i="43"/>
  <c r="G236" i="43"/>
  <c r="F236" i="43"/>
  <c r="E235" i="43"/>
  <c r="K235" i="43" s="1"/>
  <c r="D235" i="43"/>
  <c r="C235" i="43"/>
  <c r="F235" i="43" s="1"/>
  <c r="K234" i="43"/>
  <c r="J234" i="43"/>
  <c r="H234" i="43"/>
  <c r="G234" i="43"/>
  <c r="F234" i="43"/>
  <c r="I233" i="43"/>
  <c r="D233" i="43"/>
  <c r="K232" i="43"/>
  <c r="J232" i="43"/>
  <c r="G232" i="43"/>
  <c r="F232" i="43"/>
  <c r="K231" i="43"/>
  <c r="J231" i="43"/>
  <c r="H231" i="43"/>
  <c r="G231" i="43"/>
  <c r="F231" i="43"/>
  <c r="K230" i="43"/>
  <c r="J230" i="43"/>
  <c r="H230" i="43"/>
  <c r="G230" i="43"/>
  <c r="F230" i="43"/>
  <c r="K229" i="43"/>
  <c r="J229" i="43"/>
  <c r="H229" i="43"/>
  <c r="G229" i="43"/>
  <c r="F229" i="43"/>
  <c r="K228" i="43"/>
  <c r="J228" i="43"/>
  <c r="H228" i="43"/>
  <c r="G228" i="43"/>
  <c r="F228" i="43"/>
  <c r="J227" i="43"/>
  <c r="I227" i="43"/>
  <c r="F227" i="43"/>
  <c r="E227" i="43"/>
  <c r="K227" i="43" s="1"/>
  <c r="D227" i="43"/>
  <c r="D282" i="43" s="1"/>
  <c r="D226" i="43" s="1"/>
  <c r="C227" i="43"/>
  <c r="H224" i="43"/>
  <c r="G224" i="43"/>
  <c r="F224" i="43"/>
  <c r="F220" i="43"/>
  <c r="E220" i="43"/>
  <c r="D220" i="43"/>
  <c r="C220" i="43"/>
  <c r="H219" i="43"/>
  <c r="H218" i="43"/>
  <c r="H217" i="43"/>
  <c r="H216" i="43"/>
  <c r="E215" i="43"/>
  <c r="D215" i="43"/>
  <c r="C215" i="43"/>
  <c r="H214" i="43"/>
  <c r="H213" i="43"/>
  <c r="K212" i="43"/>
  <c r="J212" i="43"/>
  <c r="H212" i="43"/>
  <c r="I211" i="43"/>
  <c r="E211" i="43"/>
  <c r="K211" i="43" s="1"/>
  <c r="D211" i="43"/>
  <c r="D210" i="43" s="1"/>
  <c r="D206" i="43" s="1"/>
  <c r="C211" i="43"/>
  <c r="C210" i="43" s="1"/>
  <c r="C206" i="43" s="1"/>
  <c r="I210" i="43"/>
  <c r="I206" i="43" s="1"/>
  <c r="E210" i="43"/>
  <c r="J210" i="43" s="1"/>
  <c r="E208" i="43"/>
  <c r="E207" i="43" s="1"/>
  <c r="D208" i="43"/>
  <c r="D207" i="43" s="1"/>
  <c r="C208" i="43"/>
  <c r="C207" i="43"/>
  <c r="K205" i="43"/>
  <c r="J205" i="43"/>
  <c r="H205" i="43"/>
  <c r="G205" i="43"/>
  <c r="F205" i="43"/>
  <c r="H204" i="43"/>
  <c r="I203" i="43"/>
  <c r="E203" i="43"/>
  <c r="J203" i="43" s="1"/>
  <c r="D203" i="43"/>
  <c r="C203" i="43"/>
  <c r="K202" i="43"/>
  <c r="J202" i="43"/>
  <c r="H202" i="43"/>
  <c r="G202" i="43"/>
  <c r="F202" i="43"/>
  <c r="K201" i="43"/>
  <c r="J201" i="43"/>
  <c r="H201" i="43"/>
  <c r="G201" i="43"/>
  <c r="F201" i="43"/>
  <c r="K200" i="43"/>
  <c r="J200" i="43"/>
  <c r="H200" i="43"/>
  <c r="G200" i="43"/>
  <c r="F200" i="43"/>
  <c r="K199" i="43"/>
  <c r="J199" i="43"/>
  <c r="H199" i="43"/>
  <c r="G199" i="43"/>
  <c r="F199" i="43"/>
  <c r="I198" i="43"/>
  <c r="I197" i="43" s="1"/>
  <c r="E198" i="43"/>
  <c r="D198" i="43"/>
  <c r="C198" i="43"/>
  <c r="F198" i="43" s="1"/>
  <c r="E197" i="43"/>
  <c r="K196" i="43"/>
  <c r="J196" i="43"/>
  <c r="H196" i="43"/>
  <c r="G196" i="43"/>
  <c r="F196" i="43"/>
  <c r="I195" i="43"/>
  <c r="E195" i="43"/>
  <c r="J195" i="43" s="1"/>
  <c r="D195" i="43"/>
  <c r="G195" i="43" s="1"/>
  <c r="C195" i="43"/>
  <c r="F195" i="43" s="1"/>
  <c r="K194" i="43"/>
  <c r="J194" i="43"/>
  <c r="H194" i="43"/>
  <c r="G194" i="43"/>
  <c r="F194" i="43"/>
  <c r="I193" i="43"/>
  <c r="I224" i="43" s="1"/>
  <c r="E193" i="43"/>
  <c r="J193" i="43" s="1"/>
  <c r="D193" i="43"/>
  <c r="G193" i="43" s="1"/>
  <c r="C193" i="43"/>
  <c r="F193" i="43" s="1"/>
  <c r="H192" i="43"/>
  <c r="K191" i="43"/>
  <c r="J191" i="43"/>
  <c r="H191" i="43"/>
  <c r="G191" i="43"/>
  <c r="F191" i="43"/>
  <c r="J190" i="43"/>
  <c r="I190" i="43"/>
  <c r="F190" i="43"/>
  <c r="E190" i="43"/>
  <c r="K190" i="43" s="1"/>
  <c r="D190" i="43"/>
  <c r="G190" i="43" s="1"/>
  <c r="C190" i="43"/>
  <c r="I189" i="43"/>
  <c r="E189" i="43"/>
  <c r="C189" i="43"/>
  <c r="F189" i="43" s="1"/>
  <c r="H188" i="43"/>
  <c r="H187" i="43"/>
  <c r="H186" i="43"/>
  <c r="I185" i="43"/>
  <c r="K184" i="43"/>
  <c r="J184" i="43"/>
  <c r="H184" i="43"/>
  <c r="G184" i="43"/>
  <c r="F184" i="43"/>
  <c r="K183" i="43"/>
  <c r="J183" i="43"/>
  <c r="H183" i="43"/>
  <c r="G183" i="43"/>
  <c r="F183" i="43"/>
  <c r="K182" i="43"/>
  <c r="J182" i="43"/>
  <c r="H182" i="43"/>
  <c r="G182" i="43"/>
  <c r="F182" i="43"/>
  <c r="K181" i="43"/>
  <c r="I181" i="43"/>
  <c r="I180" i="43" s="1"/>
  <c r="E181" i="43"/>
  <c r="D181" i="43"/>
  <c r="G181" i="43" s="1"/>
  <c r="C181" i="43"/>
  <c r="D180" i="43"/>
  <c r="I179" i="43"/>
  <c r="K175" i="43"/>
  <c r="J175" i="43"/>
  <c r="H175" i="43"/>
  <c r="G175" i="43"/>
  <c r="F175" i="43"/>
  <c r="K174" i="43"/>
  <c r="J174" i="43"/>
  <c r="H174" i="43"/>
  <c r="G174" i="43"/>
  <c r="F174" i="43"/>
  <c r="K173" i="43"/>
  <c r="J173" i="43"/>
  <c r="H173" i="43"/>
  <c r="G173" i="43"/>
  <c r="F173" i="43"/>
  <c r="K172" i="43"/>
  <c r="J172" i="43"/>
  <c r="H172" i="43"/>
  <c r="G172" i="43"/>
  <c r="F172" i="43"/>
  <c r="K171" i="43"/>
  <c r="J171" i="43"/>
  <c r="H171" i="43"/>
  <c r="G171" i="43"/>
  <c r="F171" i="43"/>
  <c r="K170" i="43"/>
  <c r="J170" i="43"/>
  <c r="H170" i="43"/>
  <c r="G170" i="43"/>
  <c r="F170" i="43"/>
  <c r="K169" i="43"/>
  <c r="J169" i="43"/>
  <c r="H169" i="43"/>
  <c r="G169" i="43"/>
  <c r="F169" i="43"/>
  <c r="I168" i="43"/>
  <c r="E168" i="43"/>
  <c r="D168" i="43"/>
  <c r="G168" i="43" s="1"/>
  <c r="C168" i="43"/>
  <c r="F168" i="43" s="1"/>
  <c r="K167" i="43"/>
  <c r="J167" i="43"/>
  <c r="H167" i="43"/>
  <c r="G167" i="43"/>
  <c r="F167" i="43"/>
  <c r="K166" i="43"/>
  <c r="J166" i="43"/>
  <c r="H166" i="43"/>
  <c r="G166" i="43"/>
  <c r="F166" i="43"/>
  <c r="K165" i="43"/>
  <c r="J165" i="43"/>
  <c r="H165" i="43"/>
  <c r="G165" i="43"/>
  <c r="F165" i="43"/>
  <c r="K164" i="43"/>
  <c r="J164" i="43"/>
  <c r="H164" i="43"/>
  <c r="G164" i="43"/>
  <c r="F164" i="43"/>
  <c r="I163" i="43"/>
  <c r="F163" i="43"/>
  <c r="E163" i="43"/>
  <c r="D163" i="43"/>
  <c r="G163" i="43" s="1"/>
  <c r="C163" i="43"/>
  <c r="H159" i="43"/>
  <c r="H158" i="43" s="1"/>
  <c r="G159" i="43"/>
  <c r="F159" i="43"/>
  <c r="F158" i="43" s="1"/>
  <c r="G158" i="43"/>
  <c r="E158" i="43"/>
  <c r="E311" i="43" s="1"/>
  <c r="D158" i="43"/>
  <c r="D311" i="43" s="1"/>
  <c r="C158" i="43"/>
  <c r="C311" i="43" s="1"/>
  <c r="F311" i="43" s="1"/>
  <c r="H157" i="43"/>
  <c r="G157" i="43"/>
  <c r="F157" i="43"/>
  <c r="H156" i="43"/>
  <c r="E156" i="43"/>
  <c r="E154" i="43" s="1"/>
  <c r="E306" i="43" s="1"/>
  <c r="D156" i="43"/>
  <c r="C156" i="43"/>
  <c r="F156" i="43" s="1"/>
  <c r="H155" i="43"/>
  <c r="H154" i="43" s="1"/>
  <c r="G155" i="43"/>
  <c r="F155" i="43"/>
  <c r="F154" i="43" s="1"/>
  <c r="G154" i="43"/>
  <c r="C154" i="43"/>
  <c r="C306" i="43" s="1"/>
  <c r="F306" i="43" s="1"/>
  <c r="H153" i="43"/>
  <c r="G153" i="43"/>
  <c r="F153" i="43"/>
  <c r="H152" i="43"/>
  <c r="G152" i="43"/>
  <c r="F152" i="43"/>
  <c r="K151" i="43"/>
  <c r="J151" i="43"/>
  <c r="H151" i="43"/>
  <c r="G151" i="43"/>
  <c r="F151" i="43"/>
  <c r="K150" i="43"/>
  <c r="J150" i="43"/>
  <c r="H150" i="43"/>
  <c r="G150" i="43"/>
  <c r="F150" i="43"/>
  <c r="K149" i="43"/>
  <c r="J149" i="43"/>
  <c r="H149" i="43"/>
  <c r="G149" i="43"/>
  <c r="F149" i="43"/>
  <c r="K148" i="43"/>
  <c r="J148" i="43"/>
  <c r="H148" i="43"/>
  <c r="G148" i="43"/>
  <c r="F148" i="43"/>
  <c r="K147" i="43"/>
  <c r="J147" i="43"/>
  <c r="H147" i="43"/>
  <c r="G147" i="43"/>
  <c r="F147" i="43"/>
  <c r="K146" i="43"/>
  <c r="I146" i="43"/>
  <c r="I309" i="43" s="1"/>
  <c r="E146" i="43"/>
  <c r="D146" i="43"/>
  <c r="D309" i="43" s="1"/>
  <c r="G309" i="43" s="1"/>
  <c r="C146" i="43"/>
  <c r="K145" i="43"/>
  <c r="J145" i="43"/>
  <c r="H145" i="43"/>
  <c r="G145" i="43"/>
  <c r="F145" i="43"/>
  <c r="K144" i="43"/>
  <c r="J144" i="43"/>
  <c r="H144" i="43"/>
  <c r="G144" i="43"/>
  <c r="F144" i="43"/>
  <c r="E143" i="43"/>
  <c r="D143" i="43"/>
  <c r="G143" i="43" s="1"/>
  <c r="C143" i="43"/>
  <c r="F143" i="43" s="1"/>
  <c r="H141" i="43"/>
  <c r="G141" i="43"/>
  <c r="F141" i="43"/>
  <c r="K140" i="43"/>
  <c r="J140" i="43"/>
  <c r="H140" i="43"/>
  <c r="G140" i="43"/>
  <c r="F140" i="43"/>
  <c r="J139" i="43"/>
  <c r="I139" i="43"/>
  <c r="F139" i="43"/>
  <c r="E139" i="43"/>
  <c r="K139" i="43" s="1"/>
  <c r="D139" i="43"/>
  <c r="C139" i="43"/>
  <c r="H138" i="43"/>
  <c r="G138" i="43"/>
  <c r="F138" i="43"/>
  <c r="K137" i="43"/>
  <c r="J137" i="43"/>
  <c r="H137" i="43"/>
  <c r="G137" i="43"/>
  <c r="F137" i="43"/>
  <c r="K136" i="43"/>
  <c r="J136" i="43"/>
  <c r="H136" i="43"/>
  <c r="G136" i="43"/>
  <c r="F136" i="43"/>
  <c r="K135" i="43"/>
  <c r="J135" i="43"/>
  <c r="H135" i="43"/>
  <c r="G135" i="43"/>
  <c r="F135" i="43"/>
  <c r="K134" i="43"/>
  <c r="I134" i="43"/>
  <c r="E134" i="43"/>
  <c r="D134" i="43"/>
  <c r="G134" i="43" s="1"/>
  <c r="C134" i="43"/>
  <c r="F134" i="43" s="1"/>
  <c r="K133" i="43"/>
  <c r="J133" i="43"/>
  <c r="H133" i="43"/>
  <c r="G133" i="43"/>
  <c r="F133" i="43"/>
  <c r="I132" i="43"/>
  <c r="E132" i="43"/>
  <c r="C132" i="43"/>
  <c r="K131" i="43"/>
  <c r="J131" i="43"/>
  <c r="H131" i="43"/>
  <c r="G131" i="43"/>
  <c r="F131" i="43"/>
  <c r="K130" i="43"/>
  <c r="J130" i="43"/>
  <c r="H130" i="43"/>
  <c r="G130" i="43"/>
  <c r="F130" i="43"/>
  <c r="K129" i="43"/>
  <c r="J129" i="43"/>
  <c r="H129" i="43"/>
  <c r="G129" i="43"/>
  <c r="F129" i="43"/>
  <c r="H128" i="43"/>
  <c r="G128" i="43"/>
  <c r="F128" i="43"/>
  <c r="K127" i="43"/>
  <c r="J127" i="43"/>
  <c r="H127" i="43"/>
  <c r="G127" i="43"/>
  <c r="F127" i="43"/>
  <c r="I126" i="43"/>
  <c r="I301" i="43" s="1"/>
  <c r="E126" i="43"/>
  <c r="D126" i="43"/>
  <c r="C126" i="43"/>
  <c r="K125" i="43"/>
  <c r="J125" i="43"/>
  <c r="H125" i="43"/>
  <c r="G125" i="43"/>
  <c r="F125" i="43"/>
  <c r="K124" i="43"/>
  <c r="J124" i="43"/>
  <c r="H124" i="43"/>
  <c r="G124" i="43"/>
  <c r="F124" i="43"/>
  <c r="I123" i="43"/>
  <c r="I300" i="43" s="1"/>
  <c r="E123" i="43"/>
  <c r="D123" i="43"/>
  <c r="C123" i="43"/>
  <c r="K122" i="43"/>
  <c r="J122" i="43"/>
  <c r="H122" i="43"/>
  <c r="G122" i="43"/>
  <c r="F122" i="43"/>
  <c r="K121" i="43"/>
  <c r="J121" i="43"/>
  <c r="H121" i="43"/>
  <c r="G121" i="43"/>
  <c r="F121" i="43"/>
  <c r="K120" i="43"/>
  <c r="J120" i="43"/>
  <c r="H120" i="43"/>
  <c r="G120" i="43"/>
  <c r="F120" i="43"/>
  <c r="J119" i="43"/>
  <c r="I119" i="43"/>
  <c r="I299" i="43" s="1"/>
  <c r="F119" i="43"/>
  <c r="E119" i="43"/>
  <c r="K119" i="43" s="1"/>
  <c r="D119" i="43"/>
  <c r="C119" i="43"/>
  <c r="C299" i="43" s="1"/>
  <c r="K118" i="43"/>
  <c r="J118" i="43"/>
  <c r="H118" i="43"/>
  <c r="G118" i="43"/>
  <c r="F118" i="43"/>
  <c r="K117" i="43"/>
  <c r="J117" i="43"/>
  <c r="H117" i="43"/>
  <c r="G117" i="43"/>
  <c r="F117" i="43"/>
  <c r="K116" i="43"/>
  <c r="J116" i="43"/>
  <c r="H116" i="43"/>
  <c r="G116" i="43"/>
  <c r="F116" i="43"/>
  <c r="K115" i="43"/>
  <c r="J115" i="43"/>
  <c r="H115" i="43"/>
  <c r="G115" i="43"/>
  <c r="F115" i="43"/>
  <c r="H114" i="43"/>
  <c r="G114" i="43"/>
  <c r="F114" i="43"/>
  <c r="H113" i="43"/>
  <c r="G113" i="43"/>
  <c r="F113" i="43"/>
  <c r="K112" i="43"/>
  <c r="I112" i="43"/>
  <c r="E112" i="43"/>
  <c r="D112" i="43"/>
  <c r="D298" i="43" s="1"/>
  <c r="C112" i="43"/>
  <c r="K111" i="43"/>
  <c r="J111" i="43"/>
  <c r="H111" i="43"/>
  <c r="G111" i="43"/>
  <c r="F111" i="43"/>
  <c r="I110" i="43"/>
  <c r="I297" i="43" s="1"/>
  <c r="E110" i="43"/>
  <c r="D110" i="43"/>
  <c r="D297" i="43" s="1"/>
  <c r="C110" i="43"/>
  <c r="H109" i="43"/>
  <c r="G109" i="43"/>
  <c r="F109" i="43"/>
  <c r="H108" i="43"/>
  <c r="G108" i="43"/>
  <c r="F108" i="43"/>
  <c r="H107" i="43"/>
  <c r="G107" i="43"/>
  <c r="F107" i="43"/>
  <c r="H106" i="43"/>
  <c r="G106" i="43"/>
  <c r="F106" i="43"/>
  <c r="H105" i="43"/>
  <c r="G105" i="43"/>
  <c r="F105" i="43"/>
  <c r="H104" i="43"/>
  <c r="G104" i="43"/>
  <c r="F104" i="43"/>
  <c r="H103" i="43"/>
  <c r="G103" i="43"/>
  <c r="F103" i="43"/>
  <c r="H102" i="43"/>
  <c r="G102" i="43"/>
  <c r="F102" i="43"/>
  <c r="E101" i="43"/>
  <c r="D101" i="43"/>
  <c r="C101" i="43"/>
  <c r="H100" i="43"/>
  <c r="G100" i="43"/>
  <c r="F100" i="43"/>
  <c r="F99" i="43"/>
  <c r="E99" i="43"/>
  <c r="J99" i="43" s="1"/>
  <c r="D99" i="43"/>
  <c r="G99" i="43" s="1"/>
  <c r="C99" i="43"/>
  <c r="K98" i="43"/>
  <c r="J98" i="43"/>
  <c r="H98" i="43"/>
  <c r="G98" i="43"/>
  <c r="F98" i="43"/>
  <c r="I97" i="43"/>
  <c r="K96" i="43"/>
  <c r="J96" i="43"/>
  <c r="H96" i="43"/>
  <c r="G96" i="43"/>
  <c r="F96" i="43"/>
  <c r="K95" i="43"/>
  <c r="J95" i="43"/>
  <c r="H95" i="43"/>
  <c r="G95" i="43"/>
  <c r="F95" i="43"/>
  <c r="K94" i="43"/>
  <c r="J94" i="43"/>
  <c r="H94" i="43"/>
  <c r="G94" i="43"/>
  <c r="F94" i="43"/>
  <c r="F92" i="43" s="1"/>
  <c r="K93" i="43"/>
  <c r="J93" i="43"/>
  <c r="H93" i="43"/>
  <c r="G93" i="43"/>
  <c r="F93" i="43"/>
  <c r="K92" i="43"/>
  <c r="I92" i="43"/>
  <c r="G92" i="43"/>
  <c r="E92" i="43"/>
  <c r="D92" i="43"/>
  <c r="D295" i="43" s="1"/>
  <c r="C92" i="43"/>
  <c r="H88" i="43"/>
  <c r="G88" i="43"/>
  <c r="H87" i="43"/>
  <c r="G87" i="43"/>
  <c r="F87" i="43"/>
  <c r="K86" i="43"/>
  <c r="J86" i="43"/>
  <c r="H86" i="43"/>
  <c r="G86" i="43"/>
  <c r="F86" i="43"/>
  <c r="J85" i="43"/>
  <c r="I85" i="43"/>
  <c r="F85" i="43"/>
  <c r="E85" i="43"/>
  <c r="K85" i="43" s="1"/>
  <c r="D85" i="43"/>
  <c r="G85" i="43" s="1"/>
  <c r="C85" i="43"/>
  <c r="H84" i="43"/>
  <c r="G84" i="43"/>
  <c r="F84" i="43"/>
  <c r="E83" i="43"/>
  <c r="D83" i="43"/>
  <c r="C83" i="43"/>
  <c r="F83" i="43" s="1"/>
  <c r="H82" i="43"/>
  <c r="G82" i="43"/>
  <c r="F82" i="43"/>
  <c r="K81" i="43"/>
  <c r="J81" i="43"/>
  <c r="H81" i="43"/>
  <c r="G81" i="43"/>
  <c r="F81" i="43"/>
  <c r="H80" i="43"/>
  <c r="E79" i="43"/>
  <c r="E74" i="43" s="1"/>
  <c r="D79" i="43"/>
  <c r="C79" i="43"/>
  <c r="F79" i="43" s="1"/>
  <c r="H78" i="43"/>
  <c r="G78" i="43"/>
  <c r="F78" i="43"/>
  <c r="K77" i="43"/>
  <c r="J77" i="43"/>
  <c r="H77" i="43"/>
  <c r="G77" i="43"/>
  <c r="F77" i="43"/>
  <c r="K76" i="43"/>
  <c r="J76" i="43"/>
  <c r="H76" i="43"/>
  <c r="G76" i="43"/>
  <c r="F76" i="43"/>
  <c r="J75" i="43"/>
  <c r="I75" i="43"/>
  <c r="F75" i="43"/>
  <c r="E75" i="43"/>
  <c r="K75" i="43" s="1"/>
  <c r="D75" i="43"/>
  <c r="G75" i="43" s="1"/>
  <c r="C75" i="43"/>
  <c r="I74" i="43"/>
  <c r="I73" i="43" s="1"/>
  <c r="I293" i="43" s="1"/>
  <c r="C74" i="43"/>
  <c r="F74" i="43" s="1"/>
  <c r="K71" i="43"/>
  <c r="J71" i="43"/>
  <c r="H71" i="43"/>
  <c r="G71" i="43"/>
  <c r="F71" i="43"/>
  <c r="K70" i="43"/>
  <c r="J70" i="43"/>
  <c r="H70" i="43"/>
  <c r="F70" i="43"/>
  <c r="I69" i="43"/>
  <c r="K69" i="43" s="1"/>
  <c r="E69" i="43"/>
  <c r="D69" i="43"/>
  <c r="G69" i="43" s="1"/>
  <c r="C69" i="43"/>
  <c r="I68" i="43"/>
  <c r="E68" i="43"/>
  <c r="D68" i="43"/>
  <c r="G68" i="43" s="1"/>
  <c r="C68" i="43"/>
  <c r="H67" i="43"/>
  <c r="G67" i="43"/>
  <c r="E66" i="43"/>
  <c r="H66" i="43" s="1"/>
  <c r="D66" i="43"/>
  <c r="G66" i="43" s="1"/>
  <c r="C66" i="43"/>
  <c r="K65" i="43"/>
  <c r="J65" i="43"/>
  <c r="H65" i="43"/>
  <c r="G65" i="43"/>
  <c r="H64" i="43"/>
  <c r="K63" i="43"/>
  <c r="J63" i="43"/>
  <c r="H63" i="43"/>
  <c r="G63" i="43"/>
  <c r="F63" i="43"/>
  <c r="K62" i="43"/>
  <c r="J62" i="43"/>
  <c r="H62" i="43"/>
  <c r="G62" i="43"/>
  <c r="F62" i="43"/>
  <c r="I61" i="43"/>
  <c r="E61" i="43"/>
  <c r="D61" i="43"/>
  <c r="C61" i="43"/>
  <c r="F61" i="43" s="1"/>
  <c r="K60" i="43"/>
  <c r="J60" i="43"/>
  <c r="H60" i="43"/>
  <c r="G60" i="43"/>
  <c r="F60" i="43"/>
  <c r="I59" i="43"/>
  <c r="E59" i="43"/>
  <c r="J59" i="43" s="1"/>
  <c r="D59" i="43"/>
  <c r="D52" i="43" s="1"/>
  <c r="D45" i="43" s="1"/>
  <c r="C59" i="43"/>
  <c r="F59" i="43" s="1"/>
  <c r="H58" i="43"/>
  <c r="K57" i="43"/>
  <c r="J57" i="43"/>
  <c r="H57" i="43"/>
  <c r="G57" i="43"/>
  <c r="F57" i="43"/>
  <c r="K56" i="43"/>
  <c r="J56" i="43"/>
  <c r="H56" i="43"/>
  <c r="G56" i="43"/>
  <c r="F56" i="43"/>
  <c r="K55" i="43"/>
  <c r="J55" i="43"/>
  <c r="H55" i="43"/>
  <c r="G55" i="43"/>
  <c r="F55" i="43"/>
  <c r="K54" i="43"/>
  <c r="J54" i="43"/>
  <c r="H54" i="43"/>
  <c r="G54" i="43"/>
  <c r="F54" i="43"/>
  <c r="I53" i="43"/>
  <c r="E53" i="43"/>
  <c r="J53" i="43" s="1"/>
  <c r="D53" i="43"/>
  <c r="C53" i="43"/>
  <c r="F53" i="43" s="1"/>
  <c r="K51" i="43"/>
  <c r="J51" i="43"/>
  <c r="H51" i="43"/>
  <c r="G51" i="43"/>
  <c r="F51" i="43"/>
  <c r="K50" i="43"/>
  <c r="J50" i="43"/>
  <c r="H50" i="43"/>
  <c r="G50" i="43"/>
  <c r="F50" i="43"/>
  <c r="I49" i="43"/>
  <c r="E49" i="43"/>
  <c r="J49" i="43" s="1"/>
  <c r="D49" i="43"/>
  <c r="G49" i="43" s="1"/>
  <c r="C49" i="43"/>
  <c r="F49" i="43" s="1"/>
  <c r="K48" i="43"/>
  <c r="J48" i="43"/>
  <c r="H48" i="43"/>
  <c r="G48" i="43"/>
  <c r="F48" i="43"/>
  <c r="I47" i="43"/>
  <c r="J47" i="43" s="1"/>
  <c r="H47" i="43"/>
  <c r="G47" i="43"/>
  <c r="F47" i="43"/>
  <c r="I46" i="43"/>
  <c r="D46" i="43"/>
  <c r="G46" i="43" s="1"/>
  <c r="K44" i="43"/>
  <c r="J44" i="43"/>
  <c r="H44" i="43"/>
  <c r="G44" i="43"/>
  <c r="F44" i="43"/>
  <c r="K43" i="43"/>
  <c r="J43" i="43"/>
  <c r="H43" i="43"/>
  <c r="G43" i="43"/>
  <c r="F43" i="43"/>
  <c r="K42" i="43"/>
  <c r="J42" i="43"/>
  <c r="H42" i="43"/>
  <c r="G42" i="43"/>
  <c r="F42" i="43"/>
  <c r="I41" i="43"/>
  <c r="E41" i="43"/>
  <c r="D41" i="43"/>
  <c r="C41" i="43"/>
  <c r="F41" i="43" s="1"/>
  <c r="K40" i="43"/>
  <c r="J40" i="43"/>
  <c r="H40" i="43"/>
  <c r="G40" i="43"/>
  <c r="F40" i="43"/>
  <c r="K39" i="43"/>
  <c r="J39" i="43"/>
  <c r="H39" i="43"/>
  <c r="G39" i="43"/>
  <c r="F39" i="43"/>
  <c r="K38" i="43"/>
  <c r="J38" i="43"/>
  <c r="H38" i="43"/>
  <c r="G38" i="43"/>
  <c r="F38" i="43"/>
  <c r="K37" i="43"/>
  <c r="J37" i="43"/>
  <c r="H37" i="43"/>
  <c r="G37" i="43"/>
  <c r="F37" i="43"/>
  <c r="K36" i="43"/>
  <c r="J36" i="43"/>
  <c r="H36" i="43"/>
  <c r="G36" i="43"/>
  <c r="F36" i="43"/>
  <c r="K35" i="43"/>
  <c r="J35" i="43"/>
  <c r="H35" i="43"/>
  <c r="G35" i="43"/>
  <c r="F35" i="43"/>
  <c r="K34" i="43"/>
  <c r="J34" i="43"/>
  <c r="H34" i="43"/>
  <c r="G34" i="43"/>
  <c r="F34" i="43"/>
  <c r="K33" i="43"/>
  <c r="J33" i="43"/>
  <c r="H33" i="43"/>
  <c r="G33" i="43"/>
  <c r="F33" i="43"/>
  <c r="J32" i="43"/>
  <c r="H32" i="43"/>
  <c r="G32" i="43"/>
  <c r="F32" i="43"/>
  <c r="I31" i="43"/>
  <c r="E31" i="43"/>
  <c r="J31" i="43" s="1"/>
  <c r="D31" i="43"/>
  <c r="C31" i="43"/>
  <c r="F31" i="43" s="1"/>
  <c r="D30" i="43"/>
  <c r="K29" i="43"/>
  <c r="J29" i="43"/>
  <c r="H29" i="43"/>
  <c r="G29" i="43"/>
  <c r="F29" i="43"/>
  <c r="I28" i="43"/>
  <c r="E28" i="43"/>
  <c r="D28" i="43"/>
  <c r="C28" i="43"/>
  <c r="F28" i="43" s="1"/>
  <c r="K27" i="43"/>
  <c r="J27" i="43"/>
  <c r="H27" i="43"/>
  <c r="G27" i="43"/>
  <c r="F27" i="43"/>
  <c r="J26" i="43"/>
  <c r="I26" i="43"/>
  <c r="F26" i="43"/>
  <c r="E26" i="43"/>
  <c r="K26" i="43" s="1"/>
  <c r="D26" i="43"/>
  <c r="G26" i="43" s="1"/>
  <c r="C26" i="43"/>
  <c r="K25" i="43"/>
  <c r="J25" i="43"/>
  <c r="H25" i="43"/>
  <c r="G25" i="43"/>
  <c r="F25" i="43"/>
  <c r="I24" i="43"/>
  <c r="I23" i="43" s="1"/>
  <c r="E24" i="43"/>
  <c r="D24" i="43"/>
  <c r="C24" i="43"/>
  <c r="K22" i="43"/>
  <c r="J22" i="43"/>
  <c r="H22" i="43"/>
  <c r="G22" i="43"/>
  <c r="F22" i="43"/>
  <c r="I21" i="43"/>
  <c r="E21" i="43"/>
  <c r="J21" i="43" s="1"/>
  <c r="D21" i="43"/>
  <c r="C21" i="43"/>
  <c r="F21" i="43" s="1"/>
  <c r="K20" i="43"/>
  <c r="J20" i="43"/>
  <c r="H20" i="43"/>
  <c r="G20" i="43"/>
  <c r="F20" i="43"/>
  <c r="H19" i="43"/>
  <c r="G19" i="43"/>
  <c r="F19" i="43"/>
  <c r="I18" i="43"/>
  <c r="I17" i="43" s="1"/>
  <c r="E18" i="43"/>
  <c r="D18" i="43"/>
  <c r="C18" i="43"/>
  <c r="K16" i="43"/>
  <c r="J16" i="43"/>
  <c r="H16" i="43"/>
  <c r="G16" i="43"/>
  <c r="F16" i="43"/>
  <c r="I15" i="43"/>
  <c r="E15" i="43"/>
  <c r="J15" i="43" s="1"/>
  <c r="D15" i="43"/>
  <c r="G15" i="43" s="1"/>
  <c r="C15" i="43"/>
  <c r="F15" i="43" s="1"/>
  <c r="K14" i="43"/>
  <c r="J14" i="43"/>
  <c r="H14" i="43"/>
  <c r="G14" i="43"/>
  <c r="F14" i="43"/>
  <c r="K13" i="43"/>
  <c r="J13" i="43"/>
  <c r="H13" i="43"/>
  <c r="F13" i="43"/>
  <c r="K12" i="43"/>
  <c r="J12" i="43"/>
  <c r="H12" i="43"/>
  <c r="G12" i="43"/>
  <c r="F12" i="43"/>
  <c r="I11" i="43"/>
  <c r="E11" i="43"/>
  <c r="J11" i="43" s="1"/>
  <c r="D11" i="43"/>
  <c r="C11" i="43"/>
  <c r="F11" i="43" s="1"/>
  <c r="D10" i="43"/>
  <c r="F18" i="43" l="1"/>
  <c r="C17" i="43"/>
  <c r="F17" i="43" s="1"/>
  <c r="K18" i="43"/>
  <c r="J18" i="43"/>
  <c r="F24" i="43"/>
  <c r="C23" i="43"/>
  <c r="K24" i="43"/>
  <c r="J24" i="43"/>
  <c r="K28" i="43"/>
  <c r="J28" i="43"/>
  <c r="K41" i="43"/>
  <c r="J41" i="43"/>
  <c r="G59" i="43"/>
  <c r="E17" i="43"/>
  <c r="J17" i="43" s="1"/>
  <c r="E23" i="43"/>
  <c r="J23" i="43" s="1"/>
  <c r="C46" i="43"/>
  <c r="E46" i="43"/>
  <c r="J46" i="43" s="1"/>
  <c r="J74" i="43"/>
  <c r="G112" i="43"/>
  <c r="C300" i="43"/>
  <c r="F123" i="43"/>
  <c r="E300" i="43"/>
  <c r="J123" i="43"/>
  <c r="G146" i="43"/>
  <c r="K168" i="43"/>
  <c r="J197" i="43"/>
  <c r="K198" i="43"/>
  <c r="J211" i="43"/>
  <c r="K241" i="43"/>
  <c r="I10" i="43"/>
  <c r="G18" i="43"/>
  <c r="G24" i="43"/>
  <c r="G28" i="43"/>
  <c r="I30" i="43"/>
  <c r="G41" i="43"/>
  <c r="I52" i="43"/>
  <c r="I45" i="43" s="1"/>
  <c r="J61" i="43"/>
  <c r="H68" i="43"/>
  <c r="J69" i="43"/>
  <c r="G79" i="43"/>
  <c r="H83" i="43"/>
  <c r="I296" i="43"/>
  <c r="K99" i="43"/>
  <c r="I298" i="43"/>
  <c r="D301" i="43"/>
  <c r="I302" i="43"/>
  <c r="I303" i="43"/>
  <c r="K303" i="43" s="1"/>
  <c r="I305" i="43"/>
  <c r="K163" i="43"/>
  <c r="H163" i="43"/>
  <c r="J163" i="43"/>
  <c r="E185" i="43"/>
  <c r="J185" i="43" s="1"/>
  <c r="J189" i="43"/>
  <c r="C197" i="43"/>
  <c r="F197" i="43" s="1"/>
  <c r="G198" i="43"/>
  <c r="J198" i="43"/>
  <c r="H215" i="43"/>
  <c r="I282" i="43"/>
  <c r="I284" i="43" s="1"/>
  <c r="C233" i="43"/>
  <c r="E233" i="43"/>
  <c r="J233" i="43" s="1"/>
  <c r="J247" i="43"/>
  <c r="J263" i="43"/>
  <c r="J275" i="43"/>
  <c r="J310" i="43"/>
  <c r="F101" i="43"/>
  <c r="C97" i="43"/>
  <c r="H101" i="43"/>
  <c r="E97" i="43"/>
  <c r="F110" i="43"/>
  <c r="C297" i="43"/>
  <c r="J110" i="43"/>
  <c r="H110" i="43"/>
  <c r="E297" i="43"/>
  <c r="D299" i="43"/>
  <c r="G119" i="43"/>
  <c r="G123" i="43"/>
  <c r="D300" i="43"/>
  <c r="G300" i="43" s="1"/>
  <c r="C301" i="43"/>
  <c r="F126" i="43"/>
  <c r="E301" i="43"/>
  <c r="J126" i="43"/>
  <c r="H126" i="43"/>
  <c r="J132" i="43"/>
  <c r="E302" i="43"/>
  <c r="G139" i="43"/>
  <c r="D132" i="43"/>
  <c r="K305" i="43"/>
  <c r="J305" i="43"/>
  <c r="K143" i="43"/>
  <c r="H143" i="43"/>
  <c r="J311" i="43"/>
  <c r="H311" i="43"/>
  <c r="K311" i="43"/>
  <c r="D284" i="43"/>
  <c r="C160" i="43"/>
  <c r="C295" i="43"/>
  <c r="E160" i="43"/>
  <c r="J92" i="43"/>
  <c r="H92" i="43"/>
  <c r="E295" i="43"/>
  <c r="G295" i="43" s="1"/>
  <c r="I160" i="43"/>
  <c r="I161" i="43" s="1"/>
  <c r="I295" i="43"/>
  <c r="I294" i="43" s="1"/>
  <c r="I314" i="43" s="1"/>
  <c r="C298" i="43"/>
  <c r="F112" i="43"/>
  <c r="E298" i="43"/>
  <c r="J112" i="43"/>
  <c r="H112" i="43"/>
  <c r="J300" i="43"/>
  <c r="H300" i="43"/>
  <c r="F132" i="43"/>
  <c r="C302" i="43"/>
  <c r="F302" i="43" s="1"/>
  <c r="J134" i="43"/>
  <c r="H134" i="43"/>
  <c r="J303" i="43"/>
  <c r="F146" i="43"/>
  <c r="C309" i="43"/>
  <c r="F309" i="43" s="1"/>
  <c r="J146" i="43"/>
  <c r="H146" i="43"/>
  <c r="E309" i="43"/>
  <c r="J306" i="43"/>
  <c r="K306" i="43"/>
  <c r="G156" i="43"/>
  <c r="D154" i="43"/>
  <c r="J168" i="43"/>
  <c r="H168" i="43"/>
  <c r="I222" i="43"/>
  <c r="I223" i="43"/>
  <c r="I225" i="43" s="1"/>
  <c r="D179" i="43"/>
  <c r="F181" i="43"/>
  <c r="C180" i="43"/>
  <c r="J181" i="43"/>
  <c r="H181" i="43"/>
  <c r="E180" i="43"/>
  <c r="J224" i="43"/>
  <c r="K224" i="43"/>
  <c r="K307" i="43"/>
  <c r="J307" i="43"/>
  <c r="H307" i="43"/>
  <c r="F313" i="43"/>
  <c r="J313" i="43"/>
  <c r="H313" i="43"/>
  <c r="G11" i="43"/>
  <c r="K11" i="43"/>
  <c r="H15" i="43"/>
  <c r="K17" i="43"/>
  <c r="H18" i="43"/>
  <c r="G21" i="43"/>
  <c r="K21" i="43"/>
  <c r="K23" i="43"/>
  <c r="H24" i="43"/>
  <c r="H26" i="43"/>
  <c r="H28" i="43"/>
  <c r="G31" i="43"/>
  <c r="K31" i="43"/>
  <c r="H41" i="43"/>
  <c r="K47" i="43"/>
  <c r="K49" i="43"/>
  <c r="G53" i="43"/>
  <c r="K53" i="43"/>
  <c r="K59" i="43"/>
  <c r="G61" i="43"/>
  <c r="K61" i="43"/>
  <c r="K74" i="43"/>
  <c r="H75" i="43"/>
  <c r="H79" i="43"/>
  <c r="G83" i="43"/>
  <c r="H85" i="43"/>
  <c r="G298" i="43"/>
  <c r="J143" i="43"/>
  <c r="D306" i="43"/>
  <c r="G306" i="43" s="1"/>
  <c r="C10" i="43"/>
  <c r="E10" i="43"/>
  <c r="G10" i="43" s="1"/>
  <c r="H11" i="43"/>
  <c r="D17" i="43"/>
  <c r="G17" i="43" s="1"/>
  <c r="H21" i="43"/>
  <c r="D23" i="43"/>
  <c r="C30" i="43"/>
  <c r="E30" i="43"/>
  <c r="H31" i="43"/>
  <c r="H49" i="43"/>
  <c r="C52" i="43"/>
  <c r="E52" i="43"/>
  <c r="K52" i="43"/>
  <c r="H53" i="43"/>
  <c r="H59" i="43"/>
  <c r="H61" i="43"/>
  <c r="H69" i="43"/>
  <c r="C73" i="43"/>
  <c r="E73" i="43"/>
  <c r="D74" i="43"/>
  <c r="D97" i="43"/>
  <c r="H99" i="43"/>
  <c r="G101" i="43"/>
  <c r="G110" i="43"/>
  <c r="K110" i="43"/>
  <c r="H119" i="43"/>
  <c r="H123" i="43"/>
  <c r="G301" i="43"/>
  <c r="G126" i="43"/>
  <c r="K126" i="43"/>
  <c r="K132" i="43"/>
  <c r="H139" i="43"/>
  <c r="G311" i="43"/>
  <c r="K185" i="43"/>
  <c r="K189" i="43"/>
  <c r="H190" i="43"/>
  <c r="K193" i="43"/>
  <c r="K195" i="43"/>
  <c r="K197" i="43"/>
  <c r="H198" i="43"/>
  <c r="K203" i="43"/>
  <c r="K210" i="43"/>
  <c r="H211" i="43"/>
  <c r="H227" i="43"/>
  <c r="K233" i="43"/>
  <c r="G235" i="43"/>
  <c r="J235" i="43"/>
  <c r="H241" i="43"/>
  <c r="H244" i="43"/>
  <c r="H247" i="43"/>
  <c r="H251" i="43"/>
  <c r="K256" i="43"/>
  <c r="K259" i="43"/>
  <c r="G263" i="43"/>
  <c r="K263" i="43"/>
  <c r="K265" i="43"/>
  <c r="H273" i="43"/>
  <c r="H275" i="43"/>
  <c r="H279" i="43"/>
  <c r="E299" i="43"/>
  <c r="F299" i="43" s="1"/>
  <c r="K304" i="43"/>
  <c r="H310" i="43"/>
  <c r="H312" i="43"/>
  <c r="K123" i="43"/>
  <c r="D189" i="43"/>
  <c r="H189" i="43"/>
  <c r="H193" i="43"/>
  <c r="H195" i="43"/>
  <c r="D197" i="43"/>
  <c r="G197" i="43" s="1"/>
  <c r="H197" i="43"/>
  <c r="H203" i="43"/>
  <c r="E206" i="43"/>
  <c r="H210" i="43"/>
  <c r="G227" i="43"/>
  <c r="H235" i="43"/>
  <c r="H256" i="43"/>
  <c r="H259" i="43"/>
  <c r="H263" i="43"/>
  <c r="H265" i="43"/>
  <c r="G279" i="43"/>
  <c r="K279" i="43"/>
  <c r="H308" i="43"/>
  <c r="H226" i="42"/>
  <c r="F226" i="42"/>
  <c r="G226" i="42"/>
  <c r="F23" i="43" l="1"/>
  <c r="H233" i="43"/>
  <c r="E282" i="43"/>
  <c r="E226" i="43" s="1"/>
  <c r="G233" i="43"/>
  <c r="H46" i="43"/>
  <c r="G23" i="43"/>
  <c r="H17" i="43"/>
  <c r="K46" i="43"/>
  <c r="F233" i="43"/>
  <c r="C282" i="43"/>
  <c r="I9" i="43"/>
  <c r="C185" i="43"/>
  <c r="F185" i="43" s="1"/>
  <c r="F300" i="43"/>
  <c r="F46" i="43"/>
  <c r="F30" i="43"/>
  <c r="K206" i="43"/>
  <c r="J206" i="43"/>
  <c r="H206" i="43"/>
  <c r="J282" i="43"/>
  <c r="E284" i="43"/>
  <c r="K282" i="43"/>
  <c r="G97" i="43"/>
  <c r="D296" i="43"/>
  <c r="D160" i="43"/>
  <c r="G74" i="43"/>
  <c r="D73" i="43"/>
  <c r="C293" i="43"/>
  <c r="F73" i="43"/>
  <c r="J52" i="43"/>
  <c r="H52" i="43"/>
  <c r="F10" i="43"/>
  <c r="C9" i="43"/>
  <c r="F180" i="43"/>
  <c r="C179" i="43"/>
  <c r="K298" i="43"/>
  <c r="J298" i="43"/>
  <c r="H298" i="43"/>
  <c r="K160" i="43"/>
  <c r="E161" i="43"/>
  <c r="J160" i="43"/>
  <c r="C161" i="43"/>
  <c r="F161" i="43" s="1"/>
  <c r="F160" i="43"/>
  <c r="D302" i="43"/>
  <c r="G302" i="43" s="1"/>
  <c r="G132" i="43"/>
  <c r="J302" i="43"/>
  <c r="K302" i="43"/>
  <c r="J297" i="43"/>
  <c r="H297" i="43"/>
  <c r="K297" i="43"/>
  <c r="D185" i="43"/>
  <c r="G189" i="43"/>
  <c r="J299" i="43"/>
  <c r="H299" i="43"/>
  <c r="K299" i="43"/>
  <c r="E293" i="43"/>
  <c r="K73" i="43"/>
  <c r="J73" i="43"/>
  <c r="H73" i="43"/>
  <c r="K30" i="43"/>
  <c r="J30" i="43"/>
  <c r="H30" i="43"/>
  <c r="K10" i="43"/>
  <c r="J10" i="43"/>
  <c r="H10" i="43"/>
  <c r="E9" i="43"/>
  <c r="K180" i="43"/>
  <c r="H180" i="43"/>
  <c r="E179" i="43"/>
  <c r="J180" i="43"/>
  <c r="J309" i="43"/>
  <c r="H309" i="43"/>
  <c r="K309" i="43"/>
  <c r="J295" i="43"/>
  <c r="H295" i="43"/>
  <c r="K295" i="43"/>
  <c r="F295" i="43"/>
  <c r="K301" i="43"/>
  <c r="J301" i="43"/>
  <c r="H301" i="43"/>
  <c r="E296" i="43"/>
  <c r="K97" i="43"/>
  <c r="J97" i="43"/>
  <c r="H97" i="43"/>
  <c r="C296" i="43"/>
  <c r="F296" i="43" s="1"/>
  <c r="F97" i="43"/>
  <c r="E45" i="43"/>
  <c r="F298" i="43"/>
  <c r="H282" i="43"/>
  <c r="H284" i="43" s="1"/>
  <c r="G297" i="43"/>
  <c r="H74" i="43"/>
  <c r="F52" i="43"/>
  <c r="C45" i="43"/>
  <c r="H23" i="43"/>
  <c r="D9" i="43"/>
  <c r="G180" i="43"/>
  <c r="H306" i="43"/>
  <c r="G282" i="43"/>
  <c r="H132" i="43"/>
  <c r="F301" i="43"/>
  <c r="G299" i="43"/>
  <c r="F297" i="43"/>
  <c r="G52" i="43"/>
  <c r="G30" i="43"/>
  <c r="C226" i="43" l="1"/>
  <c r="F226" i="43" s="1"/>
  <c r="C284" i="43"/>
  <c r="F284" i="43" s="1"/>
  <c r="F282" i="43"/>
  <c r="I72" i="43"/>
  <c r="I292" i="43" s="1"/>
  <c r="I89" i="43"/>
  <c r="I291" i="43" s="1"/>
  <c r="H226" i="43"/>
  <c r="G226" i="43"/>
  <c r="K45" i="43"/>
  <c r="J45" i="43"/>
  <c r="H45" i="43"/>
  <c r="G45" i="43"/>
  <c r="K296" i="43"/>
  <c r="J296" i="43"/>
  <c r="H296" i="43"/>
  <c r="E222" i="43"/>
  <c r="J179" i="43"/>
  <c r="H179" i="43"/>
  <c r="E223" i="43"/>
  <c r="K179" i="43"/>
  <c r="G185" i="43"/>
  <c r="H185" i="43"/>
  <c r="J161" i="43"/>
  <c r="K161" i="43"/>
  <c r="C222" i="43"/>
  <c r="F179" i="43"/>
  <c r="F9" i="43"/>
  <c r="C89" i="43"/>
  <c r="C72" i="43"/>
  <c r="D293" i="43"/>
  <c r="G293" i="43" s="1"/>
  <c r="G73" i="43"/>
  <c r="D161" i="43"/>
  <c r="G161" i="43" s="1"/>
  <c r="G160" i="43"/>
  <c r="J284" i="43"/>
  <c r="K284" i="43"/>
  <c r="D89" i="43"/>
  <c r="D72" i="43"/>
  <c r="G9" i="43"/>
  <c r="E89" i="43"/>
  <c r="J9" i="43"/>
  <c r="H9" i="43"/>
  <c r="E72" i="43"/>
  <c r="K9" i="43"/>
  <c r="J293" i="43"/>
  <c r="K293" i="43"/>
  <c r="G296" i="43"/>
  <c r="D294" i="43"/>
  <c r="C294" i="43"/>
  <c r="G179" i="43"/>
  <c r="F45" i="43"/>
  <c r="G284" i="43"/>
  <c r="E294" i="43"/>
  <c r="H302" i="43"/>
  <c r="H160" i="43"/>
  <c r="D222" i="43"/>
  <c r="F293" i="43"/>
  <c r="C163" i="42"/>
  <c r="C168" i="42"/>
  <c r="H167" i="42"/>
  <c r="D223" i="43" l="1"/>
  <c r="G222" i="43"/>
  <c r="H222" i="43"/>
  <c r="D314" i="43"/>
  <c r="G294" i="43"/>
  <c r="E292" i="43"/>
  <c r="J72" i="43"/>
  <c r="H72" i="43"/>
  <c r="K72" i="43"/>
  <c r="G89" i="43"/>
  <c r="F89" i="43"/>
  <c r="E225" i="43"/>
  <c r="J223" i="43"/>
  <c r="K223" i="43"/>
  <c r="K294" i="43"/>
  <c r="E314" i="43"/>
  <c r="J294" i="43"/>
  <c r="H294" i="43"/>
  <c r="F294" i="43"/>
  <c r="C314" i="43"/>
  <c r="F314" i="43" s="1"/>
  <c r="K89" i="43"/>
  <c r="E291" i="43"/>
  <c r="H89" i="43"/>
  <c r="J89" i="43"/>
  <c r="D292" i="43"/>
  <c r="G292" i="43" s="1"/>
  <c r="G72" i="43"/>
  <c r="C292" i="43"/>
  <c r="F292" i="43" s="1"/>
  <c r="F72" i="43"/>
  <c r="C223" i="43"/>
  <c r="F222" i="43"/>
  <c r="K222" i="43"/>
  <c r="J222" i="43"/>
  <c r="H293" i="43"/>
  <c r="H161" i="43"/>
  <c r="E263" i="42"/>
  <c r="D263" i="42"/>
  <c r="C263" i="42"/>
  <c r="C251" i="42"/>
  <c r="H234" i="42"/>
  <c r="F234" i="42"/>
  <c r="G234" i="42"/>
  <c r="E220" i="42"/>
  <c r="F199" i="42"/>
  <c r="G199" i="42"/>
  <c r="H199" i="42"/>
  <c r="H191" i="42"/>
  <c r="G191" i="42"/>
  <c r="F191" i="42"/>
  <c r="E156" i="42"/>
  <c r="E154" i="42" s="1"/>
  <c r="D156" i="42"/>
  <c r="C156" i="42"/>
  <c r="C154" i="42" s="1"/>
  <c r="C119" i="42"/>
  <c r="D112" i="42"/>
  <c r="C112" i="42"/>
  <c r="H113" i="42"/>
  <c r="G113" i="42"/>
  <c r="F113" i="42"/>
  <c r="E112" i="42"/>
  <c r="C92" i="42"/>
  <c r="G103" i="42"/>
  <c r="H103" i="42"/>
  <c r="F103" i="42"/>
  <c r="H156" i="42" l="1"/>
  <c r="F156" i="42"/>
  <c r="D154" i="42"/>
  <c r="G156" i="42"/>
  <c r="J291" i="43"/>
  <c r="K291" i="43"/>
  <c r="J314" i="43"/>
  <c r="H314" i="43"/>
  <c r="K314" i="43"/>
  <c r="D225" i="43"/>
  <c r="G223" i="43"/>
  <c r="C225" i="43"/>
  <c r="F223" i="43"/>
  <c r="K225" i="43"/>
  <c r="J225" i="43"/>
  <c r="H225" i="43"/>
  <c r="K292" i="43"/>
  <c r="J292" i="43"/>
  <c r="H292" i="43"/>
  <c r="H223" i="43"/>
  <c r="G314" i="43"/>
  <c r="E83" i="42"/>
  <c r="D83" i="42"/>
  <c r="C83" i="42"/>
  <c r="H84" i="42"/>
  <c r="G84" i="42"/>
  <c r="F84" i="42"/>
  <c r="C11" i="42"/>
  <c r="E69" i="42"/>
  <c r="E68" i="42" s="1"/>
  <c r="D69" i="42"/>
  <c r="D68" i="42" s="1"/>
  <c r="C69" i="42"/>
  <c r="C68" i="42" s="1"/>
  <c r="E61" i="42"/>
  <c r="D61" i="42"/>
  <c r="C61" i="42"/>
  <c r="E66" i="42"/>
  <c r="D66" i="42"/>
  <c r="C66" i="42"/>
  <c r="E59" i="42"/>
  <c r="D59" i="42"/>
  <c r="C59" i="42"/>
  <c r="D46" i="42"/>
  <c r="E53" i="42"/>
  <c r="D53" i="42"/>
  <c r="C53" i="42"/>
  <c r="E49" i="42"/>
  <c r="E46" i="42" s="1"/>
  <c r="D49" i="42"/>
  <c r="C49" i="42"/>
  <c r="C46" i="42" s="1"/>
  <c r="E52" i="42" l="1"/>
  <c r="G83" i="42"/>
  <c r="F225" i="43"/>
  <c r="C291" i="43"/>
  <c r="F291" i="43" s="1"/>
  <c r="G225" i="43"/>
  <c r="D291" i="43"/>
  <c r="E45" i="42"/>
  <c r="D52" i="42"/>
  <c r="F83" i="42"/>
  <c r="H83" i="42"/>
  <c r="D45" i="42"/>
  <c r="C52" i="42"/>
  <c r="C45" i="42" s="1"/>
  <c r="E28" i="42"/>
  <c r="D28" i="42"/>
  <c r="C28" i="42"/>
  <c r="E26" i="42"/>
  <c r="D26" i="42"/>
  <c r="C26" i="42"/>
  <c r="E24" i="42"/>
  <c r="E23" i="42" s="1"/>
  <c r="D24" i="42"/>
  <c r="C24" i="42"/>
  <c r="E15" i="42"/>
  <c r="D15" i="42"/>
  <c r="C15" i="42"/>
  <c r="C10" i="42" s="1"/>
  <c r="F13" i="42"/>
  <c r="F15" i="42" l="1"/>
  <c r="D23" i="42"/>
  <c r="G291" i="43"/>
  <c r="H291" i="43"/>
  <c r="C23" i="42"/>
  <c r="C241" i="42" l="1"/>
  <c r="D241" i="42"/>
  <c r="H239" i="42"/>
  <c r="H238" i="42"/>
  <c r="H237" i="42"/>
  <c r="G239" i="42"/>
  <c r="G238" i="42"/>
  <c r="G237" i="42"/>
  <c r="F239" i="42"/>
  <c r="F238" i="42"/>
  <c r="F237" i="42"/>
  <c r="C235" i="42"/>
  <c r="C233" i="42" s="1"/>
  <c r="E92" i="42"/>
  <c r="D92" i="42"/>
  <c r="H95" i="42"/>
  <c r="G157" i="42"/>
  <c r="F157" i="42"/>
  <c r="H157" i="42"/>
  <c r="E139" i="42"/>
  <c r="E132" i="42" s="1"/>
  <c r="D139" i="42"/>
  <c r="D132" i="42" s="1"/>
  <c r="C139" i="42"/>
  <c r="G141" i="42"/>
  <c r="H141" i="42"/>
  <c r="F141" i="42"/>
  <c r="C132" i="42" l="1"/>
  <c r="C302" i="42" s="1"/>
  <c r="D302" i="42"/>
  <c r="E302" i="42"/>
  <c r="H138" i="42"/>
  <c r="G138" i="42"/>
  <c r="F138" i="42"/>
  <c r="F122" i="42" l="1"/>
  <c r="F107" i="42" l="1"/>
  <c r="G107" i="42"/>
  <c r="H107" i="42"/>
  <c r="F106" i="42"/>
  <c r="G106" i="42"/>
  <c r="H106" i="42"/>
  <c r="F105" i="42"/>
  <c r="G105" i="42"/>
  <c r="H105" i="42"/>
  <c r="F104" i="42"/>
  <c r="G104" i="42"/>
  <c r="H104" i="42"/>
  <c r="H219" i="42" l="1"/>
  <c r="H218" i="42"/>
  <c r="H217" i="42"/>
  <c r="H216" i="42"/>
  <c r="H214" i="42"/>
  <c r="H213" i="42"/>
  <c r="H188" i="42" l="1"/>
  <c r="H187" i="42"/>
  <c r="H186" i="42"/>
  <c r="G183" i="42"/>
  <c r="E85" i="42" l="1"/>
  <c r="D85" i="42"/>
  <c r="C85" i="42"/>
  <c r="H87" i="42"/>
  <c r="G87" i="42"/>
  <c r="F87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E30" i="42" s="1"/>
  <c r="D31" i="42"/>
  <c r="D30" i="42" s="1"/>
  <c r="C31" i="42"/>
  <c r="C30" i="42" s="1"/>
  <c r="F23" i="42"/>
  <c r="C21" i="42"/>
  <c r="C227" i="42" l="1"/>
  <c r="D227" i="42"/>
  <c r="D295" i="42" s="1"/>
  <c r="H228" i="42"/>
  <c r="E275" i="42"/>
  <c r="H275" i="42" s="1"/>
  <c r="D275" i="42"/>
  <c r="G275" i="42" s="1"/>
  <c r="C275" i="42"/>
  <c r="H278" i="42"/>
  <c r="G278" i="42"/>
  <c r="F278" i="42"/>
  <c r="D198" i="42"/>
  <c r="F220" i="42"/>
  <c r="D220" i="42"/>
  <c r="C220" i="42"/>
  <c r="C215" i="42"/>
  <c r="C190" i="42"/>
  <c r="F109" i="42"/>
  <c r="G109" i="42"/>
  <c r="H109" i="42"/>
  <c r="G34" i="42"/>
  <c r="G33" i="42"/>
  <c r="H31" i="42"/>
  <c r="E21" i="42"/>
  <c r="G21" i="42" s="1"/>
  <c r="D21" i="42"/>
  <c r="F19" i="42"/>
  <c r="E18" i="42"/>
  <c r="D18" i="42"/>
  <c r="D17" i="42" s="1"/>
  <c r="C18" i="42"/>
  <c r="C17" i="42" s="1"/>
  <c r="C9" i="42" s="1"/>
  <c r="C72" i="42" s="1"/>
  <c r="E11" i="42"/>
  <c r="D11" i="42"/>
  <c r="D10" i="42" s="1"/>
  <c r="F12" i="42"/>
  <c r="C203" i="42"/>
  <c r="E75" i="42"/>
  <c r="D75" i="42"/>
  <c r="D74" i="42" s="1"/>
  <c r="C75" i="42"/>
  <c r="C74" i="42" s="1"/>
  <c r="H79" i="42"/>
  <c r="F79" i="42"/>
  <c r="H240" i="42"/>
  <c r="G240" i="42"/>
  <c r="F240" i="42"/>
  <c r="H242" i="42"/>
  <c r="G242" i="42"/>
  <c r="F242" i="42"/>
  <c r="E241" i="42"/>
  <c r="F241" i="42" s="1"/>
  <c r="E190" i="42"/>
  <c r="D190" i="42"/>
  <c r="D189" i="42" s="1"/>
  <c r="F183" i="42"/>
  <c r="H192" i="42"/>
  <c r="F173" i="42"/>
  <c r="G173" i="42"/>
  <c r="H173" i="42"/>
  <c r="J173" i="42"/>
  <c r="K173" i="42"/>
  <c r="E158" i="42"/>
  <c r="E311" i="42" s="1"/>
  <c r="D158" i="42"/>
  <c r="D311" i="42" s="1"/>
  <c r="C158" i="42"/>
  <c r="H159" i="42"/>
  <c r="H158" i="42" s="1"/>
  <c r="G159" i="42"/>
  <c r="G158" i="42" s="1"/>
  <c r="F159" i="42"/>
  <c r="F158" i="42" s="1"/>
  <c r="H155" i="42"/>
  <c r="H154" i="42" s="1"/>
  <c r="G155" i="42"/>
  <c r="G154" i="42" s="1"/>
  <c r="F155" i="42"/>
  <c r="F154" i="42" s="1"/>
  <c r="H153" i="42"/>
  <c r="H152" i="42"/>
  <c r="G153" i="42"/>
  <c r="G152" i="42"/>
  <c r="F153" i="42"/>
  <c r="F152" i="42"/>
  <c r="E126" i="42"/>
  <c r="D126" i="42"/>
  <c r="C126" i="42"/>
  <c r="H128" i="42"/>
  <c r="G128" i="42"/>
  <c r="F128" i="42"/>
  <c r="E123" i="42"/>
  <c r="E300" i="42" s="1"/>
  <c r="D123" i="42"/>
  <c r="D300" i="42" s="1"/>
  <c r="C123" i="42"/>
  <c r="C300" i="42" s="1"/>
  <c r="F300" i="42" s="1"/>
  <c r="E119" i="42"/>
  <c r="F119" i="42" s="1"/>
  <c r="D119" i="42"/>
  <c r="C298" i="42"/>
  <c r="D298" i="42"/>
  <c r="C99" i="42"/>
  <c r="H88" i="42"/>
  <c r="G88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H114" i="42"/>
  <c r="G114" i="42"/>
  <c r="F114" i="42"/>
  <c r="E227" i="42"/>
  <c r="H236" i="42"/>
  <c r="G236" i="42"/>
  <c r="F236" i="42"/>
  <c r="H174" i="42"/>
  <c r="G174" i="42"/>
  <c r="F174" i="42"/>
  <c r="F108" i="42"/>
  <c r="G108" i="42"/>
  <c r="H108" i="42"/>
  <c r="H102" i="42"/>
  <c r="G102" i="42"/>
  <c r="F102" i="42"/>
  <c r="H100" i="42"/>
  <c r="G100" i="42"/>
  <c r="F100" i="42"/>
  <c r="D235" i="42"/>
  <c r="D233" i="42" s="1"/>
  <c r="E235" i="42"/>
  <c r="E233" i="42" s="1"/>
  <c r="F233" i="42" s="1"/>
  <c r="D101" i="42"/>
  <c r="E101" i="42"/>
  <c r="C101" i="42"/>
  <c r="D99" i="42"/>
  <c r="G99" i="42" s="1"/>
  <c r="E99" i="42"/>
  <c r="G31" i="42"/>
  <c r="H53" i="42"/>
  <c r="G257" i="42"/>
  <c r="F257" i="42"/>
  <c r="G254" i="42"/>
  <c r="H254" i="42"/>
  <c r="D251" i="42"/>
  <c r="E251" i="42"/>
  <c r="J254" i="42"/>
  <c r="K254" i="42"/>
  <c r="F254" i="42"/>
  <c r="I256" i="42"/>
  <c r="F316" i="42"/>
  <c r="F250" i="42"/>
  <c r="G250" i="42"/>
  <c r="H250" i="42"/>
  <c r="K95" i="42"/>
  <c r="J95" i="42"/>
  <c r="G95" i="42"/>
  <c r="F95" i="42"/>
  <c r="I244" i="42"/>
  <c r="I297" i="42" s="1"/>
  <c r="I233" i="42"/>
  <c r="J243" i="42"/>
  <c r="K243" i="42"/>
  <c r="I92" i="42"/>
  <c r="K92" i="42" s="1"/>
  <c r="I112" i="42"/>
  <c r="J112" i="42" s="1"/>
  <c r="E215" i="42"/>
  <c r="D215" i="42"/>
  <c r="C208" i="42"/>
  <c r="C207" i="42" s="1"/>
  <c r="D208" i="42"/>
  <c r="D207" i="42" s="1"/>
  <c r="E208" i="42"/>
  <c r="E207" i="42" s="1"/>
  <c r="J255" i="42"/>
  <c r="K255" i="42"/>
  <c r="F255" i="42"/>
  <c r="G255" i="42"/>
  <c r="H255" i="42"/>
  <c r="I273" i="42"/>
  <c r="I190" i="42"/>
  <c r="H48" i="42"/>
  <c r="H50" i="42"/>
  <c r="H51" i="42"/>
  <c r="H54" i="42"/>
  <c r="H55" i="42"/>
  <c r="H56" i="42"/>
  <c r="F243" i="42"/>
  <c r="D244" i="42"/>
  <c r="G244" i="42" s="1"/>
  <c r="E244" i="42"/>
  <c r="C244" i="42"/>
  <c r="F244" i="42" s="1"/>
  <c r="G243" i="42"/>
  <c r="H243" i="42"/>
  <c r="G111" i="42"/>
  <c r="F111" i="42"/>
  <c r="D110" i="42"/>
  <c r="D297" i="42" s="1"/>
  <c r="E110" i="42"/>
  <c r="C110" i="42"/>
  <c r="C297" i="42" s="1"/>
  <c r="J96" i="42"/>
  <c r="K96" i="42"/>
  <c r="F96" i="42"/>
  <c r="G96" i="42"/>
  <c r="H96" i="42"/>
  <c r="I265" i="42"/>
  <c r="I247" i="42"/>
  <c r="D247" i="42"/>
  <c r="G247" i="42" s="1"/>
  <c r="E247" i="42"/>
  <c r="J247" i="42" s="1"/>
  <c r="C247" i="42"/>
  <c r="F247" i="42" s="1"/>
  <c r="J250" i="42"/>
  <c r="K250" i="42"/>
  <c r="I75" i="42"/>
  <c r="K260" i="42"/>
  <c r="J260" i="42"/>
  <c r="H260" i="42"/>
  <c r="G260" i="42"/>
  <c r="F260" i="42"/>
  <c r="K249" i="42"/>
  <c r="J249" i="42"/>
  <c r="H249" i="42"/>
  <c r="G249" i="42"/>
  <c r="F249" i="42"/>
  <c r="D259" i="42"/>
  <c r="G259" i="42" s="1"/>
  <c r="E259" i="42"/>
  <c r="C259" i="42"/>
  <c r="F259" i="42" s="1"/>
  <c r="I227" i="42"/>
  <c r="I85" i="42"/>
  <c r="J85" i="42" s="1"/>
  <c r="J232" i="42"/>
  <c r="K232" i="42"/>
  <c r="G232" i="42"/>
  <c r="F232" i="42"/>
  <c r="G231" i="42"/>
  <c r="F231" i="42"/>
  <c r="F228" i="42"/>
  <c r="H231" i="42"/>
  <c r="G116" i="42"/>
  <c r="F116" i="42"/>
  <c r="H116" i="42"/>
  <c r="J116" i="42"/>
  <c r="K116" i="42"/>
  <c r="I259" i="42"/>
  <c r="J231" i="42"/>
  <c r="K231" i="42"/>
  <c r="F272" i="42"/>
  <c r="F271" i="42"/>
  <c r="H27" i="42"/>
  <c r="D265" i="42"/>
  <c r="E265" i="42"/>
  <c r="C265" i="42"/>
  <c r="I275" i="42"/>
  <c r="K277" i="42"/>
  <c r="J277" i="42"/>
  <c r="H277" i="42"/>
  <c r="G277" i="42"/>
  <c r="F277" i="42"/>
  <c r="I306" i="42"/>
  <c r="H144" i="42"/>
  <c r="G144" i="42"/>
  <c r="F144" i="42"/>
  <c r="K144" i="42"/>
  <c r="J144" i="42"/>
  <c r="D143" i="42"/>
  <c r="G143" i="42" s="1"/>
  <c r="E143" i="42"/>
  <c r="J143" i="42" s="1"/>
  <c r="C143" i="42"/>
  <c r="F143" i="42" s="1"/>
  <c r="I312" i="42"/>
  <c r="D312" i="42"/>
  <c r="G312" i="42" s="1"/>
  <c r="E312" i="42"/>
  <c r="C312" i="42"/>
  <c r="F312" i="42" s="1"/>
  <c r="I311" i="42"/>
  <c r="I310" i="42"/>
  <c r="D310" i="42"/>
  <c r="G310" i="42" s="1"/>
  <c r="E310" i="42"/>
  <c r="C310" i="42"/>
  <c r="F310" i="42" s="1"/>
  <c r="I308" i="42"/>
  <c r="D308" i="42"/>
  <c r="E308" i="42"/>
  <c r="C308" i="42"/>
  <c r="F308" i="42" s="1"/>
  <c r="I168" i="42"/>
  <c r="F165" i="42"/>
  <c r="G165" i="42"/>
  <c r="F166" i="42"/>
  <c r="G166" i="42"/>
  <c r="F167" i="42"/>
  <c r="G167" i="42"/>
  <c r="F169" i="42"/>
  <c r="G169" i="42"/>
  <c r="F170" i="42"/>
  <c r="G170" i="42"/>
  <c r="F171" i="42"/>
  <c r="G171" i="42"/>
  <c r="F172" i="42"/>
  <c r="G172" i="42"/>
  <c r="F175" i="42"/>
  <c r="G175" i="42"/>
  <c r="G164" i="42"/>
  <c r="F164" i="42"/>
  <c r="D168" i="42"/>
  <c r="E168" i="42"/>
  <c r="F168" i="42" s="1"/>
  <c r="I163" i="42"/>
  <c r="D163" i="42"/>
  <c r="E163" i="42"/>
  <c r="F163" i="42" s="1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J171" i="42"/>
  <c r="K171" i="42"/>
  <c r="J172" i="42"/>
  <c r="K172" i="42"/>
  <c r="J174" i="42"/>
  <c r="K174" i="42"/>
  <c r="J175" i="42"/>
  <c r="K175" i="42"/>
  <c r="H164" i="42"/>
  <c r="H165" i="42"/>
  <c r="H166" i="42"/>
  <c r="H169" i="42"/>
  <c r="H170" i="42"/>
  <c r="H171" i="42"/>
  <c r="H172" i="42"/>
  <c r="H175" i="42"/>
  <c r="D288" i="42"/>
  <c r="D313" i="42" s="1"/>
  <c r="G313" i="42" s="1"/>
  <c r="E288" i="42"/>
  <c r="E313" i="42" s="1"/>
  <c r="I288" i="42"/>
  <c r="I313" i="42" s="1"/>
  <c r="C288" i="42"/>
  <c r="C313" i="42" s="1"/>
  <c r="F313" i="42" s="1"/>
  <c r="J253" i="42"/>
  <c r="K253" i="42"/>
  <c r="I251" i="42"/>
  <c r="F253" i="42"/>
  <c r="G253" i="42"/>
  <c r="H253" i="42"/>
  <c r="F281" i="42"/>
  <c r="G281" i="42"/>
  <c r="J276" i="42"/>
  <c r="K276" i="42"/>
  <c r="J280" i="42"/>
  <c r="K280" i="42"/>
  <c r="J281" i="42"/>
  <c r="K281" i="42"/>
  <c r="H281" i="42"/>
  <c r="I279" i="42"/>
  <c r="I307" i="42" s="1"/>
  <c r="J267" i="42"/>
  <c r="K267" i="42"/>
  <c r="F267" i="42"/>
  <c r="G267" i="42"/>
  <c r="H267" i="42"/>
  <c r="I263" i="42"/>
  <c r="J263" i="42" s="1"/>
  <c r="F258" i="42"/>
  <c r="G258" i="42"/>
  <c r="K262" i="42"/>
  <c r="K252" i="42"/>
  <c r="K258" i="42"/>
  <c r="F246" i="42"/>
  <c r="G246" i="42"/>
  <c r="J246" i="42"/>
  <c r="K246" i="42"/>
  <c r="H246" i="42"/>
  <c r="F229" i="42"/>
  <c r="G229" i="42"/>
  <c r="H229" i="42"/>
  <c r="J229" i="42"/>
  <c r="K229" i="42"/>
  <c r="F230" i="42"/>
  <c r="G230" i="42"/>
  <c r="H230" i="42"/>
  <c r="J230" i="42"/>
  <c r="K230" i="42"/>
  <c r="D279" i="42"/>
  <c r="D306" i="42" s="1"/>
  <c r="E279" i="42"/>
  <c r="K279" i="42" s="1"/>
  <c r="C279" i="42"/>
  <c r="C306" i="42" s="1"/>
  <c r="F307" i="42"/>
  <c r="D273" i="42"/>
  <c r="E273" i="42"/>
  <c r="C273" i="42"/>
  <c r="F263" i="42"/>
  <c r="D256" i="42"/>
  <c r="E256" i="42"/>
  <c r="C256" i="42"/>
  <c r="F256" i="42" s="1"/>
  <c r="K212" i="42"/>
  <c r="J212" i="42"/>
  <c r="H212" i="42"/>
  <c r="I211" i="42"/>
  <c r="E211" i="42"/>
  <c r="K211" i="42" s="1"/>
  <c r="D211" i="42"/>
  <c r="C211" i="42"/>
  <c r="C210" i="42" s="1"/>
  <c r="C206" i="42" s="1"/>
  <c r="K205" i="42"/>
  <c r="J205" i="42"/>
  <c r="H205" i="42"/>
  <c r="G205" i="42"/>
  <c r="F205" i="42"/>
  <c r="H204" i="42"/>
  <c r="I203" i="42"/>
  <c r="E203" i="42"/>
  <c r="J203" i="42" s="1"/>
  <c r="D203" i="42"/>
  <c r="K202" i="42"/>
  <c r="J202" i="42"/>
  <c r="H202" i="42"/>
  <c r="G202" i="42"/>
  <c r="F202" i="42"/>
  <c r="K201" i="42"/>
  <c r="J201" i="42"/>
  <c r="H201" i="42"/>
  <c r="G201" i="42"/>
  <c r="F201" i="42"/>
  <c r="K200" i="42"/>
  <c r="J200" i="42"/>
  <c r="H200" i="42"/>
  <c r="G200" i="42"/>
  <c r="F200" i="42"/>
  <c r="K199" i="42"/>
  <c r="J199" i="42"/>
  <c r="I198" i="42"/>
  <c r="E198" i="42"/>
  <c r="G198" i="42" s="1"/>
  <c r="C198" i="42"/>
  <c r="K196" i="42"/>
  <c r="J196" i="42"/>
  <c r="H196" i="42"/>
  <c r="G196" i="42"/>
  <c r="F196" i="42"/>
  <c r="I195" i="42"/>
  <c r="E195" i="42"/>
  <c r="D195" i="42"/>
  <c r="G195" i="42" s="1"/>
  <c r="C195" i="42"/>
  <c r="F195" i="42" s="1"/>
  <c r="K194" i="42"/>
  <c r="J194" i="42"/>
  <c r="H194" i="42"/>
  <c r="G194" i="42"/>
  <c r="F194" i="42"/>
  <c r="I193" i="42"/>
  <c r="E193" i="42"/>
  <c r="D193" i="42"/>
  <c r="C193" i="42"/>
  <c r="F193" i="42" s="1"/>
  <c r="K191" i="42"/>
  <c r="J191" i="42"/>
  <c r="K184" i="42"/>
  <c r="J184" i="42"/>
  <c r="H184" i="42"/>
  <c r="G184" i="42"/>
  <c r="F184" i="42"/>
  <c r="K183" i="42"/>
  <c r="J183" i="42"/>
  <c r="H183" i="42"/>
  <c r="K182" i="42"/>
  <c r="J182" i="42"/>
  <c r="H182" i="42"/>
  <c r="G182" i="42"/>
  <c r="F182" i="42"/>
  <c r="I181" i="42"/>
  <c r="E181" i="42"/>
  <c r="E180" i="42" s="1"/>
  <c r="D181" i="42"/>
  <c r="D180" i="42" s="1"/>
  <c r="D179" i="42" s="1"/>
  <c r="C181" i="42"/>
  <c r="C180" i="42" s="1"/>
  <c r="C179" i="42" s="1"/>
  <c r="I47" i="42"/>
  <c r="J47" i="42" s="1"/>
  <c r="I69" i="42"/>
  <c r="J69" i="42" s="1"/>
  <c r="I110" i="42"/>
  <c r="I146" i="42"/>
  <c r="I309" i="42" s="1"/>
  <c r="F148" i="42"/>
  <c r="G148" i="42"/>
  <c r="H148" i="42"/>
  <c r="J148" i="42"/>
  <c r="K148" i="42"/>
  <c r="I139" i="42"/>
  <c r="K139" i="42" s="1"/>
  <c r="I134" i="42"/>
  <c r="I132" i="42"/>
  <c r="K132" i="42" s="1"/>
  <c r="I126" i="42"/>
  <c r="I123" i="42"/>
  <c r="I97" i="42"/>
  <c r="F150" i="42"/>
  <c r="G150" i="42"/>
  <c r="H150" i="42"/>
  <c r="J150" i="42"/>
  <c r="K150" i="42"/>
  <c r="D146" i="42"/>
  <c r="D309" i="42" s="1"/>
  <c r="G309" i="42" s="1"/>
  <c r="E146" i="42"/>
  <c r="E309" i="42" s="1"/>
  <c r="J309" i="42" s="1"/>
  <c r="C146" i="42"/>
  <c r="C309" i="42" s="1"/>
  <c r="F309" i="42" s="1"/>
  <c r="G139" i="42"/>
  <c r="D134" i="42"/>
  <c r="G134" i="42" s="1"/>
  <c r="E134" i="42"/>
  <c r="K134" i="42" s="1"/>
  <c r="C134" i="42"/>
  <c r="F134" i="42" s="1"/>
  <c r="I119" i="42"/>
  <c r="K119" i="42" s="1"/>
  <c r="F93" i="42"/>
  <c r="G93" i="42"/>
  <c r="H93" i="42"/>
  <c r="J93" i="42"/>
  <c r="K93" i="42"/>
  <c r="F94" i="42"/>
  <c r="G94" i="42"/>
  <c r="H94" i="42"/>
  <c r="J94" i="42"/>
  <c r="K94" i="42"/>
  <c r="F98" i="42"/>
  <c r="G98" i="42"/>
  <c r="H98" i="42"/>
  <c r="J98" i="42"/>
  <c r="K98" i="42"/>
  <c r="H111" i="42"/>
  <c r="J111" i="42"/>
  <c r="K111" i="42"/>
  <c r="F115" i="42"/>
  <c r="G115" i="42"/>
  <c r="H115" i="42"/>
  <c r="J115" i="42"/>
  <c r="K115" i="42"/>
  <c r="F117" i="42"/>
  <c r="G117" i="42"/>
  <c r="H117" i="42"/>
  <c r="J117" i="42"/>
  <c r="K117" i="42"/>
  <c r="F118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G122" i="42"/>
  <c r="H122" i="42"/>
  <c r="J122" i="42"/>
  <c r="K122" i="42"/>
  <c r="F124" i="42"/>
  <c r="G124" i="42"/>
  <c r="H124" i="42"/>
  <c r="J124" i="42"/>
  <c r="K124" i="42"/>
  <c r="F125" i="42"/>
  <c r="G125" i="42"/>
  <c r="H125" i="42"/>
  <c r="J125" i="42"/>
  <c r="K125" i="42"/>
  <c r="F127" i="42"/>
  <c r="G127" i="42"/>
  <c r="H127" i="42"/>
  <c r="J127" i="42"/>
  <c r="K127" i="42"/>
  <c r="F129" i="42"/>
  <c r="G129" i="42"/>
  <c r="H129" i="42"/>
  <c r="J129" i="42"/>
  <c r="K129" i="42"/>
  <c r="F130" i="42"/>
  <c r="G130" i="42"/>
  <c r="H130" i="42"/>
  <c r="J130" i="42"/>
  <c r="K130" i="42"/>
  <c r="F131" i="42"/>
  <c r="G131" i="42"/>
  <c r="H131" i="42"/>
  <c r="J131" i="42"/>
  <c r="K131" i="42"/>
  <c r="F133" i="42"/>
  <c r="G133" i="42"/>
  <c r="H133" i="42"/>
  <c r="J133" i="42"/>
  <c r="K133" i="42"/>
  <c r="F135" i="42"/>
  <c r="G135" i="42"/>
  <c r="H135" i="42"/>
  <c r="J135" i="42"/>
  <c r="K135" i="42"/>
  <c r="F136" i="42"/>
  <c r="G136" i="42"/>
  <c r="H136" i="42"/>
  <c r="J136" i="42"/>
  <c r="K136" i="42"/>
  <c r="F137" i="42"/>
  <c r="G137" i="42"/>
  <c r="H137" i="42"/>
  <c r="J137" i="42"/>
  <c r="K137" i="42"/>
  <c r="F140" i="42"/>
  <c r="G140" i="42"/>
  <c r="H140" i="42"/>
  <c r="J140" i="42"/>
  <c r="K140" i="42"/>
  <c r="F145" i="42"/>
  <c r="G145" i="42"/>
  <c r="H145" i="42"/>
  <c r="J145" i="42"/>
  <c r="K145" i="42"/>
  <c r="F147" i="42"/>
  <c r="G147" i="42"/>
  <c r="H147" i="42"/>
  <c r="J147" i="42"/>
  <c r="K147" i="42"/>
  <c r="F149" i="42"/>
  <c r="G149" i="42"/>
  <c r="H149" i="42"/>
  <c r="J149" i="42"/>
  <c r="K149" i="42"/>
  <c r="F151" i="42"/>
  <c r="G151" i="42"/>
  <c r="H151" i="42"/>
  <c r="J151" i="42"/>
  <c r="K151" i="42"/>
  <c r="J86" i="42"/>
  <c r="K86" i="42"/>
  <c r="I61" i="42"/>
  <c r="J61" i="42" s="1"/>
  <c r="I59" i="42"/>
  <c r="K59" i="42" s="1"/>
  <c r="I53" i="42"/>
  <c r="K53" i="42" s="1"/>
  <c r="J50" i="42"/>
  <c r="K50" i="42"/>
  <c r="I49" i="42"/>
  <c r="K49" i="42" s="1"/>
  <c r="I41" i="42"/>
  <c r="K41" i="42" s="1"/>
  <c r="I31" i="42"/>
  <c r="K31" i="42" s="1"/>
  <c r="F86" i="42"/>
  <c r="G86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I18" i="42"/>
  <c r="I15" i="42"/>
  <c r="J15" i="42" s="1"/>
  <c r="I11" i="42"/>
  <c r="H24" i="42"/>
  <c r="G15" i="42"/>
  <c r="F248" i="42"/>
  <c r="G268" i="42"/>
  <c r="G276" i="42"/>
  <c r="J252" i="42"/>
  <c r="F252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71" i="42"/>
  <c r="K272" i="42"/>
  <c r="K274" i="42"/>
  <c r="J271" i="42"/>
  <c r="J272" i="42"/>
  <c r="J274" i="42"/>
  <c r="K266" i="42"/>
  <c r="H252" i="42"/>
  <c r="G252" i="42"/>
  <c r="K248" i="42"/>
  <c r="J248" i="42"/>
  <c r="H248" i="42"/>
  <c r="G248" i="42"/>
  <c r="J51" i="42"/>
  <c r="J57" i="42"/>
  <c r="K57" i="42"/>
  <c r="J60" i="42"/>
  <c r="K60" i="42"/>
  <c r="J37" i="42"/>
  <c r="K37" i="42"/>
  <c r="F37" i="42"/>
  <c r="G37" i="42"/>
  <c r="J234" i="42"/>
  <c r="K234" i="42"/>
  <c r="J242" i="42"/>
  <c r="K242" i="42"/>
  <c r="G283" i="42"/>
  <c r="F283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85" i="42"/>
  <c r="F285" i="42"/>
  <c r="H32" i="42"/>
  <c r="G32" i="42"/>
  <c r="G280" i="42"/>
  <c r="H280" i="42"/>
  <c r="F280" i="42"/>
  <c r="K270" i="42"/>
  <c r="J270" i="42"/>
  <c r="J266" i="42"/>
  <c r="K264" i="42"/>
  <c r="J264" i="42"/>
  <c r="J262" i="42"/>
  <c r="K261" i="42"/>
  <c r="J261" i="42"/>
  <c r="H274" i="42"/>
  <c r="G274" i="42"/>
  <c r="F274" i="42"/>
  <c r="H272" i="42"/>
  <c r="G272" i="42"/>
  <c r="H271" i="42"/>
  <c r="G271" i="42"/>
  <c r="H270" i="42"/>
  <c r="G270" i="42"/>
  <c r="F270" i="42"/>
  <c r="H266" i="42"/>
  <c r="G266" i="42"/>
  <c r="F266" i="42"/>
  <c r="H264" i="42"/>
  <c r="G264" i="42"/>
  <c r="F264" i="42"/>
  <c r="H262" i="42"/>
  <c r="G262" i="42"/>
  <c r="F262" i="42"/>
  <c r="H261" i="42"/>
  <c r="G261" i="42"/>
  <c r="F261" i="42"/>
  <c r="J54" i="42"/>
  <c r="K54" i="42"/>
  <c r="H60" i="42"/>
  <c r="K29" i="42"/>
  <c r="K22" i="42"/>
  <c r="J55" i="42"/>
  <c r="K55" i="42"/>
  <c r="J56" i="42"/>
  <c r="K56" i="42"/>
  <c r="K51" i="42"/>
  <c r="K16" i="42"/>
  <c r="G315" i="42"/>
  <c r="G289" i="42"/>
  <c r="H287" i="42"/>
  <c r="H288" i="42" s="1"/>
  <c r="G287" i="42"/>
  <c r="G288" i="42" s="1"/>
  <c r="G286" i="42"/>
  <c r="H285" i="42"/>
  <c r="H283" i="42"/>
  <c r="H258" i="42"/>
  <c r="G228" i="42"/>
  <c r="K27" i="42"/>
  <c r="K283" i="42"/>
  <c r="K228" i="42"/>
  <c r="J228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K12" i="42"/>
  <c r="H12" i="42"/>
  <c r="G12" i="42"/>
  <c r="H86" i="42"/>
  <c r="H70" i="42"/>
  <c r="H71" i="42"/>
  <c r="J285" i="42"/>
  <c r="F287" i="42"/>
  <c r="F288" i="42" s="1"/>
  <c r="K285" i="42"/>
  <c r="J258" i="42"/>
  <c r="K287" i="42"/>
  <c r="K288" i="42" s="1"/>
  <c r="J287" i="42"/>
  <c r="J288" i="42" s="1"/>
  <c r="J283" i="42"/>
  <c r="K71" i="42"/>
  <c r="J71" i="42"/>
  <c r="K70" i="42"/>
  <c r="J70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8" i="42"/>
  <c r="K268" i="42"/>
  <c r="F276" i="42"/>
  <c r="J268" i="42"/>
  <c r="F268" i="42"/>
  <c r="H276" i="42"/>
  <c r="H15" i="42"/>
  <c r="K316" i="42"/>
  <c r="G316" i="42"/>
  <c r="J316" i="42"/>
  <c r="H316" i="42"/>
  <c r="G263" i="42"/>
  <c r="H28" i="42"/>
  <c r="F31" i="42"/>
  <c r="F28" i="42"/>
  <c r="F139" i="42"/>
  <c r="K143" i="42"/>
  <c r="F112" i="42"/>
  <c r="J163" i="42"/>
  <c r="E298" i="42"/>
  <c r="F21" i="42"/>
  <c r="G28" i="42"/>
  <c r="F26" i="42"/>
  <c r="F47" i="42"/>
  <c r="I304" i="42"/>
  <c r="J304" i="42" s="1"/>
  <c r="G53" i="42"/>
  <c r="G41" i="42"/>
  <c r="H41" i="42"/>
  <c r="F41" i="42"/>
  <c r="G30" i="42"/>
  <c r="F30" i="42"/>
  <c r="H26" i="42"/>
  <c r="G26" i="42"/>
  <c r="G24" i="42"/>
  <c r="H23" i="42"/>
  <c r="F24" i="42"/>
  <c r="H21" i="42"/>
  <c r="H30" i="42"/>
  <c r="G23" i="42"/>
  <c r="H190" i="42"/>
  <c r="K61" i="42"/>
  <c r="G61" i="42"/>
  <c r="F61" i="42"/>
  <c r="G59" i="42"/>
  <c r="F59" i="42"/>
  <c r="F53" i="42"/>
  <c r="G47" i="42"/>
  <c r="H47" i="42"/>
  <c r="H49" i="42"/>
  <c r="G49" i="42"/>
  <c r="G52" i="42"/>
  <c r="G193" i="42"/>
  <c r="F46" i="42"/>
  <c r="F52" i="42"/>
  <c r="H52" i="42"/>
  <c r="G46" i="42"/>
  <c r="G45" i="42"/>
  <c r="H46" i="42"/>
  <c r="F45" i="42"/>
  <c r="H45" i="42"/>
  <c r="F101" i="42"/>
  <c r="H92" i="42"/>
  <c r="I189" i="42"/>
  <c r="J134" i="42"/>
  <c r="J146" i="42"/>
  <c r="I180" i="42"/>
  <c r="I179" i="42" s="1"/>
  <c r="D210" i="42"/>
  <c r="D206" i="42" s="1"/>
  <c r="I210" i="42"/>
  <c r="G256" i="42"/>
  <c r="G308" i="42"/>
  <c r="J110" i="42"/>
  <c r="H132" i="42"/>
  <c r="G307" i="42"/>
  <c r="F146" i="42"/>
  <c r="H112" i="42"/>
  <c r="F279" i="42"/>
  <c r="F132" i="42"/>
  <c r="G241" i="42"/>
  <c r="H235" i="42"/>
  <c r="K99" i="42"/>
  <c r="I10" i="42"/>
  <c r="J312" i="42"/>
  <c r="D73" i="42"/>
  <c r="D293" i="42" s="1"/>
  <c r="E179" i="42"/>
  <c r="J275" i="42" l="1"/>
  <c r="K163" i="42"/>
  <c r="J49" i="42"/>
  <c r="H227" i="42"/>
  <c r="K69" i="42"/>
  <c r="K21" i="42"/>
  <c r="J235" i="42"/>
  <c r="J59" i="42"/>
  <c r="E307" i="42"/>
  <c r="J307" i="42" s="1"/>
  <c r="K235" i="42"/>
  <c r="J21" i="42"/>
  <c r="K85" i="42"/>
  <c r="I301" i="42"/>
  <c r="H163" i="42"/>
  <c r="K75" i="42"/>
  <c r="K256" i="42"/>
  <c r="J251" i="42"/>
  <c r="E97" i="42"/>
  <c r="G227" i="42"/>
  <c r="G168" i="42"/>
  <c r="K265" i="42"/>
  <c r="H265" i="42"/>
  <c r="I303" i="42"/>
  <c r="J303" i="42" s="1"/>
  <c r="K146" i="42"/>
  <c r="J99" i="42"/>
  <c r="I30" i="42"/>
  <c r="K30" i="42" s="1"/>
  <c r="J132" i="42"/>
  <c r="I302" i="42"/>
  <c r="J302" i="42" s="1"/>
  <c r="F99" i="42"/>
  <c r="K28" i="42"/>
  <c r="H134" i="42"/>
  <c r="K193" i="42"/>
  <c r="C197" i="42"/>
  <c r="K244" i="42"/>
  <c r="D97" i="42"/>
  <c r="K241" i="42"/>
  <c r="K11" i="42"/>
  <c r="I300" i="42"/>
  <c r="K275" i="42"/>
  <c r="C97" i="42"/>
  <c r="C160" i="42" s="1"/>
  <c r="F275" i="42"/>
  <c r="E210" i="42"/>
  <c r="E206" i="42" s="1"/>
  <c r="H206" i="42" s="1"/>
  <c r="H241" i="42"/>
  <c r="H123" i="42"/>
  <c r="F181" i="42"/>
  <c r="D9" i="42"/>
  <c r="D72" i="42" s="1"/>
  <c r="G273" i="42"/>
  <c r="J259" i="42"/>
  <c r="H251" i="42"/>
  <c r="K251" i="42"/>
  <c r="J256" i="42"/>
  <c r="J241" i="42"/>
  <c r="E297" i="42"/>
  <c r="H233" i="42"/>
  <c r="G233" i="42"/>
  <c r="G179" i="42"/>
  <c r="G180" i="42"/>
  <c r="K181" i="42"/>
  <c r="J123" i="42"/>
  <c r="F123" i="42"/>
  <c r="G119" i="42"/>
  <c r="J119" i="42"/>
  <c r="G298" i="42"/>
  <c r="K112" i="42"/>
  <c r="G110" i="42"/>
  <c r="I295" i="42"/>
  <c r="J92" i="42"/>
  <c r="K168" i="42"/>
  <c r="J41" i="42"/>
  <c r="J180" i="42"/>
  <c r="F198" i="42"/>
  <c r="H244" i="42"/>
  <c r="H307" i="42"/>
  <c r="J53" i="42"/>
  <c r="I299" i="42"/>
  <c r="E189" i="42"/>
  <c r="H189" i="42" s="1"/>
  <c r="I52" i="42"/>
  <c r="J52" i="42" s="1"/>
  <c r="G146" i="42"/>
  <c r="E73" i="42"/>
  <c r="E293" i="42" s="1"/>
  <c r="E74" i="42"/>
  <c r="H18" i="42"/>
  <c r="E17" i="42"/>
  <c r="K47" i="42"/>
  <c r="H195" i="42"/>
  <c r="J244" i="42"/>
  <c r="H259" i="42"/>
  <c r="H247" i="42"/>
  <c r="F11" i="42"/>
  <c r="E10" i="42"/>
  <c r="K10" i="42" s="1"/>
  <c r="F92" i="42"/>
  <c r="F75" i="42"/>
  <c r="H75" i="42"/>
  <c r="G18" i="42"/>
  <c r="F18" i="42"/>
  <c r="K18" i="42"/>
  <c r="J11" i="42"/>
  <c r="G11" i="42"/>
  <c r="J308" i="42"/>
  <c r="J310" i="42"/>
  <c r="J279" i="42"/>
  <c r="E306" i="42"/>
  <c r="C282" i="42"/>
  <c r="C295" i="42"/>
  <c r="D282" i="42"/>
  <c r="E282" i="42"/>
  <c r="E284" i="42" s="1"/>
  <c r="D299" i="42"/>
  <c r="C301" i="42"/>
  <c r="E301" i="42"/>
  <c r="K301" i="42" s="1"/>
  <c r="F251" i="42"/>
  <c r="C299" i="42"/>
  <c r="J30" i="42"/>
  <c r="H203" i="42"/>
  <c r="H312" i="42"/>
  <c r="G251" i="42"/>
  <c r="E299" i="42"/>
  <c r="D301" i="42"/>
  <c r="G301" i="42" s="1"/>
  <c r="I296" i="42"/>
  <c r="I294" i="42" s="1"/>
  <c r="I314" i="42" s="1"/>
  <c r="I197" i="42"/>
  <c r="K97" i="42"/>
  <c r="K227" i="42"/>
  <c r="J227" i="42"/>
  <c r="E295" i="42"/>
  <c r="C311" i="42"/>
  <c r="F311" i="42" s="1"/>
  <c r="K126" i="42"/>
  <c r="J126" i="42"/>
  <c r="I160" i="42"/>
  <c r="I161" i="42" s="1"/>
  <c r="H146" i="42"/>
  <c r="K203" i="42"/>
  <c r="K52" i="42"/>
  <c r="K263" i="42"/>
  <c r="D296" i="42"/>
  <c r="G126" i="42"/>
  <c r="H215" i="42"/>
  <c r="E197" i="42"/>
  <c r="K189" i="42"/>
  <c r="F179" i="42"/>
  <c r="G75" i="42"/>
  <c r="G74" i="42"/>
  <c r="C73" i="42"/>
  <c r="C293" i="42" s="1"/>
  <c r="F74" i="42"/>
  <c r="K210" i="42"/>
  <c r="F298" i="42"/>
  <c r="H11" i="42"/>
  <c r="K179" i="42"/>
  <c r="J193" i="42"/>
  <c r="J195" i="42"/>
  <c r="J211" i="42"/>
  <c r="H263" i="42"/>
  <c r="H143" i="42"/>
  <c r="K247" i="42"/>
  <c r="H99" i="42"/>
  <c r="G311" i="42"/>
  <c r="K311" i="42"/>
  <c r="J311" i="42"/>
  <c r="G92" i="42"/>
  <c r="F273" i="42"/>
  <c r="G163" i="42"/>
  <c r="H168" i="42"/>
  <c r="H310" i="42"/>
  <c r="K312" i="42"/>
  <c r="K259" i="42"/>
  <c r="I74" i="42"/>
  <c r="I73" i="42" s="1"/>
  <c r="F297" i="42"/>
  <c r="G101" i="42"/>
  <c r="H298" i="42"/>
  <c r="G302" i="42"/>
  <c r="J190" i="42"/>
  <c r="G85" i="42"/>
  <c r="J139" i="42"/>
  <c r="I298" i="42"/>
  <c r="K298" i="42" s="1"/>
  <c r="I282" i="42"/>
  <c r="I284" i="42" s="1"/>
  <c r="J18" i="42"/>
  <c r="F190" i="42"/>
  <c r="G190" i="42" s="1"/>
  <c r="D197" i="42"/>
  <c r="G197" i="42" s="1"/>
  <c r="H179" i="42"/>
  <c r="J179" i="42"/>
  <c r="H180" i="42"/>
  <c r="K180" i="42"/>
  <c r="D89" i="42"/>
  <c r="H309" i="42"/>
  <c r="K309" i="42"/>
  <c r="J313" i="42"/>
  <c r="H313" i="42"/>
  <c r="J233" i="42"/>
  <c r="K233" i="42"/>
  <c r="H300" i="42"/>
  <c r="J300" i="42"/>
  <c r="G300" i="42"/>
  <c r="H74" i="42"/>
  <c r="I185" i="42"/>
  <c r="H295" i="42"/>
  <c r="I305" i="42"/>
  <c r="J305" i="42" s="1"/>
  <c r="F180" i="42"/>
  <c r="G181" i="42"/>
  <c r="C189" i="42"/>
  <c r="C185" i="42" s="1"/>
  <c r="C222" i="42" s="1"/>
  <c r="K195" i="42"/>
  <c r="H198" i="42"/>
  <c r="F224" i="42"/>
  <c r="J97" i="42"/>
  <c r="H311" i="42"/>
  <c r="G265" i="42"/>
  <c r="J168" i="42"/>
  <c r="G279" i="42"/>
  <c r="I46" i="42"/>
  <c r="K26" i="42"/>
  <c r="I23" i="42"/>
  <c r="K307" i="42"/>
  <c r="F302" i="42"/>
  <c r="J31" i="42"/>
  <c r="J273" i="42"/>
  <c r="I17" i="42"/>
  <c r="K304" i="42"/>
  <c r="H126" i="42"/>
  <c r="K198" i="42"/>
  <c r="F265" i="42"/>
  <c r="K273" i="42"/>
  <c r="H273" i="42"/>
  <c r="F235" i="42"/>
  <c r="H193" i="42"/>
  <c r="H101" i="42"/>
  <c r="I206" i="42"/>
  <c r="J24" i="42"/>
  <c r="F126" i="42"/>
  <c r="G132" i="42"/>
  <c r="F110" i="42"/>
  <c r="J75" i="42"/>
  <c r="K190" i="42"/>
  <c r="J265" i="42"/>
  <c r="K310" i="42"/>
  <c r="H308" i="42"/>
  <c r="H279" i="42"/>
  <c r="H256" i="42"/>
  <c r="H211" i="42"/>
  <c r="J181" i="42"/>
  <c r="H181" i="42"/>
  <c r="I68" i="42"/>
  <c r="K123" i="42"/>
  <c r="J198" i="42"/>
  <c r="H119" i="42"/>
  <c r="H139" i="42"/>
  <c r="H85" i="42"/>
  <c r="H110" i="42"/>
  <c r="K110" i="42"/>
  <c r="G112" i="42"/>
  <c r="G123" i="42"/>
  <c r="F85" i="42"/>
  <c r="G235" i="42"/>
  <c r="F227" i="42"/>
  <c r="J10" i="42" l="1"/>
  <c r="H73" i="42"/>
  <c r="H210" i="42"/>
  <c r="K206" i="42"/>
  <c r="J210" i="42"/>
  <c r="K303" i="42"/>
  <c r="K302" i="42"/>
  <c r="G297" i="42"/>
  <c r="K297" i="42"/>
  <c r="H297" i="42"/>
  <c r="J297" i="42"/>
  <c r="K295" i="42"/>
  <c r="D185" i="42"/>
  <c r="D222" i="42" s="1"/>
  <c r="D223" i="42" s="1"/>
  <c r="D225" i="42" s="1"/>
  <c r="D291" i="42" s="1"/>
  <c r="J189" i="42"/>
  <c r="E185" i="42"/>
  <c r="F185" i="42" s="1"/>
  <c r="J301" i="42"/>
  <c r="F301" i="42"/>
  <c r="H301" i="42"/>
  <c r="H299" i="42"/>
  <c r="G299" i="42"/>
  <c r="C296" i="42"/>
  <c r="C294" i="42" s="1"/>
  <c r="C314" i="42" s="1"/>
  <c r="K299" i="42"/>
  <c r="K73" i="42"/>
  <c r="G17" i="42"/>
  <c r="F17" i="42"/>
  <c r="H17" i="42"/>
  <c r="J299" i="42"/>
  <c r="E9" i="42"/>
  <c r="F10" i="42"/>
  <c r="G10" i="42"/>
  <c r="H10" i="42"/>
  <c r="E296" i="42"/>
  <c r="G296" i="42" s="1"/>
  <c r="D160" i="42"/>
  <c r="G73" i="42"/>
  <c r="E160" i="42"/>
  <c r="K160" i="42" s="1"/>
  <c r="G295" i="42"/>
  <c r="F295" i="42"/>
  <c r="J74" i="42"/>
  <c r="K74" i="42"/>
  <c r="J298" i="42"/>
  <c r="K197" i="42"/>
  <c r="C223" i="42"/>
  <c r="C225" i="42" s="1"/>
  <c r="C292" i="42"/>
  <c r="F299" i="42"/>
  <c r="J295" i="42"/>
  <c r="J282" i="42"/>
  <c r="I223" i="42"/>
  <c r="I225" i="42" s="1"/>
  <c r="K282" i="42"/>
  <c r="H302" i="42"/>
  <c r="I222" i="42"/>
  <c r="G282" i="42"/>
  <c r="F97" i="42"/>
  <c r="H97" i="42"/>
  <c r="G97" i="42"/>
  <c r="H197" i="42"/>
  <c r="J197" i="42"/>
  <c r="F197" i="42"/>
  <c r="F189" i="42"/>
  <c r="G189" i="42" s="1"/>
  <c r="G293" i="42"/>
  <c r="C89" i="42"/>
  <c r="F293" i="42"/>
  <c r="F73" i="42"/>
  <c r="I293" i="42"/>
  <c r="J293" i="42" s="1"/>
  <c r="J73" i="42"/>
  <c r="D284" i="42"/>
  <c r="G284" i="42" s="1"/>
  <c r="J306" i="42"/>
  <c r="G306" i="42"/>
  <c r="K306" i="42"/>
  <c r="H306" i="42"/>
  <c r="I9" i="42"/>
  <c r="K17" i="42"/>
  <c r="J17" i="42"/>
  <c r="H224" i="42"/>
  <c r="G224" i="42"/>
  <c r="H293" i="42"/>
  <c r="H282" i="42"/>
  <c r="H284" i="42" s="1"/>
  <c r="K305" i="42"/>
  <c r="J206" i="42"/>
  <c r="F306" i="42"/>
  <c r="K23" i="42"/>
  <c r="J23" i="42"/>
  <c r="J46" i="42"/>
  <c r="I45" i="42"/>
  <c r="K46" i="42"/>
  <c r="C161" i="42"/>
  <c r="I224" i="42"/>
  <c r="J224" i="42" s="1"/>
  <c r="J284" i="42"/>
  <c r="K284" i="42"/>
  <c r="D294" i="42"/>
  <c r="C284" i="42"/>
  <c r="F284" i="42" s="1"/>
  <c r="F282" i="42"/>
  <c r="D292" i="42" l="1"/>
  <c r="H185" i="42"/>
  <c r="E223" i="42"/>
  <c r="E225" i="42" s="1"/>
  <c r="E222" i="42"/>
  <c r="H222" i="42" s="1"/>
  <c r="G185" i="42"/>
  <c r="K185" i="42"/>
  <c r="J185" i="42"/>
  <c r="H160" i="42"/>
  <c r="G160" i="42"/>
  <c r="D161" i="42"/>
  <c r="E161" i="42"/>
  <c r="F296" i="42"/>
  <c r="H9" i="42"/>
  <c r="F9" i="42"/>
  <c r="E72" i="42"/>
  <c r="G9" i="42"/>
  <c r="E89" i="42"/>
  <c r="H296" i="42"/>
  <c r="E294" i="42"/>
  <c r="E314" i="42" s="1"/>
  <c r="J296" i="42"/>
  <c r="J160" i="42"/>
  <c r="F160" i="42"/>
  <c r="K296" i="42"/>
  <c r="K293" i="42"/>
  <c r="C291" i="42"/>
  <c r="K224" i="42"/>
  <c r="I89" i="42"/>
  <c r="K9" i="42"/>
  <c r="I72" i="42"/>
  <c r="J9" i="42"/>
  <c r="J45" i="42"/>
  <c r="K45" i="42"/>
  <c r="D314" i="42"/>
  <c r="H223" i="42" l="1"/>
  <c r="J223" i="42"/>
  <c r="G223" i="42"/>
  <c r="G222" i="42"/>
  <c r="K223" i="42"/>
  <c r="F223" i="42"/>
  <c r="F222" i="42"/>
  <c r="K222" i="42"/>
  <c r="J222" i="42"/>
  <c r="G161" i="42"/>
  <c r="H294" i="42"/>
  <c r="J161" i="42"/>
  <c r="K161" i="42"/>
  <c r="F161" i="42"/>
  <c r="J294" i="42"/>
  <c r="K294" i="42"/>
  <c r="H161" i="42"/>
  <c r="H72" i="42"/>
  <c r="F72" i="42"/>
  <c r="G72" i="42"/>
  <c r="G89" i="42"/>
  <c r="H89" i="42"/>
  <c r="G294" i="42"/>
  <c r="F89" i="42"/>
  <c r="E292" i="42"/>
  <c r="G292" i="42" s="1"/>
  <c r="K72" i="42"/>
  <c r="J72" i="42"/>
  <c r="I292" i="42"/>
  <c r="K89" i="42"/>
  <c r="J89" i="42"/>
  <c r="I291" i="42"/>
  <c r="K314" i="42"/>
  <c r="J314" i="42"/>
  <c r="G314" i="42"/>
  <c r="H314" i="42"/>
  <c r="J225" i="42"/>
  <c r="K225" i="42"/>
  <c r="G225" i="42"/>
  <c r="H225" i="42"/>
  <c r="E291" i="42"/>
  <c r="F291" i="42" s="1"/>
  <c r="F225" i="42"/>
  <c r="H292" i="42" l="1"/>
  <c r="K292" i="42"/>
  <c r="J292" i="42"/>
  <c r="F292" i="42"/>
  <c r="G291" i="42"/>
  <c r="K291" i="42"/>
  <c r="H291" i="42"/>
  <c r="J291" i="42"/>
  <c r="F294" i="42"/>
  <c r="F314" i="42"/>
</calcChain>
</file>

<file path=xl/sharedStrings.xml><?xml version="1.0" encoding="utf-8"?>
<sst xmlns="http://schemas.openxmlformats.org/spreadsheetml/2006/main" count="840" uniqueCount="322">
  <si>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</si>
  <si>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</si>
  <si>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</si>
  <si>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</si>
  <si>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</si>
  <si>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</si>
  <si>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</si>
  <si>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</si>
  <si>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</si>
  <si>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</si>
  <si>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</si>
  <si>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</si>
  <si>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</si>
  <si>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</si>
  <si>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</si>
  <si>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</si>
  <si>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</si>
  <si>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</si>
  <si>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</si>
  <si>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</si>
  <si>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</si>
  <si>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</si>
  <si>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</si>
  <si>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</si>
  <si>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</si>
  <si>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</si>
  <si>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</si>
  <si>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</si>
  <si>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</si>
  <si>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</si>
  <si>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</si>
  <si>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</si>
  <si>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</si>
  <si>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</si>
  <si>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</si>
  <si>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</si>
  <si>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</si>
  <si>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</si>
  <si>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</si>
  <si>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</si>
  <si>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</si>
  <si>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</si>
  <si>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</si>
  <si>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</si>
  <si>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</si>
  <si>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</si>
  <si>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</si>
  <si>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</si>
  <si>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</si>
  <si>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</si>
  <si>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</si>
  <si>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</si>
  <si>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</si>
  <si>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</si>
  <si>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</si>
  <si>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</si>
  <si>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</si>
  <si>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</si>
  <si>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</si>
  <si>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</si>
  <si>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</si>
  <si>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</si>
  <si>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</si>
  <si>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</si>
  <si>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</si>
  <si>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</si>
  <si>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</si>
  <si>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</si>
  <si>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</si>
  <si>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</si>
  <si>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</si>
  <si>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</si>
  <si>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</si>
  <si>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</si>
  <si>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</si>
  <si>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</si>
  <si>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</si>
  <si>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</si>
  <si>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</si>
  <si>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</si>
  <si>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</si>
  <si>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</si>
  <si>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</si>
  <si>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</si>
  <si>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</si>
  <si>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</si>
  <si>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</si>
  <si>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</si>
  <si>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</si>
  <si>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</si>
  <si>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</si>
  <si>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</si>
  <si>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</si>
  <si>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</si>
  <si>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</si>
  <si>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</si>
  <si>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</si>
  <si>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</si>
  <si>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</si>
  <si>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</si>
  <si>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</si>
  <si>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</si>
  <si>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</si>
  <si>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</si>
  <si>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</si>
  <si>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</si>
  <si>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</si>
  <si>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</si>
  <si>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</si>
  <si>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</si>
  <si>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</si>
  <si>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</si>
  <si>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</si>
  <si>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</si>
  <si>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</si>
  <si>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</si>
  <si>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</si>
  <si>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</si>
  <si>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</si>
  <si>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</si>
  <si>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</si>
  <si>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</si>
  <si>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</si>
  <si>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</si>
  <si>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</si>
  <si>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</si>
  <si>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</si>
  <si>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</si>
  <si>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</si>
  <si>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</si>
  <si>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</si>
  <si>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</si>
  <si>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</si>
  <si>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</si>
  <si>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</si>
  <si>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</si>
  <si>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</si>
  <si>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</si>
  <si>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</si>
  <si>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</si>
  <si>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</si>
  <si>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</si>
  <si>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</si>
  <si>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</si>
  <si>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</si>
  <si>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</si>
  <si>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</si>
  <si>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</si>
  <si>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</si>
  <si>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</si>
  <si>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</si>
  <si>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</si>
  <si>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</si>
  <si>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</si>
  <si>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</si>
  <si>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</si>
  <si>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</si>
  <si>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</si>
  <si>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</si>
  <si>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</si>
  <si>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</si>
  <si>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</si>
  <si>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</si>
  <si>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</si>
  <si>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</si>
  <si>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</si>
  <si>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</si>
  <si>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</si>
  <si>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</si>
  <si>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</si>
  <si>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</si>
  <si>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</si>
  <si>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</si>
  <si>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</si>
  <si>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</si>
  <si>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</si>
  <si>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</si>
  <si>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</si>
  <si>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</si>
  <si>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</si>
  <si>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</si>
  <si>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</si>
  <si>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</si>
  <si>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</si>
  <si>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</si>
  <si>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</si>
  <si>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</si>
  <si>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</si>
  <si>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</si>
  <si>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</si>
  <si>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</si>
  <si>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</si>
  <si>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</si>
  <si>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</si>
  <si>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</si>
  <si>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</si>
  <si>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</si>
  <si>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</si>
  <si>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</si>
  <si>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</si>
  <si>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</si>
  <si>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</si>
  <si>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</si>
  <si>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</si>
  <si>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</si>
  <si>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</si>
  <si>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</si>
  <si>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</si>
  <si>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</si>
  <si>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</si>
  <si>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</si>
  <si>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</si>
  <si>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</si>
  <si>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</si>
  <si>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</si>
  <si>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</si>
  <si>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</si>
  <si>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</si>
  <si>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</si>
  <si>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</si>
  <si>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</si>
  <si>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</si>
  <si>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</si>
  <si>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</si>
  <si>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</si>
  <si>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</si>
  <si>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</si>
  <si>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</si>
  <si>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</si>
  <si>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</si>
  <si>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</si>
  <si>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</si>
  <si>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</si>
  <si>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</si>
  <si>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</si>
  <si>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</si>
  <si>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</si>
  <si>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</si>
  <si>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</si>
  <si>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</si>
  <si>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</si>
  <si>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</si>
  <si>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</si>
  <si>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</si>
  <si>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</si>
  <si>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</si>
  <si>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</si>
  <si>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</si>
  <si>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</si>
  <si>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</si>
  <si>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</si>
  <si>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</si>
  <si>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</si>
  <si>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</si>
  <si>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</si>
  <si>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</si>
  <si>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</si>
  <si>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</si>
  <si>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</si>
  <si>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</si>
  <si>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</si>
  <si>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</si>
  <si>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</si>
  <si>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</si>
  <si>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</si>
  <si>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</si>
  <si>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</si>
  <si>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</si>
  <si>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</si>
  <si>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</si>
  <si>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</si>
  <si>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</si>
  <si>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</si>
  <si>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</si>
  <si>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</si>
  <si>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</si>
  <si>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</si>
  <si>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</si>
  <si>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</si>
  <si>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</si>
  <si>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</si>
  <si>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</si>
  <si>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</si>
  <si>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</si>
  <si>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</si>
  <si>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</si>
  <si>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</si>
  <si>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</si>
  <si>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</si>
  <si>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</si>
  <si>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</si>
  <si>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</si>
  <si>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</si>
  <si>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</si>
  <si>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</si>
  <si>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</si>
  <si>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</si>
  <si>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</si>
  <si>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</si>
  <si>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</si>
  <si>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</si>
  <si>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</si>
  <si>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</si>
  <si>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</si>
  <si>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</si>
  <si>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</si>
  <si>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</si>
  <si>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</si>
  <si>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</si>
  <si>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</si>
  <si>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про виконання  місцевого  бюджету Брацлавської селищної територіальної громади за 3 місяці ( І квартал) 2022 року</t>
  </si>
  <si>
    <t>Уточнений план на січень-березень місяць 2022 року, грн</t>
  </si>
  <si>
    <t>Фактичне виконання за січень-березень, грн.</t>
  </si>
  <si>
    <t xml:space="preserve"> до уточненого плану за 3 міс. %</t>
  </si>
  <si>
    <t>Відхилення (+,-)  від плану за 3 міс.,грн.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</si>
  <si>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</si>
  <si>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</si>
  <si>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</si>
  <si>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</si>
  <si>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</si>
  <si>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про виконання  місцевого  бюджету Брацлавської селищної територіальної громади за 3 місяці                              ( І квартал) 2022 року</t>
  </si>
  <si>
    <t xml:space="preserve">Ддаток 1                                                                    до рішення 29 сесії 8 скликання                                                   Брацлвської селищної ради  № 161                                                      від  22.06.2022 року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</si>
</sst>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4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2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>
      <alignment horizontal="right" wrapText="1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3" fontId="20" fillId="4" borderId="6" xfId="0" applyNumberFormat="1" applyFont="1" applyFill="1" applyBorder="1" applyAlignment="1">
      <alignment horizontal="center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6"/>
  <sheetViews>
    <sheetView tabSelected="1" view="pageBreakPreview" zoomScale="9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" sqref="F1:H1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13" t="s">
        <v>321</v>
      </c>
      <c r="G1" s="614"/>
      <c r="H1" s="614"/>
      <c r="I1" s="615"/>
      <c r="J1" s="616"/>
      <c r="K1" s="616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58.5" customHeight="1">
      <c r="B3" s="612" t="s">
        <v>320</v>
      </c>
      <c r="C3" s="612"/>
      <c r="D3" s="612"/>
      <c r="E3" s="612"/>
      <c r="F3" s="612"/>
      <c r="G3" s="612"/>
      <c r="H3" s="468"/>
      <c r="I3" s="468"/>
    </row>
    <row r="4" spans="1:25" ht="13.5" customHeight="1">
      <c r="B4" s="112"/>
      <c r="C4" s="42"/>
      <c r="D4" s="617"/>
      <c r="E4" s="617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618" t="s">
        <v>9</v>
      </c>
      <c r="B5" s="620" t="s">
        <v>8</v>
      </c>
      <c r="C5" s="622" t="s">
        <v>286</v>
      </c>
      <c r="D5" s="624" t="s">
        <v>311</v>
      </c>
      <c r="E5" s="626" t="s">
        <v>312</v>
      </c>
      <c r="F5" s="627" t="s">
        <v>52</v>
      </c>
      <c r="G5" s="628"/>
      <c r="H5" s="629" t="s">
        <v>314</v>
      </c>
      <c r="I5" s="626" t="s">
        <v>251</v>
      </c>
      <c r="J5" s="630" t="s">
        <v>250</v>
      </c>
      <c r="K5" s="631"/>
    </row>
    <row r="6" spans="1:25" ht="54.75" customHeight="1">
      <c r="A6" s="619"/>
      <c r="B6" s="621"/>
      <c r="C6" s="623"/>
      <c r="D6" s="625"/>
      <c r="E6" s="625"/>
      <c r="F6" s="25" t="s">
        <v>281</v>
      </c>
      <c r="G6" s="26" t="s">
        <v>313</v>
      </c>
      <c r="H6" s="625"/>
      <c r="I6" s="62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601"/>
      <c r="D7" s="600"/>
      <c r="E7" s="600"/>
      <c r="F7" s="25"/>
      <c r="G7" s="26"/>
      <c r="H7" s="600"/>
      <c r="I7" s="600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9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66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50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si="2"/>
        <v>123.71502594604438</v>
      </c>
      <c r="H41" s="525">
        <f t="shared" si="5"/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2"/>
        <v>121.05454545454546</v>
      </c>
      <c r="H42" s="333">
        <f t="shared" si="5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2"/>
        <v>138.93362322327826</v>
      </c>
      <c r="H43" s="333">
        <f t="shared" si="5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2"/>
        <v>93.027801911381403</v>
      </c>
      <c r="H44" s="333">
        <f t="shared" si="5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18">SUM(E46+E52+E68)</f>
        <v>134598</v>
      </c>
      <c r="F45" s="449">
        <f t="shared" si="15"/>
        <v>15.035069317614417</v>
      </c>
      <c r="G45" s="524">
        <f t="shared" si="2"/>
        <v>160.51853265276915</v>
      </c>
      <c r="H45" s="525">
        <f t="shared" si="5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si="16"/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19">SUM(D47+D49)</f>
        <v>0</v>
      </c>
      <c r="E46" s="325">
        <f t="shared" si="19"/>
        <v>0</v>
      </c>
      <c r="F46" s="164">
        <f t="shared" si="15"/>
        <v>0</v>
      </c>
      <c r="G46" s="496" t="str">
        <f t="shared" si="2"/>
        <v/>
      </c>
      <c r="H46" s="326">
        <f t="shared" si="5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16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5"/>
        <v>0</v>
      </c>
      <c r="I47" s="149">
        <f>I48</f>
        <v>8.5739999999999998</v>
      </c>
      <c r="J47" s="151">
        <f t="shared" si="6"/>
        <v>-8.5739999999999998</v>
      </c>
      <c r="K47" s="161">
        <f t="shared" si="16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5"/>
        <v>0</v>
      </c>
      <c r="I48" s="172">
        <v>8.5739999999999998</v>
      </c>
      <c r="J48" s="158">
        <f t="shared" si="6"/>
        <v>-8.5739999999999998</v>
      </c>
      <c r="K48" s="159">
        <f t="shared" si="16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0">SUM(D51+D50)</f>
        <v>0</v>
      </c>
      <c r="E49" s="325">
        <f t="shared" si="20"/>
        <v>0</v>
      </c>
      <c r="F49" s="164">
        <f t="shared" si="15"/>
        <v>0</v>
      </c>
      <c r="G49" s="496" t="str">
        <f t="shared" si="2"/>
        <v/>
      </c>
      <c r="H49" s="326">
        <f t="shared" si="5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16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5"/>
        <v>0</v>
      </c>
      <c r="I50" s="173">
        <v>6.9189999999999996</v>
      </c>
      <c r="J50" s="158">
        <f>E50-I50</f>
        <v>-6.9189999999999996</v>
      </c>
      <c r="K50" s="159">
        <f t="shared" si="16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5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1">SUM(D53+D59+D61+D66)</f>
        <v>83852</v>
      </c>
      <c r="E52" s="325">
        <f t="shared" si="21"/>
        <v>134178</v>
      </c>
      <c r="F52" s="164">
        <f t="shared" ref="F52:F71" si="22">IF(C52=0,"",E52/C52*100)</f>
        <v>16.562199899771151</v>
      </c>
      <c r="G52" s="496">
        <f t="shared" ref="G52:G71" si="23">IF(D52=0,"",E52/D52*100)</f>
        <v>160.01765014549446</v>
      </c>
      <c r="H52" s="326">
        <f t="shared" si="5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4">SUM(D54:D58)</f>
        <v>83800</v>
      </c>
      <c r="E53" s="334">
        <f t="shared" si="24"/>
        <v>133337</v>
      </c>
      <c r="F53" s="164">
        <f t="shared" si="22"/>
        <v>16.496326162989945</v>
      </c>
      <c r="G53" s="496">
        <f t="shared" si="23"/>
        <v>159.11336515513125</v>
      </c>
      <c r="H53" s="326">
        <f t="shared" si="5"/>
        <v>49537</v>
      </c>
      <c r="I53" s="160">
        <f>I54+I55+I56+I57</f>
        <v>1332.6990000000001</v>
      </c>
      <c r="J53" s="151">
        <f t="shared" ref="J53:J65" si="25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2"/>
        <v>23.383297644539613</v>
      </c>
      <c r="G54" s="519">
        <f t="shared" si="23"/>
        <v>549.66442953020135</v>
      </c>
      <c r="H54" s="333">
        <f t="shared" si="5"/>
        <v>13400</v>
      </c>
      <c r="I54" s="173">
        <v>37.9</v>
      </c>
      <c r="J54" s="158">
        <f t="shared" si="25"/>
        <v>16342.1</v>
      </c>
      <c r="K54" s="159">
        <f t="shared" ref="K54:K65" si="26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2"/>
        <v>18.123065225655786</v>
      </c>
      <c r="G55" s="519">
        <f t="shared" si="23"/>
        <v>144.45887445887448</v>
      </c>
      <c r="H55" s="333">
        <f t="shared" si="5"/>
        <v>1027</v>
      </c>
      <c r="I55" s="174">
        <v>1082.1110000000001</v>
      </c>
      <c r="J55" s="158">
        <f t="shared" si="25"/>
        <v>2254.8890000000001</v>
      </c>
      <c r="K55" s="159">
        <f t="shared" si="26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2"/>
        <v>15.961900480458544</v>
      </c>
      <c r="G56" s="519">
        <f t="shared" si="23"/>
        <v>144.72041778117438</v>
      </c>
      <c r="H56" s="333">
        <f t="shared" si="5"/>
        <v>35110</v>
      </c>
      <c r="I56" s="171">
        <v>212.68799999999999</v>
      </c>
      <c r="J56" s="158">
        <f t="shared" si="25"/>
        <v>113407.31200000001</v>
      </c>
      <c r="K56" s="159">
        <f t="shared" si="26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2"/>
        <v/>
      </c>
      <c r="G57" s="162" t="str">
        <f t="shared" si="23"/>
        <v/>
      </c>
      <c r="H57" s="333">
        <f t="shared" si="5"/>
        <v>0</v>
      </c>
      <c r="I57" s="173"/>
      <c r="J57" s="158">
        <f t="shared" si="25"/>
        <v>0</v>
      </c>
      <c r="K57" s="159" t="e">
        <f t="shared" si="26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5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27">SUM(D60)</f>
        <v>0</v>
      </c>
      <c r="E59" s="334">
        <f t="shared" si="27"/>
        <v>0</v>
      </c>
      <c r="F59" s="164">
        <f t="shared" si="22"/>
        <v>0</v>
      </c>
      <c r="G59" s="164" t="str">
        <f t="shared" si="23"/>
        <v/>
      </c>
      <c r="H59" s="326">
        <f t="shared" si="5"/>
        <v>0</v>
      </c>
      <c r="I59" s="160">
        <f>I60</f>
        <v>187.15799999999999</v>
      </c>
      <c r="J59" s="151">
        <f t="shared" si="25"/>
        <v>-187.15799999999999</v>
      </c>
      <c r="K59" s="161">
        <f t="shared" si="26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2"/>
        <v>0</v>
      </c>
      <c r="G60" s="162" t="str">
        <f t="shared" si="23"/>
        <v/>
      </c>
      <c r="H60" s="333">
        <f t="shared" si="5"/>
        <v>0</v>
      </c>
      <c r="I60" s="173">
        <v>187.15799999999999</v>
      </c>
      <c r="J60" s="158">
        <f t="shared" si="25"/>
        <v>-187.15799999999999</v>
      </c>
      <c r="K60" s="159">
        <f t="shared" si="26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28">SUM(D62:D65)</f>
        <v>52</v>
      </c>
      <c r="E61" s="334">
        <f t="shared" si="28"/>
        <v>55</v>
      </c>
      <c r="F61" s="164">
        <f t="shared" si="22"/>
        <v>9.6491228070175428</v>
      </c>
      <c r="G61" s="496">
        <f t="shared" si="23"/>
        <v>105.76923076923077</v>
      </c>
      <c r="H61" s="326">
        <f t="shared" si="5"/>
        <v>3</v>
      </c>
      <c r="I61" s="160">
        <f>I62+I63+I65</f>
        <v>74.503</v>
      </c>
      <c r="J61" s="151">
        <f t="shared" si="25"/>
        <v>-19.503</v>
      </c>
      <c r="K61" s="161">
        <f t="shared" si="26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2"/>
        <v>14.745308310991955</v>
      </c>
      <c r="G62" s="519">
        <f t="shared" si="23"/>
        <v>105.76923076923077</v>
      </c>
      <c r="H62" s="337">
        <f t="shared" si="5"/>
        <v>3</v>
      </c>
      <c r="I62" s="175">
        <v>47.179000000000002</v>
      </c>
      <c r="J62" s="176">
        <f t="shared" si="25"/>
        <v>7.820999999999998</v>
      </c>
      <c r="K62" s="177">
        <f t="shared" si="26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2"/>
        <v/>
      </c>
      <c r="G63" s="526" t="str">
        <f t="shared" si="23"/>
        <v/>
      </c>
      <c r="H63" s="342">
        <f t="shared" si="5"/>
        <v>0</v>
      </c>
      <c r="I63" s="174"/>
      <c r="J63" s="179">
        <f t="shared" si="25"/>
        <v>0</v>
      </c>
      <c r="K63" s="177" t="e">
        <f t="shared" si="26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5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3"/>
        <v/>
      </c>
      <c r="H65" s="344">
        <f t="shared" si="5"/>
        <v>0</v>
      </c>
      <c r="I65" s="171">
        <v>27.324000000000002</v>
      </c>
      <c r="J65" s="167">
        <f t="shared" si="25"/>
        <v>-27.324000000000002</v>
      </c>
      <c r="K65" s="159">
        <f t="shared" si="26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29">SUM(D67)</f>
        <v>0</v>
      </c>
      <c r="E66" s="448">
        <f t="shared" si="29"/>
        <v>786</v>
      </c>
      <c r="F66" s="449">
        <v>0</v>
      </c>
      <c r="G66" s="527" t="str">
        <f t="shared" si="23"/>
        <v/>
      </c>
      <c r="H66" s="344">
        <f t="shared" si="5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3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0">SUM(D69)</f>
        <v>0</v>
      </c>
      <c r="E68" s="325">
        <f t="shared" si="30"/>
        <v>420</v>
      </c>
      <c r="F68" s="449">
        <v>0</v>
      </c>
      <c r="G68" s="181" t="str">
        <f t="shared" si="23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1">SUM(D70:D71)</f>
        <v>0</v>
      </c>
      <c r="E69" s="325">
        <f t="shared" si="31"/>
        <v>420</v>
      </c>
      <c r="F69" s="449">
        <v>0</v>
      </c>
      <c r="G69" s="181" t="str">
        <f t="shared" si="23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2"/>
        <v>5.4730258014073492</v>
      </c>
      <c r="G70" s="527">
        <v>0</v>
      </c>
      <c r="H70" s="333">
        <f t="shared" ref="H70:H85" si="32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2"/>
        <v>0</v>
      </c>
      <c r="G71" s="528" t="str">
        <f t="shared" si="23"/>
        <v/>
      </c>
      <c r="H71" s="467">
        <f t="shared" si="32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3">IF(C73=0,"",E73/C73*100)</f>
        <v>23.88423339824406</v>
      </c>
      <c r="G73" s="496">
        <f t="shared" ref="G73:G77" si="34">IF(D73=0,"",E73/D73*100)</f>
        <v>99.983313670339356</v>
      </c>
      <c r="H73" s="326">
        <f t="shared" si="32"/>
        <v>-1308</v>
      </c>
      <c r="I73" s="149" t="e">
        <f>I74</f>
        <v>#REF!</v>
      </c>
      <c r="J73" s="182" t="e">
        <f t="shared" ref="J73:J85" si="35">E73-I73</f>
        <v>#REF!</v>
      </c>
      <c r="K73" s="161" t="e">
        <f t="shared" ref="K73:K85" si="36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37">SUM(D85+D79+D75+D83)</f>
        <v>7838752</v>
      </c>
      <c r="E74" s="325">
        <f t="shared" si="37"/>
        <v>7837444</v>
      </c>
      <c r="F74" s="183">
        <f t="shared" si="33"/>
        <v>23.88423339824406</v>
      </c>
      <c r="G74" s="522">
        <f t="shared" si="34"/>
        <v>99.983313670339356</v>
      </c>
      <c r="H74" s="326">
        <f t="shared" si="32"/>
        <v>-1308</v>
      </c>
      <c r="I74" s="149" t="e">
        <f>I75+#REF!+I85</f>
        <v>#REF!</v>
      </c>
      <c r="J74" s="182" t="e">
        <f t="shared" si="35"/>
        <v>#REF!</v>
      </c>
      <c r="K74" s="161" t="e">
        <f t="shared" si="36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3"/>
        <v>24.999780934271516</v>
      </c>
      <c r="G75" s="168">
        <f t="shared" si="34"/>
        <v>100</v>
      </c>
      <c r="H75" s="326">
        <f t="shared" si="32"/>
        <v>0</v>
      </c>
      <c r="I75" s="149" t="e">
        <f>I76+I77+I78+#REF!+I81+#REF!+#REF!</f>
        <v>#REF!</v>
      </c>
      <c r="J75" s="182" t="e">
        <f t="shared" si="35"/>
        <v>#REF!</v>
      </c>
      <c r="K75" s="161" t="e">
        <f t="shared" si="36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3"/>
        <v/>
      </c>
      <c r="G76" s="156" t="str">
        <f t="shared" si="34"/>
        <v/>
      </c>
      <c r="H76" s="333">
        <f t="shared" si="32"/>
        <v>0</v>
      </c>
      <c r="I76" s="173"/>
      <c r="J76" s="167">
        <f t="shared" si="35"/>
        <v>0</v>
      </c>
      <c r="K76" s="159" t="e">
        <f t="shared" si="36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3"/>
        <v/>
      </c>
      <c r="G77" s="156" t="str">
        <f t="shared" si="34"/>
        <v/>
      </c>
      <c r="H77" s="333">
        <f t="shared" si="32"/>
        <v>0</v>
      </c>
      <c r="I77" s="185"/>
      <c r="J77" s="167">
        <f t="shared" si="35"/>
        <v>0</v>
      </c>
      <c r="K77" s="159" t="e">
        <f t="shared" si="36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si="32"/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38">SUM(D81+D80+D82)</f>
        <v>4900800</v>
      </c>
      <c r="E79" s="325">
        <f t="shared" si="38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3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3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39">IF(C81=0,"",E81/C81*100)</f>
        <v>23.099329757449496</v>
      </c>
      <c r="G81" s="156">
        <f t="shared" ref="G81:G89" si="40">IF(D81=0,"",E81/D81*100)</f>
        <v>100</v>
      </c>
      <c r="H81" s="333">
        <f t="shared" si="32"/>
        <v>0</v>
      </c>
      <c r="I81" s="173">
        <v>26270.7</v>
      </c>
      <c r="J81" s="167">
        <f t="shared" si="35"/>
        <v>4874529.3</v>
      </c>
      <c r="K81" s="159">
        <f t="shared" si="36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39"/>
        <v/>
      </c>
      <c r="G82" s="168" t="str">
        <f t="shared" si="40"/>
        <v/>
      </c>
      <c r="H82" s="326">
        <f t="shared" si="3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1">SUM(D84)</f>
        <v>74640</v>
      </c>
      <c r="E83" s="448">
        <f t="shared" si="41"/>
        <v>74640</v>
      </c>
      <c r="F83" s="183">
        <f t="shared" si="39"/>
        <v>60</v>
      </c>
      <c r="G83" s="168">
        <f t="shared" si="40"/>
        <v>100</v>
      </c>
      <c r="H83" s="326">
        <f t="shared" si="3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39"/>
        <v>60</v>
      </c>
      <c r="G84" s="156">
        <f t="shared" si="40"/>
        <v>100</v>
      </c>
      <c r="H84" s="333">
        <f t="shared" si="3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2">SUM(D88+D86+D87)</f>
        <v>10312</v>
      </c>
      <c r="E85" s="448">
        <f t="shared" si="42"/>
        <v>9004</v>
      </c>
      <c r="F85" s="183">
        <f t="shared" si="39"/>
        <v>14.616883116883116</v>
      </c>
      <c r="G85" s="168">
        <f t="shared" si="40"/>
        <v>87.315748642358415</v>
      </c>
      <c r="H85" s="348">
        <f t="shared" si="32"/>
        <v>-1308</v>
      </c>
      <c r="I85" s="149">
        <f>SUM(I86:I88)</f>
        <v>53.982999999999997</v>
      </c>
      <c r="J85" s="182">
        <f t="shared" si="35"/>
        <v>8950.0169999999998</v>
      </c>
      <c r="K85" s="161">
        <f t="shared" si="36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39"/>
        <v>14.616883116883116</v>
      </c>
      <c r="G86" s="156">
        <f t="shared" si="40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39"/>
        <v/>
      </c>
      <c r="G87" s="156" t="str">
        <f t="shared" si="40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0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0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56" si="43">IF(C93=0,"",E93/C93*100)</f>
        <v>17.711042868406857</v>
      </c>
      <c r="G93" s="563">
        <f t="shared" ref="G93:G159" si="44">IF(D93=0,"",E93/D93*100)</f>
        <v>52.169002273928122</v>
      </c>
      <c r="H93" s="360">
        <f t="shared" ref="H93:H159" si="45">E93-D93</f>
        <v>-1565179</v>
      </c>
      <c r="I93" s="72"/>
      <c r="J93" s="121">
        <f t="shared" ref="J93:J151" si="46">E93-I93</f>
        <v>1707132</v>
      </c>
      <c r="K93" s="118" t="e">
        <f t="shared" ref="K93:K151" si="47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3"/>
        <v>13.660452331544784</v>
      </c>
      <c r="G94" s="563">
        <f t="shared" si="44"/>
        <v>47.804740966046225</v>
      </c>
      <c r="H94" s="360">
        <f t="shared" si="45"/>
        <v>-315750</v>
      </c>
      <c r="I94" s="72"/>
      <c r="J94" s="121">
        <f t="shared" si="46"/>
        <v>289190</v>
      </c>
      <c r="K94" s="118" t="e">
        <f t="shared" si="47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45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3"/>
        <v/>
      </c>
      <c r="G96" s="563" t="str">
        <f t="shared" si="44"/>
        <v/>
      </c>
      <c r="H96" s="360">
        <f t="shared" si="45"/>
        <v>0</v>
      </c>
      <c r="I96" s="72">
        <v>0</v>
      </c>
      <c r="J96" s="121">
        <f t="shared" si="46"/>
        <v>0</v>
      </c>
      <c r="K96" s="118" t="e">
        <f t="shared" si="47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48">D98+D99+D101+D108+D109+D104+D105+D106+D107+D103</f>
        <v>14517121</v>
      </c>
      <c r="E97" s="356">
        <f t="shared" si="48"/>
        <v>10419736</v>
      </c>
      <c r="F97" s="537">
        <f t="shared" si="43"/>
        <v>23.190840997095219</v>
      </c>
      <c r="G97" s="547">
        <f t="shared" si="44"/>
        <v>71.775498736974086</v>
      </c>
      <c r="H97" s="564">
        <f t="shared" si="45"/>
        <v>-4097385</v>
      </c>
      <c r="I97" s="123">
        <f>SUM(I98:I102)</f>
        <v>0</v>
      </c>
      <c r="J97" s="121">
        <f t="shared" si="46"/>
        <v>10419736</v>
      </c>
      <c r="K97" s="118" t="e">
        <f t="shared" si="47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3"/>
        <v>20.840079964231563</v>
      </c>
      <c r="G98" s="563">
        <f t="shared" si="44"/>
        <v>68.178302487120305</v>
      </c>
      <c r="H98" s="360">
        <f t="shared" si="45"/>
        <v>-854116</v>
      </c>
      <c r="I98" s="72"/>
      <c r="J98" s="121">
        <f t="shared" si="46"/>
        <v>1829952</v>
      </c>
      <c r="K98" s="118" t="e">
        <f t="shared" si="47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3"/>
        <v>26.725636955892305</v>
      </c>
      <c r="G99" s="533">
        <f t="shared" si="44"/>
        <v>60.679927851585056</v>
      </c>
      <c r="H99" s="362">
        <f t="shared" si="45"/>
        <v>-2222028</v>
      </c>
      <c r="I99" s="138"/>
      <c r="J99" s="92">
        <f t="shared" si="46"/>
        <v>3429101</v>
      </c>
      <c r="K99" s="241" t="e">
        <f t="shared" si="47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si="43"/>
        <v>26.725636955892305</v>
      </c>
      <c r="G100" s="563">
        <f t="shared" si="44"/>
        <v>60.679927851585056</v>
      </c>
      <c r="H100" s="360">
        <f t="shared" si="4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43"/>
        <v>22.496728914697258</v>
      </c>
      <c r="G101" s="533">
        <f t="shared" si="44"/>
        <v>97.391262650995756</v>
      </c>
      <c r="H101" s="362">
        <f t="shared" si="4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43"/>
        <v>22.496728914697258</v>
      </c>
      <c r="G102" s="563">
        <f t="shared" si="44"/>
        <v>97.391262650995756</v>
      </c>
      <c r="H102" s="360">
        <f t="shared" si="4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43"/>
        <v>13.967437027859969</v>
      </c>
      <c r="G103" s="533">
        <f t="shared" si="44"/>
        <v>13.967437027859969</v>
      </c>
      <c r="H103" s="362">
        <f t="shared" si="4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43"/>
        <v>23.160977777777777</v>
      </c>
      <c r="G104" s="533">
        <f t="shared" si="44"/>
        <v>73.418145956607489</v>
      </c>
      <c r="H104" s="362">
        <f t="shared" si="4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43"/>
        <v>0</v>
      </c>
      <c r="G105" s="533">
        <f t="shared" si="44"/>
        <v>0</v>
      </c>
      <c r="H105" s="362">
        <f t="shared" si="4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43"/>
        <v/>
      </c>
      <c r="G106" s="533" t="str">
        <f t="shared" si="44"/>
        <v/>
      </c>
      <c r="H106" s="362">
        <f t="shared" si="4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43"/>
        <v/>
      </c>
      <c r="G107" s="533" t="str">
        <f t="shared" si="44"/>
        <v/>
      </c>
      <c r="H107" s="362">
        <f t="shared" si="4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43"/>
        <v>0</v>
      </c>
      <c r="G108" s="127">
        <f t="shared" si="44"/>
        <v>0</v>
      </c>
      <c r="H108" s="362">
        <f t="shared" si="4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43"/>
        <v/>
      </c>
      <c r="G109" s="127" t="str">
        <f t="shared" si="44"/>
        <v/>
      </c>
      <c r="H109" s="362">
        <f t="shared" si="4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3"/>
        <v>19.865203983416382</v>
      </c>
      <c r="G110" s="127">
        <f t="shared" si="44"/>
        <v>27.506079249030417</v>
      </c>
      <c r="H110" s="362">
        <f t="shared" si="45"/>
        <v>-725625</v>
      </c>
      <c r="I110" s="137" t="e">
        <f>I111+#REF!</f>
        <v>#REF!</v>
      </c>
      <c r="J110" s="92" t="e">
        <f t="shared" si="46"/>
        <v>#REF!</v>
      </c>
      <c r="K110" s="241" t="e">
        <f t="shared" si="47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45"/>
        <v>-725625</v>
      </c>
      <c r="I111" s="72"/>
      <c r="J111" s="121">
        <f t="shared" si="46"/>
        <v>275321</v>
      </c>
      <c r="K111" s="118" t="e">
        <f t="shared" si="47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49">E114+E115+E117+E118+E113</f>
        <v>435057</v>
      </c>
      <c r="F112" s="126">
        <f t="shared" si="43"/>
        <v>21.006063438691093</v>
      </c>
      <c r="G112" s="127">
        <f t="shared" si="44"/>
        <v>60.598804897413395</v>
      </c>
      <c r="H112" s="362">
        <f t="shared" si="45"/>
        <v>-282873</v>
      </c>
      <c r="I112" s="123" t="e">
        <f>#REF!+I115+I116+I117+I118</f>
        <v>#REF!</v>
      </c>
      <c r="J112" s="92" t="e">
        <f t="shared" si="46"/>
        <v>#REF!</v>
      </c>
      <c r="K112" s="241" t="e">
        <f t="shared" si="47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3"/>
        <v>14.523157894736844</v>
      </c>
      <c r="G115" s="563">
        <f t="shared" si="44"/>
        <v>22.994999999999997</v>
      </c>
      <c r="H115" s="360">
        <f t="shared" si="45"/>
        <v>-184812</v>
      </c>
      <c r="I115" s="72"/>
      <c r="J115" s="121">
        <f t="shared" si="46"/>
        <v>55188</v>
      </c>
      <c r="K115" s="118" t="e">
        <f t="shared" si="47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45"/>
        <v>0</v>
      </c>
      <c r="I116" s="72"/>
      <c r="J116" s="121">
        <f t="shared" si="46"/>
        <v>0</v>
      </c>
      <c r="K116" s="118" t="e">
        <f t="shared" si="47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3"/>
        <v>17.389659520807061</v>
      </c>
      <c r="G117" s="563">
        <f t="shared" si="44"/>
        <v>17.389659520807061</v>
      </c>
      <c r="H117" s="360">
        <f t="shared" si="45"/>
        <v>-6551</v>
      </c>
      <c r="I117" s="138"/>
      <c r="J117" s="92">
        <f t="shared" si="46"/>
        <v>1379</v>
      </c>
      <c r="K117" s="241" t="e">
        <f t="shared" si="47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3"/>
        <v>20.77</v>
      </c>
      <c r="G118" s="563">
        <f t="shared" si="44"/>
        <v>27.693333333333332</v>
      </c>
      <c r="H118" s="360">
        <f t="shared" si="45"/>
        <v>-65076</v>
      </c>
      <c r="I118" s="72"/>
      <c r="J118" s="121">
        <f t="shared" si="46"/>
        <v>24924</v>
      </c>
      <c r="K118" s="118" t="e">
        <f t="shared" si="47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3"/>
        <v>24.00082844050976</v>
      </c>
      <c r="G119" s="533">
        <f t="shared" si="44"/>
        <v>77.243271939311185</v>
      </c>
      <c r="H119" s="362">
        <f t="shared" si="45"/>
        <v>-288490</v>
      </c>
      <c r="I119" s="137" t="e">
        <f>I120+#REF!+I121+I122</f>
        <v>#REF!</v>
      </c>
      <c r="J119" s="92" t="e">
        <f t="shared" si="46"/>
        <v>#REF!</v>
      </c>
      <c r="K119" s="241" t="e">
        <f t="shared" si="47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3"/>
        <v>25.739092992553438</v>
      </c>
      <c r="G120" s="563">
        <f t="shared" si="44"/>
        <v>84.877322052602537</v>
      </c>
      <c r="H120" s="360">
        <f t="shared" si="45"/>
        <v>-82222</v>
      </c>
      <c r="I120" s="72"/>
      <c r="J120" s="121">
        <f t="shared" si="46"/>
        <v>461478</v>
      </c>
      <c r="K120" s="118" t="e">
        <f t="shared" si="47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3"/>
        <v>23.144116710951216</v>
      </c>
      <c r="G121" s="563">
        <f t="shared" si="44"/>
        <v>74.601628499754327</v>
      </c>
      <c r="H121" s="360">
        <f t="shared" si="45"/>
        <v>-176268</v>
      </c>
      <c r="I121" s="72"/>
      <c r="J121" s="121">
        <f t="shared" si="46"/>
        <v>517745</v>
      </c>
      <c r="K121" s="118" t="e">
        <f t="shared" si="47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3"/>
        <v>0</v>
      </c>
      <c r="G122" s="129">
        <f t="shared" si="44"/>
        <v>0</v>
      </c>
      <c r="H122" s="360">
        <f t="shared" si="45"/>
        <v>-30000</v>
      </c>
      <c r="I122" s="72"/>
      <c r="J122" s="121">
        <f t="shared" si="46"/>
        <v>0</v>
      </c>
      <c r="K122" s="118" t="e">
        <f t="shared" si="47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3"/>
        <v>0</v>
      </c>
      <c r="G123" s="127">
        <f t="shared" si="44"/>
        <v>0</v>
      </c>
      <c r="H123" s="362">
        <f t="shared" si="45"/>
        <v>-40000</v>
      </c>
      <c r="I123" s="137" t="e">
        <f>I124+I125+#REF!</f>
        <v>#REF!</v>
      </c>
      <c r="J123" s="92" t="e">
        <f t="shared" si="46"/>
        <v>#REF!</v>
      </c>
      <c r="K123" s="241" t="e">
        <f t="shared" si="47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3"/>
        <v/>
      </c>
      <c r="G124" s="129" t="str">
        <f t="shared" si="44"/>
        <v/>
      </c>
      <c r="H124" s="360">
        <f t="shared" si="45"/>
        <v>0</v>
      </c>
      <c r="I124" s="72"/>
      <c r="J124" s="121">
        <f t="shared" si="46"/>
        <v>0</v>
      </c>
      <c r="K124" s="118" t="e">
        <f t="shared" si="47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3"/>
        <v>0</v>
      </c>
      <c r="G125" s="563">
        <f t="shared" si="44"/>
        <v>0</v>
      </c>
      <c r="H125" s="360">
        <f t="shared" si="45"/>
        <v>-40000</v>
      </c>
      <c r="I125" s="72"/>
      <c r="J125" s="121">
        <f t="shared" si="46"/>
        <v>0</v>
      </c>
      <c r="K125" s="118" t="e">
        <f t="shared" si="47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3"/>
        <v>20.101642395817571</v>
      </c>
      <c r="G126" s="533">
        <f t="shared" si="44"/>
        <v>45.956725537054517</v>
      </c>
      <c r="H126" s="362">
        <f t="shared" si="45"/>
        <v>-920177</v>
      </c>
      <c r="I126" s="123">
        <f>I127+I129+I131+I130</f>
        <v>0</v>
      </c>
      <c r="J126" s="92">
        <f t="shared" si="46"/>
        <v>782490</v>
      </c>
      <c r="K126" s="241" t="e">
        <f t="shared" si="47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3"/>
        <v>9.5208020841556795</v>
      </c>
      <c r="G127" s="563">
        <f t="shared" si="44"/>
        <v>9.5208020841556795</v>
      </c>
      <c r="H127" s="360">
        <f t="shared" si="45"/>
        <v>-11461</v>
      </c>
      <c r="I127" s="72"/>
      <c r="J127" s="121">
        <f t="shared" si="46"/>
        <v>1206</v>
      </c>
      <c r="K127" s="118" t="e">
        <f t="shared" si="47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3"/>
        <v>20.549500000000002</v>
      </c>
      <c r="G128" s="563">
        <f t="shared" si="44"/>
        <v>73.391071428571436</v>
      </c>
      <c r="H128" s="360">
        <f t="shared" si="45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3"/>
        <v/>
      </c>
      <c r="G129" s="563" t="str">
        <f t="shared" si="44"/>
        <v/>
      </c>
      <c r="H129" s="360">
        <f t="shared" si="45"/>
        <v>0</v>
      </c>
      <c r="I129" s="72"/>
      <c r="J129" s="121">
        <f t="shared" si="46"/>
        <v>0</v>
      </c>
      <c r="K129" s="118" t="e">
        <f t="shared" si="47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3"/>
        <v>19.992673611111112</v>
      </c>
      <c r="G130" s="563">
        <f t="shared" si="44"/>
        <v>40.83609929078014</v>
      </c>
      <c r="H130" s="360">
        <f t="shared" si="45"/>
        <v>-834211</v>
      </c>
      <c r="I130" s="72"/>
      <c r="J130" s="121">
        <f t="shared" si="46"/>
        <v>575789</v>
      </c>
      <c r="K130" s="118" t="e">
        <f t="shared" si="47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3"/>
        <v/>
      </c>
      <c r="G131" s="563" t="str">
        <f t="shared" si="44"/>
        <v/>
      </c>
      <c r="H131" s="360">
        <f t="shared" si="45"/>
        <v>0</v>
      </c>
      <c r="I131" s="72"/>
      <c r="J131" s="121">
        <f t="shared" si="46"/>
        <v>0</v>
      </c>
      <c r="K131" s="118" t="e">
        <f t="shared" si="47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0">SUM(D133+D137+D138+D139)</f>
        <v>327956</v>
      </c>
      <c r="E132" s="356">
        <f t="shared" si="50"/>
        <v>0</v>
      </c>
      <c r="F132" s="473">
        <f t="shared" si="43"/>
        <v>0</v>
      </c>
      <c r="G132" s="556">
        <f t="shared" si="44"/>
        <v>0</v>
      </c>
      <c r="H132" s="475">
        <f t="shared" si="45"/>
        <v>-327956</v>
      </c>
      <c r="I132" s="123">
        <f>I133</f>
        <v>0</v>
      </c>
      <c r="J132" s="92">
        <f t="shared" si="46"/>
        <v>0</v>
      </c>
      <c r="K132" s="241" t="e">
        <f t="shared" si="47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43"/>
        <v/>
      </c>
      <c r="G133" s="129" t="str">
        <f t="shared" si="44"/>
        <v/>
      </c>
      <c r="H133" s="360">
        <f t="shared" si="45"/>
        <v>0</v>
      </c>
      <c r="I133" s="72"/>
      <c r="J133" s="121">
        <f t="shared" si="46"/>
        <v>0</v>
      </c>
      <c r="K133" s="118" t="e">
        <f t="shared" si="47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43"/>
        <v/>
      </c>
      <c r="G134" s="127" t="str">
        <f t="shared" si="44"/>
        <v/>
      </c>
      <c r="H134" s="362">
        <f t="shared" si="45"/>
        <v>0</v>
      </c>
      <c r="I134" s="137">
        <f>I135</f>
        <v>0</v>
      </c>
      <c r="J134" s="92">
        <f t="shared" si="46"/>
        <v>0</v>
      </c>
      <c r="K134" s="241" t="e">
        <f t="shared" si="47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43"/>
        <v/>
      </c>
      <c r="G135" s="129" t="str">
        <f t="shared" si="44"/>
        <v/>
      </c>
      <c r="H135" s="360">
        <f t="shared" si="45"/>
        <v>0</v>
      </c>
      <c r="I135" s="72">
        <v>0</v>
      </c>
      <c r="J135" s="121">
        <f t="shared" si="46"/>
        <v>0</v>
      </c>
      <c r="K135" s="118" t="e">
        <f t="shared" si="47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43"/>
        <v/>
      </c>
      <c r="G136" s="129" t="str">
        <f t="shared" si="44"/>
        <v/>
      </c>
      <c r="H136" s="360">
        <f t="shared" si="45"/>
        <v>0</v>
      </c>
      <c r="I136" s="72"/>
      <c r="J136" s="121">
        <f t="shared" si="46"/>
        <v>0</v>
      </c>
      <c r="K136" s="118" t="e">
        <f t="shared" si="47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43"/>
        <v>0</v>
      </c>
      <c r="G137" s="563">
        <f t="shared" si="44"/>
        <v>0</v>
      </c>
      <c r="H137" s="360">
        <f t="shared" si="45"/>
        <v>-316956</v>
      </c>
      <c r="I137" s="72"/>
      <c r="J137" s="121">
        <f t="shared" si="46"/>
        <v>0</v>
      </c>
      <c r="K137" s="118" t="e">
        <f t="shared" si="47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43"/>
        <v/>
      </c>
      <c r="G138" s="563" t="str">
        <f t="shared" si="44"/>
        <v/>
      </c>
      <c r="H138" s="360">
        <f t="shared" si="45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51">D140+D141</f>
        <v>11000</v>
      </c>
      <c r="E139" s="369">
        <f t="shared" si="51"/>
        <v>0</v>
      </c>
      <c r="F139" s="126">
        <f t="shared" si="43"/>
        <v>0</v>
      </c>
      <c r="G139" s="533">
        <f t="shared" si="44"/>
        <v>0</v>
      </c>
      <c r="H139" s="362">
        <f t="shared" si="45"/>
        <v>-11000</v>
      </c>
      <c r="I139" s="102">
        <f>I140</f>
        <v>0</v>
      </c>
      <c r="J139" s="92">
        <f t="shared" si="46"/>
        <v>0</v>
      </c>
      <c r="K139" s="241" t="e">
        <f t="shared" si="47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43"/>
        <v>0</v>
      </c>
      <c r="G140" s="563">
        <f t="shared" si="44"/>
        <v>0</v>
      </c>
      <c r="H140" s="360">
        <f t="shared" si="45"/>
        <v>-11000</v>
      </c>
      <c r="I140" s="72"/>
      <c r="J140" s="121">
        <f t="shared" si="46"/>
        <v>0</v>
      </c>
      <c r="K140" s="118" t="e">
        <f t="shared" si="47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43"/>
        <v/>
      </c>
      <c r="G141" s="563" t="str">
        <f t="shared" si="44"/>
        <v/>
      </c>
      <c r="H141" s="360">
        <f t="shared" si="45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43"/>
        <v/>
      </c>
      <c r="G143" s="568" t="str">
        <f>IF(D143=0,"",F143/D143*100)</f>
        <v/>
      </c>
      <c r="H143" s="362">
        <f t="shared" si="45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43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43"/>
        <v/>
      </c>
      <c r="G145" s="563" t="str">
        <f t="shared" si="44"/>
        <v/>
      </c>
      <c r="H145" s="360">
        <f t="shared" si="45"/>
        <v>0</v>
      </c>
      <c r="I145" s="72">
        <v>0</v>
      </c>
      <c r="J145" s="121">
        <f t="shared" si="46"/>
        <v>0</v>
      </c>
      <c r="K145" s="118" t="e">
        <f t="shared" si="47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43"/>
        <v/>
      </c>
      <c r="G146" s="533" t="str">
        <f t="shared" si="44"/>
        <v/>
      </c>
      <c r="H146" s="362">
        <f t="shared" si="45"/>
        <v>0</v>
      </c>
      <c r="I146" s="117">
        <f>I147+I148</f>
        <v>0</v>
      </c>
      <c r="J146" s="92">
        <f t="shared" si="46"/>
        <v>0</v>
      </c>
      <c r="K146" s="241" t="e">
        <f t="shared" si="47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43"/>
        <v/>
      </c>
      <c r="G147" s="563" t="str">
        <f t="shared" si="44"/>
        <v/>
      </c>
      <c r="H147" s="360">
        <f t="shared" si="45"/>
        <v>0</v>
      </c>
      <c r="I147" s="72"/>
      <c r="J147" s="121">
        <f t="shared" si="46"/>
        <v>0</v>
      </c>
      <c r="K147" s="118" t="e">
        <f t="shared" si="47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43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43"/>
        <v/>
      </c>
      <c r="G149" s="563" t="str">
        <f t="shared" si="44"/>
        <v/>
      </c>
      <c r="H149" s="360">
        <f t="shared" si="45"/>
        <v>0</v>
      </c>
      <c r="I149" s="72"/>
      <c r="J149" s="121">
        <f t="shared" si="46"/>
        <v>0</v>
      </c>
      <c r="K149" s="118" t="e">
        <f t="shared" si="47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43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43"/>
        <v/>
      </c>
      <c r="G151" s="563" t="str">
        <f t="shared" si="44"/>
        <v/>
      </c>
      <c r="H151" s="360">
        <f t="shared" si="45"/>
        <v>0</v>
      </c>
      <c r="I151" s="72"/>
      <c r="J151" s="121">
        <f t="shared" si="46"/>
        <v>0</v>
      </c>
      <c r="K151" s="118" t="e">
        <f t="shared" si="47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43"/>
        <v>0</v>
      </c>
      <c r="G152" s="563">
        <f t="shared" si="44"/>
        <v>0</v>
      </c>
      <c r="H152" s="360">
        <f t="shared" si="45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43"/>
        <v>38.968640740740739</v>
      </c>
      <c r="G153" s="129">
        <f t="shared" si="44"/>
        <v>38.968640740740739</v>
      </c>
      <c r="H153" s="360">
        <f t="shared" si="45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52">SUM(D155:D156)</f>
        <v>1200000</v>
      </c>
      <c r="E154" s="475">
        <f t="shared" si="52"/>
        <v>503587</v>
      </c>
      <c r="F154" s="589">
        <f t="shared" ref="F154:H154" si="53">SUM(F155)</f>
        <v>25.745756646216766</v>
      </c>
      <c r="G154" s="588">
        <f t="shared" si="53"/>
        <v>83.93116666666667</v>
      </c>
      <c r="H154" s="362">
        <f t="shared" si="5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43"/>
        <v>25.745756646216766</v>
      </c>
      <c r="G155" s="563">
        <f t="shared" si="44"/>
        <v>83.93116666666667</v>
      </c>
      <c r="H155" s="360">
        <f t="shared" si="45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54">SUM(D157)</f>
        <v>600000</v>
      </c>
      <c r="E156" s="362">
        <f t="shared" si="54"/>
        <v>0</v>
      </c>
      <c r="F156" s="568">
        <f t="shared" si="43"/>
        <v>0</v>
      </c>
      <c r="G156" s="533">
        <f t="shared" si="44"/>
        <v>0</v>
      </c>
      <c r="H156" s="362">
        <f t="shared" si="45"/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ref="F157:F161" si="55">IF(C157=0,"",E157/C157*100)</f>
        <v>0</v>
      </c>
      <c r="G157" s="563">
        <f t="shared" si="44"/>
        <v>0</v>
      </c>
      <c r="H157" s="360">
        <f t="shared" si="45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56">SUM(C159)</f>
        <v>40000</v>
      </c>
      <c r="D158" s="362">
        <f t="shared" si="56"/>
        <v>40000</v>
      </c>
      <c r="E158" s="362">
        <f t="shared" si="56"/>
        <v>0</v>
      </c>
      <c r="F158" s="362">
        <f t="shared" si="56"/>
        <v>0</v>
      </c>
      <c r="G158" s="572">
        <f t="shared" si="56"/>
        <v>0</v>
      </c>
      <c r="H158" s="362">
        <f t="shared" si="56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55"/>
        <v>0</v>
      </c>
      <c r="G159" s="129">
        <f t="shared" si="44"/>
        <v>0</v>
      </c>
      <c r="H159" s="360">
        <f t="shared" si="45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55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55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57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57"/>
        <v>-2557308</v>
      </c>
      <c r="I164" s="201"/>
      <c r="J164" s="248">
        <f t="shared" ref="J164:J175" si="58">E164-I164</f>
        <v>10258425</v>
      </c>
      <c r="K164" s="249" t="e">
        <f t="shared" ref="K164:K175" si="59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60">IF(C165=0,"",E165/C165*100)</f>
        <v>22.254159963099212</v>
      </c>
      <c r="G165" s="563">
        <f t="shared" ref="G165:G175" si="61">IF(D165=0,"",E165/D165*100)</f>
        <v>78.054517336929592</v>
      </c>
      <c r="H165" s="382">
        <f t="shared" si="57"/>
        <v>-636595</v>
      </c>
      <c r="I165" s="201"/>
      <c r="J165" s="248">
        <f t="shared" si="58"/>
        <v>2264207</v>
      </c>
      <c r="K165" s="249" t="e">
        <f t="shared" si="59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60"/>
        <v>7.3894736842105262</v>
      </c>
      <c r="G166" s="235">
        <f t="shared" si="61"/>
        <v>9.7953488372093034</v>
      </c>
      <c r="H166" s="379">
        <f t="shared" si="57"/>
        <v>-19394</v>
      </c>
      <c r="I166" s="186"/>
      <c r="J166" s="246">
        <f t="shared" si="58"/>
        <v>2106</v>
      </c>
      <c r="K166" s="247" t="e">
        <f t="shared" si="59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60"/>
        <v>8.3724813114256449</v>
      </c>
      <c r="G167" s="235">
        <f t="shared" si="61"/>
        <v>17.939669891861126</v>
      </c>
      <c r="H167" s="379">
        <f>E167-D167</f>
        <v>-201852</v>
      </c>
      <c r="I167" s="186"/>
      <c r="J167" s="246">
        <f t="shared" si="58"/>
        <v>44128</v>
      </c>
      <c r="K167" s="247" t="e">
        <f t="shared" si="59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60"/>
        <v>19.330893112927118</v>
      </c>
      <c r="G168" s="235">
        <f t="shared" si="61"/>
        <v>31.432184042072514</v>
      </c>
      <c r="H168" s="379">
        <f t="shared" si="57"/>
        <v>-2069917</v>
      </c>
      <c r="I168" s="186">
        <f>SUM(I169:I172)</f>
        <v>0</v>
      </c>
      <c r="J168" s="246">
        <f t="shared" si="58"/>
        <v>948871</v>
      </c>
      <c r="K168" s="247" t="e">
        <f t="shared" si="59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60"/>
        <v>9.9983032154068034</v>
      </c>
      <c r="G169" s="238">
        <f t="shared" si="61"/>
        <v>20.852870919224983</v>
      </c>
      <c r="H169" s="382">
        <f t="shared" si="57"/>
        <v>-17892</v>
      </c>
      <c r="I169" s="200"/>
      <c r="J169" s="248">
        <f t="shared" si="58"/>
        <v>4714</v>
      </c>
      <c r="K169" s="249" t="e">
        <f t="shared" si="59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60"/>
        <v>25.926263589524783</v>
      </c>
      <c r="G170" s="238">
        <f t="shared" si="61"/>
        <v>49.768113676217858</v>
      </c>
      <c r="H170" s="382">
        <f t="shared" si="57"/>
        <v>-430538</v>
      </c>
      <c r="I170" s="200"/>
      <c r="J170" s="248">
        <f t="shared" si="58"/>
        <v>426563</v>
      </c>
      <c r="K170" s="249" t="e">
        <f t="shared" si="59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60"/>
        <v>17.573820805673037</v>
      </c>
      <c r="G171" s="238">
        <f t="shared" si="61"/>
        <v>28.312753571532877</v>
      </c>
      <c r="H171" s="382">
        <f t="shared" si="57"/>
        <v>-1202755</v>
      </c>
      <c r="I171" s="200"/>
      <c r="J171" s="248">
        <f t="shared" si="58"/>
        <v>475026</v>
      </c>
      <c r="K171" s="249" t="e">
        <f t="shared" si="59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60"/>
        <v>8.2962385499902549</v>
      </c>
      <c r="G172" s="238">
        <f t="shared" si="61"/>
        <v>9.2278343810968995</v>
      </c>
      <c r="H172" s="382">
        <f t="shared" si="57"/>
        <v>-418732</v>
      </c>
      <c r="I172" s="200"/>
      <c r="J172" s="248">
        <f t="shared" si="58"/>
        <v>42568</v>
      </c>
      <c r="K172" s="249" t="e">
        <f t="shared" si="59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60"/>
        <v>0</v>
      </c>
      <c r="G173" s="456">
        <f t="shared" si="61"/>
        <v>0</v>
      </c>
      <c r="H173" s="402">
        <f t="shared" si="57"/>
        <v>-20900</v>
      </c>
      <c r="I173" s="200"/>
      <c r="J173" s="248">
        <f t="shared" si="58"/>
        <v>0</v>
      </c>
      <c r="K173" s="249" t="e">
        <f t="shared" si="59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58"/>
        <v>0</v>
      </c>
      <c r="K174" s="247" t="e">
        <f t="shared" si="59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60"/>
        <v>16.235737591958333</v>
      </c>
      <c r="G175" s="240">
        <f t="shared" si="61"/>
        <v>24.769501901493367</v>
      </c>
      <c r="H175" s="348">
        <f t="shared" si="57"/>
        <v>-243318</v>
      </c>
      <c r="I175" s="186"/>
      <c r="J175" s="250">
        <f t="shared" si="58"/>
        <v>80112</v>
      </c>
      <c r="K175" s="251" t="e">
        <f t="shared" si="59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62">C180</f>
        <v>12760</v>
      </c>
      <c r="D179" s="356">
        <f t="shared" si="62"/>
        <v>3727</v>
      </c>
      <c r="E179" s="356">
        <f t="shared" si="62"/>
        <v>3334</v>
      </c>
      <c r="F179" s="126">
        <f t="shared" ref="F179:F184" si="63">IF(C179=0,"",E179/C179*100)</f>
        <v>26.128526645768023</v>
      </c>
      <c r="G179" s="533">
        <f t="shared" ref="G179:G185" si="64">IF(D179=0,"",E179/D179*100)</f>
        <v>89.455325999463369</v>
      </c>
      <c r="H179" s="384">
        <f t="shared" ref="H179:H231" si="65">E179-D179</f>
        <v>-393</v>
      </c>
      <c r="I179" s="123">
        <f>I180</f>
        <v>71.819999999999993</v>
      </c>
      <c r="J179" s="92">
        <f t="shared" ref="J179:J191" si="66">E179-I179</f>
        <v>3262.18</v>
      </c>
      <c r="K179" s="122">
        <f t="shared" ref="K179:K191" si="67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62"/>
        <v>12760</v>
      </c>
      <c r="D180" s="369">
        <f t="shared" si="62"/>
        <v>3727</v>
      </c>
      <c r="E180" s="369">
        <f t="shared" si="62"/>
        <v>3334</v>
      </c>
      <c r="F180" s="126">
        <f t="shared" si="63"/>
        <v>26.128526645768023</v>
      </c>
      <c r="G180" s="533">
        <f t="shared" si="64"/>
        <v>89.455325999463369</v>
      </c>
      <c r="H180" s="362">
        <f t="shared" si="65"/>
        <v>-393</v>
      </c>
      <c r="I180" s="102">
        <f>I181</f>
        <v>71.819999999999993</v>
      </c>
      <c r="J180" s="87">
        <f t="shared" si="66"/>
        <v>3262.18</v>
      </c>
      <c r="K180" s="71">
        <f t="shared" si="67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63"/>
        <v>26.128526645768023</v>
      </c>
      <c r="G181" s="533">
        <f t="shared" si="64"/>
        <v>89.455325999463369</v>
      </c>
      <c r="H181" s="362">
        <f t="shared" si="65"/>
        <v>-393</v>
      </c>
      <c r="I181" s="103">
        <f>SUM(I182:I184)</f>
        <v>71.819999999999993</v>
      </c>
      <c r="J181" s="87">
        <f t="shared" si="66"/>
        <v>3262.18</v>
      </c>
      <c r="K181" s="71">
        <f t="shared" si="67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63"/>
        <v>27.139240506329116</v>
      </c>
      <c r="G182" s="534">
        <f t="shared" si="64"/>
        <v>90.847457627118644</v>
      </c>
      <c r="H182" s="368">
        <f t="shared" si="65"/>
        <v>-216</v>
      </c>
      <c r="I182" s="53">
        <v>8.2669999999999995</v>
      </c>
      <c r="J182" s="96">
        <f t="shared" si="66"/>
        <v>2135.7330000000002</v>
      </c>
      <c r="K182" s="47">
        <f t="shared" si="67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64"/>
        <v>776.92307692307691</v>
      </c>
      <c r="H183" s="368">
        <f t="shared" si="65"/>
        <v>88</v>
      </c>
      <c r="I183" s="55">
        <v>14.992000000000001</v>
      </c>
      <c r="J183" s="96">
        <f t="shared" si="66"/>
        <v>86.007999999999996</v>
      </c>
      <c r="K183" s="47">
        <f t="shared" si="67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63"/>
        <v>22.6875</v>
      </c>
      <c r="G184" s="534">
        <f t="shared" si="64"/>
        <v>80.42836041358936</v>
      </c>
      <c r="H184" s="366">
        <f t="shared" si="65"/>
        <v>-265</v>
      </c>
      <c r="I184" s="54">
        <v>48.561</v>
      </c>
      <c r="J184" s="86">
        <f t="shared" si="66"/>
        <v>1040.4390000000001</v>
      </c>
      <c r="K184" s="47">
        <f t="shared" si="67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64"/>
        <v>24.55404670343864</v>
      </c>
      <c r="H185" s="550">
        <f t="shared" si="65"/>
        <v>-978398.96600000001</v>
      </c>
      <c r="I185" s="104">
        <f>I189+I197</f>
        <v>5935.5839999999989</v>
      </c>
      <c r="J185" s="86">
        <f t="shared" si="66"/>
        <v>312486.45</v>
      </c>
      <c r="K185" s="47">
        <f t="shared" si="67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si="65"/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65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si="65"/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68">IF(C189=0,"",E189/C189*100)</f>
        <v>45.475152542372882</v>
      </c>
      <c r="G189" s="537">
        <f t="shared" si="68"/>
        <v>3.985552370058973</v>
      </c>
      <c r="H189" s="392">
        <f t="shared" si="65"/>
        <v>1542.0340000000001</v>
      </c>
      <c r="I189" s="104">
        <f>I190+I193+I195</f>
        <v>17.687000000000001</v>
      </c>
      <c r="J189" s="86">
        <f t="shared" si="66"/>
        <v>2665.3470000000002</v>
      </c>
      <c r="K189" s="47">
        <f t="shared" si="67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68"/>
        <v>45.474576271186443</v>
      </c>
      <c r="G190" s="537">
        <f t="shared" si="68"/>
        <v>3.9855018642582332</v>
      </c>
      <c r="H190" s="392">
        <f t="shared" si="65"/>
        <v>1542</v>
      </c>
      <c r="I190" s="104">
        <f>I191</f>
        <v>12.029</v>
      </c>
      <c r="J190" s="86">
        <f t="shared" si="66"/>
        <v>2670.971</v>
      </c>
      <c r="K190" s="47">
        <f t="shared" si="67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68"/>
        <v>45.474576271186443</v>
      </c>
      <c r="G191" s="534">
        <f t="shared" ref="G191" si="69">IF(D191=0,"",E191/D191*100)</f>
        <v>235.14460999123577</v>
      </c>
      <c r="H191" s="366">
        <f t="shared" si="65"/>
        <v>1542</v>
      </c>
      <c r="I191" s="56">
        <v>12.029</v>
      </c>
      <c r="J191" s="88">
        <f t="shared" si="66"/>
        <v>2670.971</v>
      </c>
      <c r="K191" s="27">
        <f t="shared" si="67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65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68"/>
        <v/>
      </c>
      <c r="G193" s="120" t="str">
        <f t="shared" ref="G193:G205" si="70">IF(D193=0,"",E193/D193*100)</f>
        <v/>
      </c>
      <c r="H193" s="395">
        <f t="shared" si="65"/>
        <v>3.4000000000000002E-2</v>
      </c>
      <c r="I193" s="101">
        <f>I194</f>
        <v>0</v>
      </c>
      <c r="J193" s="88">
        <f t="shared" ref="J193:J203" si="71">E193-I193</f>
        <v>3.4000000000000002E-2</v>
      </c>
      <c r="K193" s="27" t="e">
        <f t="shared" ref="K193:K203" si="72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68"/>
        <v/>
      </c>
      <c r="G194" s="120" t="str">
        <f t="shared" si="70"/>
        <v/>
      </c>
      <c r="H194" s="395">
        <f t="shared" si="65"/>
        <v>3.4000000000000002E-2</v>
      </c>
      <c r="I194" s="56"/>
      <c r="J194" s="88">
        <f t="shared" si="71"/>
        <v>3.4000000000000002E-2</v>
      </c>
      <c r="K194" s="27" t="e">
        <f t="shared" si="72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68"/>
        <v/>
      </c>
      <c r="G195" s="120" t="str">
        <f t="shared" si="70"/>
        <v/>
      </c>
      <c r="H195" s="395">
        <f t="shared" si="65"/>
        <v>0</v>
      </c>
      <c r="I195" s="104">
        <f>I196</f>
        <v>5.6580000000000004</v>
      </c>
      <c r="J195" s="88">
        <f t="shared" si="71"/>
        <v>-5.6580000000000004</v>
      </c>
      <c r="K195" s="27">
        <f t="shared" si="72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68"/>
        <v/>
      </c>
      <c r="G196" s="120" t="str">
        <f t="shared" si="70"/>
        <v/>
      </c>
      <c r="H196" s="395">
        <f t="shared" si="65"/>
        <v>0</v>
      </c>
      <c r="I196" s="56">
        <v>5.6580000000000004</v>
      </c>
      <c r="J196" s="88">
        <f t="shared" si="71"/>
        <v>-5.6580000000000004</v>
      </c>
      <c r="K196" s="27">
        <f t="shared" si="72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70"/>
        <v>24.368594097307977</v>
      </c>
      <c r="H197" s="548">
        <f t="shared" si="65"/>
        <v>-979941</v>
      </c>
      <c r="I197" s="104">
        <f>I198+I203</f>
        <v>5917.896999999999</v>
      </c>
      <c r="J197" s="88">
        <f t="shared" si="71"/>
        <v>309821.103</v>
      </c>
      <c r="K197" s="27">
        <f t="shared" si="72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70"/>
        <v>14.509446776981971</v>
      </c>
      <c r="H198" s="548">
        <f t="shared" si="65"/>
        <v>-1107684</v>
      </c>
      <c r="I198" s="104">
        <f>SUM(I199:I202)</f>
        <v>1777.239</v>
      </c>
      <c r="J198" s="88">
        <f t="shared" si="71"/>
        <v>186218.761</v>
      </c>
      <c r="K198" s="27">
        <f t="shared" si="72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70"/>
        <v>15.379723373231952</v>
      </c>
      <c r="H199" s="545">
        <f t="shared" si="65"/>
        <v>-1027214</v>
      </c>
      <c r="I199" s="56">
        <v>1142.6300000000001</v>
      </c>
      <c r="J199" s="88">
        <f t="shared" si="71"/>
        <v>185553.37</v>
      </c>
      <c r="K199" s="27">
        <f t="shared" si="72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73">IF(C200=0,"",E200/C200*100)</f>
        <v/>
      </c>
      <c r="G200" s="534" t="str">
        <f t="shared" si="70"/>
        <v/>
      </c>
      <c r="H200" s="395">
        <f t="shared" si="65"/>
        <v>0</v>
      </c>
      <c r="I200" s="56">
        <v>441.048</v>
      </c>
      <c r="J200" s="88">
        <f t="shared" si="71"/>
        <v>-441.048</v>
      </c>
      <c r="K200" s="27">
        <f t="shared" si="72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73"/>
        <v>0</v>
      </c>
      <c r="G201" s="534">
        <f t="shared" si="70"/>
        <v>0</v>
      </c>
      <c r="H201" s="395">
        <f t="shared" si="65"/>
        <v>-79770</v>
      </c>
      <c r="I201" s="56">
        <v>179.351</v>
      </c>
      <c r="J201" s="88">
        <f t="shared" si="71"/>
        <v>-179.351</v>
      </c>
      <c r="K201" s="27">
        <f t="shared" si="72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73"/>
        <v>65</v>
      </c>
      <c r="G202" s="534">
        <f t="shared" si="70"/>
        <v>65</v>
      </c>
      <c r="H202" s="395">
        <f t="shared" si="65"/>
        <v>-700</v>
      </c>
      <c r="I202" s="56">
        <v>14.21</v>
      </c>
      <c r="J202" s="88">
        <f t="shared" si="71"/>
        <v>1285.79</v>
      </c>
      <c r="K202" s="27">
        <f t="shared" si="72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65"/>
        <v>127743</v>
      </c>
      <c r="I203" s="104">
        <f>I204+I205</f>
        <v>4140.6579999999994</v>
      </c>
      <c r="J203" s="88">
        <f t="shared" si="71"/>
        <v>123602.342</v>
      </c>
      <c r="K203" s="27">
        <f t="shared" si="72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65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73"/>
        <v/>
      </c>
      <c r="G205" s="120" t="str">
        <f t="shared" si="70"/>
        <v/>
      </c>
      <c r="H205" s="395">
        <f t="shared" si="65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65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74">C208</f>
        <v>0</v>
      </c>
      <c r="D207" s="391">
        <f t="shared" si="74"/>
        <v>0</v>
      </c>
      <c r="E207" s="391">
        <f t="shared" si="74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74"/>
        <v>0</v>
      </c>
      <c r="D208" s="391">
        <f t="shared" si="74"/>
        <v>0</v>
      </c>
      <c r="E208" s="391">
        <f t="shared" si="74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75">C211</f>
        <v>62081</v>
      </c>
      <c r="D210" s="391">
        <f t="shared" si="75"/>
        <v>0</v>
      </c>
      <c r="E210" s="391">
        <f t="shared" si="75"/>
        <v>0</v>
      </c>
      <c r="F210" s="537">
        <v>0</v>
      </c>
      <c r="G210" s="547">
        <v>0</v>
      </c>
      <c r="H210" s="392">
        <f t="shared" si="65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75"/>
        <v>62081</v>
      </c>
      <c r="D211" s="391">
        <f t="shared" si="75"/>
        <v>0</v>
      </c>
      <c r="E211" s="391">
        <f t="shared" si="75"/>
        <v>0</v>
      </c>
      <c r="F211" s="537">
        <v>0</v>
      </c>
      <c r="G211" s="547">
        <v>0</v>
      </c>
      <c r="H211" s="392">
        <f t="shared" si="65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65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65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65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65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65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65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65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65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76">IF(C222=0,"",E222/C222*100)</f>
        <v>23.041477749188818</v>
      </c>
      <c r="G222" s="555">
        <f t="shared" ref="G222:G239" si="77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76"/>
        <v>23.041477749188818</v>
      </c>
      <c r="G223" s="566">
        <f t="shared" si="77"/>
        <v>24.740035277436895</v>
      </c>
      <c r="H223" s="567">
        <f t="shared" si="65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76"/>
        <v>0</v>
      </c>
      <c r="G224" s="474" t="str">
        <f t="shared" si="77"/>
        <v/>
      </c>
      <c r="H224" s="561">
        <f t="shared" si="65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77"/>
        <v>24.740035277436895</v>
      </c>
      <c r="H225" s="579">
        <f t="shared" si="65"/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f>SUM(C282)</f>
        <v>1750716</v>
      </c>
      <c r="D226" s="606">
        <f t="shared" ref="D226:E226" si="78">SUM(D282)</f>
        <v>1654843</v>
      </c>
      <c r="E226" s="606">
        <f t="shared" si="78"/>
        <v>181220</v>
      </c>
      <c r="F226" s="608">
        <f>IF(C226=0,"",E226/C226*100)</f>
        <v>10.351193454563733</v>
      </c>
      <c r="G226" s="609">
        <f t="shared" si="77"/>
        <v>10.95088778814667</v>
      </c>
      <c r="H226" s="610">
        <f t="shared" si="65"/>
        <v>-1473623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76"/>
        <v/>
      </c>
      <c r="G227" s="591" t="str">
        <f t="shared" si="77"/>
        <v/>
      </c>
      <c r="H227" s="404">
        <f t="shared" si="65"/>
        <v>0</v>
      </c>
      <c r="I227" s="104">
        <f>SUM(I228:I232)</f>
        <v>0</v>
      </c>
      <c r="J227" s="88">
        <f t="shared" ref="J227:J252" si="79">E227-I227</f>
        <v>0</v>
      </c>
      <c r="K227" s="27" t="e">
        <f t="shared" ref="K227:K259" si="80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76"/>
        <v/>
      </c>
      <c r="G228" s="304" t="str">
        <f t="shared" si="77"/>
        <v/>
      </c>
      <c r="H228" s="404">
        <f t="shared" si="65"/>
        <v>0</v>
      </c>
      <c r="I228" s="74"/>
      <c r="J228" s="88">
        <f t="shared" si="79"/>
        <v>0</v>
      </c>
      <c r="K228" s="27" t="e">
        <f t="shared" si="80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76"/>
        <v/>
      </c>
      <c r="G229" s="580" t="str">
        <f t="shared" si="77"/>
        <v/>
      </c>
      <c r="H229" s="404">
        <f t="shared" si="65"/>
        <v>0</v>
      </c>
      <c r="I229" s="74"/>
      <c r="J229" s="88">
        <f t="shared" si="79"/>
        <v>0</v>
      </c>
      <c r="K229" s="27" t="e">
        <f t="shared" si="80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76"/>
        <v/>
      </c>
      <c r="G230" s="304" t="str">
        <f t="shared" si="77"/>
        <v/>
      </c>
      <c r="H230" s="404">
        <f t="shared" si="65"/>
        <v>0</v>
      </c>
      <c r="I230" s="74"/>
      <c r="J230" s="88">
        <f t="shared" si="79"/>
        <v>0</v>
      </c>
      <c r="K230" s="27" t="e">
        <f t="shared" si="80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76"/>
        <v/>
      </c>
      <c r="G231" s="304" t="str">
        <f t="shared" si="77"/>
        <v/>
      </c>
      <c r="H231" s="404">
        <f t="shared" si="65"/>
        <v>0</v>
      </c>
      <c r="I231" s="74"/>
      <c r="J231" s="88">
        <f t="shared" si="79"/>
        <v>0</v>
      </c>
      <c r="K231" s="27" t="e">
        <f t="shared" si="80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76"/>
        <v/>
      </c>
      <c r="G232" s="304" t="str">
        <f t="shared" si="77"/>
        <v/>
      </c>
      <c r="H232" s="404">
        <v>0</v>
      </c>
      <c r="I232" s="74"/>
      <c r="J232" s="88">
        <f t="shared" si="79"/>
        <v>0</v>
      </c>
      <c r="K232" s="27" t="e">
        <f t="shared" si="80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76"/>
        <v>13.544348735962931</v>
      </c>
      <c r="G233" s="304">
        <f t="shared" si="77"/>
        <v>13.544348735962931</v>
      </c>
      <c r="H233" s="404">
        <f>E233-D233</f>
        <v>-1156755</v>
      </c>
      <c r="I233" s="104">
        <f>SUM(I234:I243)</f>
        <v>0</v>
      </c>
      <c r="J233" s="88">
        <f t="shared" si="79"/>
        <v>181220</v>
      </c>
      <c r="K233" s="27" t="e">
        <f t="shared" si="80"/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76"/>
        <v>6.5542319749216302</v>
      </c>
      <c r="G234" s="581">
        <f t="shared" si="77"/>
        <v>6.5542319749216302</v>
      </c>
      <c r="H234" s="404">
        <f>E234-D234</f>
        <v>-298092</v>
      </c>
      <c r="I234" s="73"/>
      <c r="J234" s="88">
        <f t="shared" si="79"/>
        <v>20908</v>
      </c>
      <c r="K234" s="27" t="e">
        <f t="shared" si="8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76"/>
        <v>16.717015563492271</v>
      </c>
      <c r="G235" s="255">
        <f t="shared" si="77"/>
        <v>16.717015563492271</v>
      </c>
      <c r="H235" s="411">
        <f>E235-D235</f>
        <v>-798663</v>
      </c>
      <c r="I235" s="291"/>
      <c r="J235" s="87">
        <f t="shared" si="79"/>
        <v>160312</v>
      </c>
      <c r="K235" s="71" t="e">
        <f t="shared" si="8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76"/>
        <v>16.717015563492271</v>
      </c>
      <c r="G236" s="253">
        <f t="shared" si="77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76"/>
        <v/>
      </c>
      <c r="G237" s="253" t="str">
        <f t="shared" si="77"/>
        <v/>
      </c>
      <c r="H237" s="404">
        <f t="shared" ref="H237:H239" si="8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76"/>
        <v>0</v>
      </c>
      <c r="G238" s="253">
        <f t="shared" si="77"/>
        <v>0</v>
      </c>
      <c r="H238" s="404">
        <f t="shared" si="8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76"/>
        <v/>
      </c>
      <c r="G239" s="253" t="str">
        <f t="shared" si="77"/>
        <v/>
      </c>
      <c r="H239" s="404">
        <f t="shared" si="8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79"/>
        <v>0</v>
      </c>
      <c r="K241" s="71" t="e">
        <f t="shared" si="8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79"/>
        <v>0</v>
      </c>
      <c r="K242" s="27" t="e">
        <f t="shared" si="8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79"/>
        <v>0</v>
      </c>
      <c r="K243" s="27" t="e">
        <f t="shared" si="8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80" si="82">IF(C246=0,"",E246/C246*100)</f>
        <v/>
      </c>
      <c r="G246" s="253" t="str">
        <f t="shared" ref="G246:G286" si="83">IF(D246=0,"",E246/D246*100)</f>
        <v/>
      </c>
      <c r="H246" s="404">
        <f t="shared" ref="H246:H285" si="8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82"/>
        <v/>
      </c>
      <c r="G247" s="253" t="str">
        <f t="shared" si="83"/>
        <v/>
      </c>
      <c r="H247" s="404">
        <f t="shared" si="84"/>
        <v>0</v>
      </c>
      <c r="I247" s="104">
        <f>SUM(I248:I250)</f>
        <v>0</v>
      </c>
      <c r="J247" s="88">
        <f t="shared" si="79"/>
        <v>0</v>
      </c>
      <c r="K247" s="27" t="e">
        <f t="shared" si="8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82"/>
        <v/>
      </c>
      <c r="G248" s="253" t="str">
        <f t="shared" si="83"/>
        <v/>
      </c>
      <c r="H248" s="404">
        <f t="shared" si="84"/>
        <v>0</v>
      </c>
      <c r="I248" s="73">
        <v>0</v>
      </c>
      <c r="J248" s="88">
        <f t="shared" si="79"/>
        <v>0</v>
      </c>
      <c r="K248" s="27" t="e">
        <f t="shared" si="8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82"/>
        <v/>
      </c>
      <c r="G249" s="253" t="str">
        <f t="shared" si="83"/>
        <v/>
      </c>
      <c r="H249" s="404">
        <f t="shared" si="8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82"/>
        <v/>
      </c>
      <c r="G250" s="253" t="str">
        <f t="shared" si="83"/>
        <v/>
      </c>
      <c r="H250" s="404">
        <f t="shared" si="8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82"/>
        <v>0</v>
      </c>
      <c r="G251" s="254">
        <f t="shared" si="83"/>
        <v>0</v>
      </c>
      <c r="H251" s="414">
        <f t="shared" si="84"/>
        <v>-2000</v>
      </c>
      <c r="I251" s="104">
        <f>I253+I252</f>
        <v>0</v>
      </c>
      <c r="J251" s="87">
        <f t="shared" si="79"/>
        <v>0</v>
      </c>
      <c r="K251" s="27" t="e">
        <f t="shared" si="8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82"/>
        <v>0</v>
      </c>
      <c r="G252" s="253">
        <f t="shared" si="83"/>
        <v>0</v>
      </c>
      <c r="H252" s="404">
        <f t="shared" si="84"/>
        <v>-2000</v>
      </c>
      <c r="I252" s="73"/>
      <c r="J252" s="88">
        <f t="shared" si="79"/>
        <v>0</v>
      </c>
      <c r="K252" s="27" t="e">
        <f t="shared" si="8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si="82"/>
        <v/>
      </c>
      <c r="G253" s="253" t="str">
        <f t="shared" si="83"/>
        <v/>
      </c>
      <c r="H253" s="404">
        <f t="shared" si="8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82"/>
        <v/>
      </c>
      <c r="G254" s="253" t="str">
        <f t="shared" si="83"/>
        <v/>
      </c>
      <c r="H254" s="404">
        <f t="shared" si="8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82"/>
        <v/>
      </c>
      <c r="G255" s="255" t="str">
        <f t="shared" si="83"/>
        <v/>
      </c>
      <c r="H255" s="411">
        <f t="shared" si="8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82"/>
        <v/>
      </c>
      <c r="G256" s="253" t="str">
        <f t="shared" si="83"/>
        <v/>
      </c>
      <c r="H256" s="414">
        <f t="shared" si="84"/>
        <v>0</v>
      </c>
      <c r="I256" s="104">
        <f>I257+I258</f>
        <v>0</v>
      </c>
      <c r="J256" s="87">
        <f t="shared" ref="J256:J285" si="85">E256-I256</f>
        <v>0</v>
      </c>
      <c r="K256" s="71" t="e">
        <f t="shared" si="8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82"/>
        <v/>
      </c>
      <c r="G257" s="253" t="str">
        <f t="shared" si="83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82"/>
        <v/>
      </c>
      <c r="G258" s="253" t="str">
        <f t="shared" si="83"/>
        <v/>
      </c>
      <c r="H258" s="404">
        <f t="shared" si="84"/>
        <v>0</v>
      </c>
      <c r="I258" s="74"/>
      <c r="J258" s="88">
        <f t="shared" si="85"/>
        <v>0</v>
      </c>
      <c r="K258" s="27" t="e">
        <f t="shared" si="8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si="82"/>
        <v/>
      </c>
      <c r="G259" s="254" t="str">
        <f t="shared" si="83"/>
        <v/>
      </c>
      <c r="H259" s="414">
        <f t="shared" si="84"/>
        <v>0</v>
      </c>
      <c r="I259" s="106">
        <f>I261+I262</f>
        <v>0</v>
      </c>
      <c r="J259" s="87">
        <f t="shared" si="85"/>
        <v>0</v>
      </c>
      <c r="K259" s="71" t="e">
        <f t="shared" si="8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82"/>
        <v/>
      </c>
      <c r="G261" s="253" t="str">
        <f t="shared" si="83"/>
        <v/>
      </c>
      <c r="H261" s="404">
        <f t="shared" si="84"/>
        <v>0</v>
      </c>
      <c r="I261" s="74"/>
      <c r="J261" s="88">
        <f t="shared" si="85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82"/>
        <v/>
      </c>
      <c r="G262" s="253" t="str">
        <f t="shared" si="83"/>
        <v/>
      </c>
      <c r="H262" s="404">
        <f t="shared" si="84"/>
        <v>0</v>
      </c>
      <c r="I262" s="74"/>
      <c r="J262" s="88">
        <f t="shared" si="85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86">SUM(D268+D274+D278)+D269</f>
        <v>250000</v>
      </c>
      <c r="E263" s="416">
        <f t="shared" si="86"/>
        <v>0</v>
      </c>
      <c r="F263" s="280">
        <f t="shared" si="82"/>
        <v>0</v>
      </c>
      <c r="G263" s="254">
        <f t="shared" si="83"/>
        <v>0</v>
      </c>
      <c r="H263" s="414">
        <f t="shared" si="84"/>
        <v>-250000</v>
      </c>
      <c r="I263" s="106">
        <f>I264</f>
        <v>0</v>
      </c>
      <c r="J263" s="87">
        <f t="shared" si="85"/>
        <v>0</v>
      </c>
      <c r="K263" s="71" t="e">
        <f t="shared" ref="K263:K285" si="87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82"/>
        <v/>
      </c>
      <c r="G264" s="253" t="str">
        <f t="shared" si="83"/>
        <v/>
      </c>
      <c r="H264" s="404">
        <f t="shared" si="84"/>
        <v>0</v>
      </c>
      <c r="I264" s="74"/>
      <c r="J264" s="88">
        <f t="shared" si="85"/>
        <v>0</v>
      </c>
      <c r="K264" s="27" t="e">
        <f t="shared" si="87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82"/>
        <v/>
      </c>
      <c r="G265" s="255" t="str">
        <f t="shared" si="83"/>
        <v/>
      </c>
      <c r="H265" s="411">
        <f t="shared" si="84"/>
        <v>0</v>
      </c>
      <c r="I265" s="106">
        <f>SUM(I266:I272)</f>
        <v>0</v>
      </c>
      <c r="J265" s="87">
        <f t="shared" si="85"/>
        <v>0</v>
      </c>
      <c r="K265" s="71" t="e">
        <f t="shared" si="87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82"/>
        <v/>
      </c>
      <c r="G266" s="253" t="str">
        <f t="shared" si="83"/>
        <v/>
      </c>
      <c r="H266" s="404">
        <f t="shared" si="84"/>
        <v>0</v>
      </c>
      <c r="I266" s="74"/>
      <c r="J266" s="88">
        <f t="shared" si="85"/>
        <v>0</v>
      </c>
      <c r="K266" s="27" t="e">
        <f t="shared" si="87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82"/>
        <v/>
      </c>
      <c r="G268" s="253" t="str">
        <f t="shared" si="83"/>
        <v/>
      </c>
      <c r="H268" s="404">
        <f t="shared" si="84"/>
        <v>0</v>
      </c>
      <c r="I268" s="74"/>
      <c r="J268" s="88">
        <f t="shared" si="85"/>
        <v>0</v>
      </c>
      <c r="K268" s="27" t="e">
        <f t="shared" si="87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82"/>
        <v/>
      </c>
      <c r="G270" s="253" t="str">
        <f t="shared" si="83"/>
        <v/>
      </c>
      <c r="H270" s="404">
        <f t="shared" si="84"/>
        <v>0</v>
      </c>
      <c r="I270" s="74"/>
      <c r="J270" s="88">
        <f t="shared" si="85"/>
        <v>0</v>
      </c>
      <c r="K270" s="27" t="e">
        <f t="shared" si="87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83"/>
        <v/>
      </c>
      <c r="H271" s="404">
        <f t="shared" si="84"/>
        <v>0</v>
      </c>
      <c r="I271" s="74"/>
      <c r="J271" s="88">
        <f t="shared" si="85"/>
        <v>0</v>
      </c>
      <c r="K271" s="27" t="e">
        <f t="shared" si="87"/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83"/>
        <v/>
      </c>
      <c r="H272" s="404">
        <f t="shared" si="84"/>
        <v>0</v>
      </c>
      <c r="I272" s="74"/>
      <c r="J272" s="88">
        <f t="shared" si="85"/>
        <v>0</v>
      </c>
      <c r="K272" s="27" t="e">
        <f t="shared" si="87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82"/>
        <v>0</v>
      </c>
      <c r="G273" s="255" t="str">
        <f t="shared" si="83"/>
        <v/>
      </c>
      <c r="H273" s="411">
        <f t="shared" si="84"/>
        <v>0</v>
      </c>
      <c r="I273" s="106">
        <f>I274</f>
        <v>0</v>
      </c>
      <c r="J273" s="87">
        <f t="shared" si="85"/>
        <v>0</v>
      </c>
      <c r="K273" s="71" t="e">
        <f t="shared" si="87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82"/>
        <v>0</v>
      </c>
      <c r="G274" s="253" t="str">
        <f t="shared" si="83"/>
        <v/>
      </c>
      <c r="H274" s="404">
        <f t="shared" si="84"/>
        <v>0</v>
      </c>
      <c r="I274" s="74"/>
      <c r="J274" s="88">
        <f t="shared" si="85"/>
        <v>0</v>
      </c>
      <c r="K274" s="27" t="e">
        <f t="shared" si="87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85"/>
        <v>0</v>
      </c>
      <c r="K275" s="27" t="e">
        <f t="shared" si="87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82"/>
        <v/>
      </c>
      <c r="G276" s="253" t="str">
        <f t="shared" si="83"/>
        <v/>
      </c>
      <c r="H276" s="404">
        <f t="shared" si="84"/>
        <v>0</v>
      </c>
      <c r="I276" s="69"/>
      <c r="J276" s="88">
        <f t="shared" si="85"/>
        <v>0</v>
      </c>
      <c r="K276" s="27" t="e">
        <f t="shared" si="87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84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82"/>
        <v>0</v>
      </c>
      <c r="G278" s="253" t="str">
        <f t="shared" si="83"/>
        <v/>
      </c>
      <c r="H278" s="404">
        <f t="shared" si="84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82"/>
        <v>0</v>
      </c>
      <c r="G279" s="506">
        <f t="shared" si="83"/>
        <v>0</v>
      </c>
      <c r="H279" s="507">
        <f t="shared" si="84"/>
        <v>-4868</v>
      </c>
      <c r="I279" s="106">
        <f>I280</f>
        <v>0</v>
      </c>
      <c r="J279" s="88">
        <f t="shared" si="85"/>
        <v>0</v>
      </c>
      <c r="K279" s="27" t="e">
        <f t="shared" si="87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82"/>
        <v>0</v>
      </c>
      <c r="G280" s="253">
        <f t="shared" si="83"/>
        <v>0</v>
      </c>
      <c r="H280" s="404">
        <f t="shared" si="84"/>
        <v>-4868</v>
      </c>
      <c r="I280" s="69"/>
      <c r="J280" s="88">
        <f t="shared" si="85"/>
        <v>0</v>
      </c>
      <c r="K280" s="27" t="e">
        <f t="shared" si="87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85"/>
        <v>0</v>
      </c>
      <c r="K281" s="71" t="e">
        <f t="shared" si="87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83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85"/>
        <v>181220</v>
      </c>
      <c r="K282" s="262" t="e">
        <f t="shared" si="87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83"/>
        <v/>
      </c>
      <c r="H283" s="420">
        <f t="shared" si="84"/>
        <v>0</v>
      </c>
      <c r="I283" s="77"/>
      <c r="J283" s="263">
        <f t="shared" si="85"/>
        <v>0</v>
      </c>
      <c r="K283" s="27" t="e">
        <f t="shared" si="87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88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83"/>
        <v>10.95088778814667</v>
      </c>
      <c r="H284" s="421">
        <f t="shared" si="88"/>
        <v>-1161623</v>
      </c>
      <c r="I284" s="57">
        <f t="shared" si="88"/>
        <v>0</v>
      </c>
      <c r="J284" s="264">
        <f t="shared" si="85"/>
        <v>181220</v>
      </c>
      <c r="K284" s="265" t="e">
        <f t="shared" si="87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83"/>
        <v>0</v>
      </c>
      <c r="H285" s="599">
        <f t="shared" si="84"/>
        <v>-354295</v>
      </c>
      <c r="I285" s="57"/>
      <c r="J285" s="297">
        <f t="shared" si="85"/>
        <v>0</v>
      </c>
      <c r="K285" s="298" t="e">
        <f t="shared" si="87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83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89">D287</f>
        <v>0</v>
      </c>
      <c r="E288" s="428">
        <f t="shared" si="89"/>
        <v>0</v>
      </c>
      <c r="F288" s="315" t="str">
        <f t="shared" si="89"/>
        <v/>
      </c>
      <c r="G288" s="315" t="str">
        <f t="shared" si="89"/>
        <v/>
      </c>
      <c r="H288" s="428">
        <f t="shared" si="89"/>
        <v>0</v>
      </c>
      <c r="I288" s="105">
        <f t="shared" si="89"/>
        <v>0</v>
      </c>
      <c r="J288" s="105">
        <f t="shared" si="89"/>
        <v>0</v>
      </c>
      <c r="K288" s="105" t="e">
        <f t="shared" si="89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90">IF(C291=0,"",E291/C291*100)</f>
        <v>20.316511893084936</v>
      </c>
      <c r="G291" s="321">
        <f t="shared" ref="G291:G302" si="91">IF(D291=0,"",E291/D291*100)</f>
        <v>98.441885395623828</v>
      </c>
      <c r="H291" s="437">
        <f t="shared" ref="H291:H302" si="92">E291-D291</f>
        <v>-227395.01600000076</v>
      </c>
      <c r="I291" s="101" t="e">
        <f>I89+I225</f>
        <v>#REF!</v>
      </c>
      <c r="J291" s="90" t="e">
        <f t="shared" ref="J291:J312" si="93">E291-I291</f>
        <v>#REF!</v>
      </c>
      <c r="K291" s="46" t="e">
        <f t="shared" ref="K291:K309" si="94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90"/>
        <v>17.227600749387364</v>
      </c>
      <c r="G292" s="319">
        <f t="shared" si="91"/>
        <v>96.653284721019489</v>
      </c>
      <c r="H292" s="434">
        <f t="shared" si="92"/>
        <v>-226087.01599999983</v>
      </c>
      <c r="I292" s="100">
        <f>I72+I222</f>
        <v>127077.906</v>
      </c>
      <c r="J292" s="95">
        <f t="shared" si="93"/>
        <v>6402325.0779999997</v>
      </c>
      <c r="K292" s="28">
        <f t="shared" si="94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90"/>
        <v>23.88423339824406</v>
      </c>
      <c r="G293" s="319">
        <f t="shared" si="91"/>
        <v>99.983313670339356</v>
      </c>
      <c r="H293" s="434">
        <f t="shared" si="92"/>
        <v>-1308</v>
      </c>
      <c r="I293" s="100" t="e">
        <f>I73</f>
        <v>#REF!</v>
      </c>
      <c r="J293" s="95" t="e">
        <f t="shared" si="93"/>
        <v>#REF!</v>
      </c>
      <c r="K293" s="28" t="e">
        <f t="shared" si="94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90"/>
        <v>21.376001231638899</v>
      </c>
      <c r="G294" s="321">
        <f t="shared" si="91"/>
        <v>59.059101250142831</v>
      </c>
      <c r="H294" s="437">
        <f t="shared" si="92"/>
        <v>-10795471</v>
      </c>
      <c r="I294" s="108" t="e">
        <f>SUM(I295:I312)</f>
        <v>#REF!</v>
      </c>
      <c r="J294" s="94" t="e">
        <f t="shared" si="93"/>
        <v>#REF!</v>
      </c>
      <c r="K294" s="80" t="e">
        <f t="shared" si="94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90"/>
        <v>16.949890501500832</v>
      </c>
      <c r="G295" s="319">
        <f t="shared" si="91"/>
        <v>51.197576149881094</v>
      </c>
      <c r="H295" s="434">
        <f t="shared" si="92"/>
        <v>-1902929</v>
      </c>
      <c r="I295" s="99">
        <f>I92+I227</f>
        <v>0</v>
      </c>
      <c r="J295" s="95">
        <f t="shared" si="93"/>
        <v>1996322</v>
      </c>
      <c r="K295" s="28" t="e">
        <f t="shared" si="94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90"/>
        <v>22.911886583075507</v>
      </c>
      <c r="G296" s="319">
        <f t="shared" si="91"/>
        <v>66.861506231182716</v>
      </c>
      <c r="H296" s="434">
        <f t="shared" si="92"/>
        <v>-5254140</v>
      </c>
      <c r="I296" s="99">
        <f>I97+I233</f>
        <v>0</v>
      </c>
      <c r="J296" s="95">
        <f t="shared" si="93"/>
        <v>10600956</v>
      </c>
      <c r="K296" s="28" t="e">
        <f t="shared" si="94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90"/>
        <v>19.865203983416382</v>
      </c>
      <c r="G297" s="319">
        <f t="shared" si="91"/>
        <v>27.506079249030417</v>
      </c>
      <c r="H297" s="434">
        <f t="shared" si="92"/>
        <v>-725625</v>
      </c>
      <c r="I297" s="99" t="e">
        <f>I110+I244</f>
        <v>#REF!</v>
      </c>
      <c r="J297" s="95" t="e">
        <f t="shared" si="93"/>
        <v>#REF!</v>
      </c>
      <c r="K297" s="28" t="e">
        <f t="shared" si="94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90"/>
        <v>21.006063438691093</v>
      </c>
      <c r="G298" s="319">
        <f t="shared" si="91"/>
        <v>60.598804897413395</v>
      </c>
      <c r="H298" s="434">
        <f t="shared" si="92"/>
        <v>-282873</v>
      </c>
      <c r="I298" s="99" t="e">
        <f>I112+I247</f>
        <v>#REF!</v>
      </c>
      <c r="J298" s="95" t="e">
        <f t="shared" si="93"/>
        <v>#REF!</v>
      </c>
      <c r="K298" s="28" t="e">
        <f t="shared" si="94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90"/>
        <v>23.989068963278626</v>
      </c>
      <c r="G299" s="319">
        <f t="shared" si="91"/>
        <v>77.121601495771088</v>
      </c>
      <c r="H299" s="434">
        <f t="shared" si="92"/>
        <v>-290490</v>
      </c>
      <c r="I299" s="99" t="e">
        <f>I119+I251</f>
        <v>#REF!</v>
      </c>
      <c r="J299" s="95" t="e">
        <f t="shared" si="93"/>
        <v>#REF!</v>
      </c>
      <c r="K299" s="28" t="e">
        <f t="shared" si="94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90"/>
        <v>0</v>
      </c>
      <c r="G300" s="319">
        <f t="shared" si="91"/>
        <v>0</v>
      </c>
      <c r="H300" s="434">
        <f t="shared" si="92"/>
        <v>-40000</v>
      </c>
      <c r="I300" s="99" t="e">
        <f>I123+I256</f>
        <v>#REF!</v>
      </c>
      <c r="J300" s="95" t="e">
        <f t="shared" si="93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90"/>
        <v>20.101642395817571</v>
      </c>
      <c r="G301" s="319">
        <f t="shared" si="91"/>
        <v>45.956725537054517</v>
      </c>
      <c r="H301" s="434">
        <f t="shared" si="92"/>
        <v>-920177</v>
      </c>
      <c r="I301" s="99">
        <f>I126+I259</f>
        <v>0</v>
      </c>
      <c r="J301" s="95">
        <f t="shared" si="93"/>
        <v>782490</v>
      </c>
      <c r="K301" s="28" t="e">
        <f t="shared" si="94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90"/>
        <v>0</v>
      </c>
      <c r="G302" s="319">
        <f t="shared" si="91"/>
        <v>0</v>
      </c>
      <c r="H302" s="434">
        <f t="shared" si="92"/>
        <v>-577956</v>
      </c>
      <c r="I302" s="99">
        <f>I132+I263</f>
        <v>0</v>
      </c>
      <c r="J302" s="95">
        <f t="shared" si="93"/>
        <v>0</v>
      </c>
      <c r="K302" s="28" t="e">
        <f t="shared" si="94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93"/>
        <v>0</v>
      </c>
      <c r="K303" s="28" t="e">
        <f t="shared" si="94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93"/>
        <v>#REF!</v>
      </c>
      <c r="K304" s="28" t="e">
        <f t="shared" si="94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si="93"/>
        <v>0</v>
      </c>
      <c r="K305" s="28" t="e">
        <f t="shared" si="94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95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96">IF(C307=0,"",E307/C307*100)</f>
        <v/>
      </c>
      <c r="G307" s="319" t="str">
        <f t="shared" ref="G307:G316" si="97">IF(D307=0,"",E307/D307*100)</f>
        <v/>
      </c>
      <c r="H307" s="434">
        <f t="shared" si="95"/>
        <v>0</v>
      </c>
      <c r="I307" s="99">
        <f>I279</f>
        <v>0</v>
      </c>
      <c r="J307" s="95">
        <f t="shared" si="93"/>
        <v>0</v>
      </c>
      <c r="K307" s="28" t="e">
        <f t="shared" si="94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98">C145</f>
        <v>0</v>
      </c>
      <c r="D308" s="438">
        <f t="shared" si="98"/>
        <v>0</v>
      </c>
      <c r="E308" s="438">
        <f t="shared" si="98"/>
        <v>0</v>
      </c>
      <c r="F308" s="318" t="str">
        <f t="shared" si="96"/>
        <v/>
      </c>
      <c r="G308" s="319" t="str">
        <f t="shared" si="97"/>
        <v/>
      </c>
      <c r="H308" s="434">
        <f t="shared" si="95"/>
        <v>0</v>
      </c>
      <c r="I308" s="99">
        <f>I145</f>
        <v>0</v>
      </c>
      <c r="J308" s="95">
        <f t="shared" si="93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98"/>
        <v>0</v>
      </c>
      <c r="D309" s="438">
        <f t="shared" si="98"/>
        <v>0</v>
      </c>
      <c r="E309" s="438">
        <f t="shared" si="98"/>
        <v>0</v>
      </c>
      <c r="F309" s="318" t="str">
        <f t="shared" si="96"/>
        <v/>
      </c>
      <c r="G309" s="319" t="str">
        <f t="shared" si="97"/>
        <v/>
      </c>
      <c r="H309" s="434">
        <f t="shared" si="95"/>
        <v>0</v>
      </c>
      <c r="I309" s="99">
        <f>I146</f>
        <v>0</v>
      </c>
      <c r="J309" s="95">
        <f t="shared" si="93"/>
        <v>0</v>
      </c>
      <c r="K309" s="28" t="e">
        <f t="shared" si="94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96"/>
        <v/>
      </c>
      <c r="G310" s="319" t="str">
        <f t="shared" si="97"/>
        <v/>
      </c>
      <c r="H310" s="434">
        <f t="shared" si="95"/>
        <v>0</v>
      </c>
      <c r="I310" s="99">
        <f>I149</f>
        <v>0</v>
      </c>
      <c r="J310" s="95">
        <f t="shared" si="93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17.25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96"/>
        <v>0</v>
      </c>
      <c r="G311" s="319">
        <f t="shared" si="97"/>
        <v>0</v>
      </c>
      <c r="H311" s="434">
        <f t="shared" si="95"/>
        <v>-100000</v>
      </c>
      <c r="I311" s="99">
        <f>I150+I281</f>
        <v>0</v>
      </c>
      <c r="J311" s="95">
        <f t="shared" si="93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96"/>
        <v/>
      </c>
      <c r="G312" s="319" t="str">
        <f t="shared" si="97"/>
        <v/>
      </c>
      <c r="H312" s="434">
        <f t="shared" si="95"/>
        <v>0</v>
      </c>
      <c r="I312" s="99">
        <f>I151</f>
        <v>0</v>
      </c>
      <c r="J312" s="95">
        <f t="shared" si="93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96"/>
        <v/>
      </c>
      <c r="G313" s="319" t="str">
        <f t="shared" si="97"/>
        <v/>
      </c>
      <c r="H313" s="441">
        <f t="shared" si="95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96"/>
        <v>21.376001231638899</v>
      </c>
      <c r="G314" s="492">
        <f t="shared" si="97"/>
        <v>59.059101250142831</v>
      </c>
      <c r="H314" s="493">
        <f t="shared" si="95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6" customHeight="1" thickBot="1">
      <c r="A315" s="139"/>
      <c r="B315" s="442"/>
      <c r="C315" s="443"/>
      <c r="D315" s="443"/>
      <c r="E315" s="444"/>
      <c r="F315" s="290"/>
      <c r="G315" s="322" t="str">
        <f t="shared" si="97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97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611"/>
      <c r="C317" s="611"/>
      <c r="D317" s="611"/>
      <c r="E317" s="611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C5:C6"/>
    <mergeCell ref="D5:D6"/>
    <mergeCell ref="E5:E6"/>
    <mergeCell ref="B317:E317"/>
    <mergeCell ref="B3:G3"/>
    <mergeCell ref="F1:H1"/>
    <mergeCell ref="I1:K1"/>
    <mergeCell ref="D4:E4"/>
    <mergeCell ref="F5:G5"/>
    <mergeCell ref="H5:H6"/>
    <mergeCell ref="I5:I6"/>
    <mergeCell ref="J5:K5"/>
  </mergeCells>
  <pageMargins left="0.27559055118110237" right="0.19685039370078741" top="0.37" bottom="0.4" header="0.15748031496062992" footer="0.19685039370078741"/>
  <pageSetup paperSize="9" scale="63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6"/>
  <sheetViews>
    <sheetView view="pageBreakPreview" zoomScale="90" zoomScaleSheetLayoutView="90" workbookViewId="0">
      <pane xSplit="1" ySplit="6" topLeftCell="B281" activePane="bottomRight" state="frozen"/>
      <selection pane="topRight" activeCell="B1" sqref="B1"/>
      <selection pane="bottomLeft" activeCell="A7" sqref="A7"/>
      <selection pane="bottomRight" activeCell="C285" sqref="C285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13" t="s">
        <v>309</v>
      </c>
      <c r="G1" s="614"/>
      <c r="H1" s="614"/>
      <c r="I1" s="615"/>
      <c r="J1" s="616"/>
      <c r="K1" s="616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612" t="s">
        <v>310</v>
      </c>
      <c r="C3" s="612"/>
      <c r="D3" s="612"/>
      <c r="E3" s="612"/>
      <c r="F3" s="612"/>
      <c r="G3" s="612"/>
      <c r="H3" s="612"/>
      <c r="I3" s="468"/>
    </row>
    <row r="4" spans="1:25" ht="13.5" customHeight="1">
      <c r="B4" s="112"/>
      <c r="C4" s="42"/>
      <c r="D4" s="617"/>
      <c r="E4" s="617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618" t="s">
        <v>9</v>
      </c>
      <c r="B5" s="620" t="s">
        <v>8</v>
      </c>
      <c r="C5" s="622" t="s">
        <v>286</v>
      </c>
      <c r="D5" s="624" t="s">
        <v>311</v>
      </c>
      <c r="E5" s="626" t="s">
        <v>312</v>
      </c>
      <c r="F5" s="627" t="s">
        <v>52</v>
      </c>
      <c r="G5" s="628"/>
      <c r="H5" s="629" t="s">
        <v>314</v>
      </c>
      <c r="I5" s="626" t="s">
        <v>251</v>
      </c>
      <c r="J5" s="630" t="s">
        <v>250</v>
      </c>
      <c r="K5" s="631"/>
    </row>
    <row r="6" spans="1:25" ht="54.75" customHeight="1">
      <c r="A6" s="619"/>
      <c r="B6" s="621"/>
      <c r="C6" s="623"/>
      <c r="D6" s="625"/>
      <c r="E6" s="625"/>
      <c r="F6" s="25" t="s">
        <v>281</v>
      </c>
      <c r="G6" s="26" t="s">
        <v>313</v>
      </c>
      <c r="H6" s="625"/>
      <c r="I6" s="62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495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0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40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44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ref="G41:G49" si="18">IF(D41=0,"",E41/D41*100)</f>
        <v>123.71502594604438</v>
      </c>
      <c r="H41" s="525">
        <f t="shared" ref="H41:H58" si="19">E41-D41</f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18"/>
        <v>121.05454545454546</v>
      </c>
      <c r="H42" s="333">
        <f t="shared" si="19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18"/>
        <v>138.93362322327826</v>
      </c>
      <c r="H43" s="333">
        <f t="shared" si="19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18"/>
        <v>93.027801911381403</v>
      </c>
      <c r="H44" s="333">
        <f t="shared" si="19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20">SUM(E46+E52+E68)</f>
        <v>134598</v>
      </c>
      <c r="F45" s="449">
        <f t="shared" si="15"/>
        <v>15.035069317614417</v>
      </c>
      <c r="G45" s="524">
        <f t="shared" si="18"/>
        <v>160.51853265276915</v>
      </c>
      <c r="H45" s="525">
        <f t="shared" si="19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ref="K45:K50" si="21">E45/I45*100-100</f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22">SUM(D47+D49)</f>
        <v>0</v>
      </c>
      <c r="E46" s="325">
        <f t="shared" si="22"/>
        <v>0</v>
      </c>
      <c r="F46" s="164">
        <f t="shared" si="15"/>
        <v>0</v>
      </c>
      <c r="G46" s="496" t="str">
        <f t="shared" si="18"/>
        <v/>
      </c>
      <c r="H46" s="326">
        <f t="shared" si="19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21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19"/>
        <v>0</v>
      </c>
      <c r="I47" s="149">
        <f>I48</f>
        <v>8.5739999999999998</v>
      </c>
      <c r="J47" s="151">
        <f t="shared" si="6"/>
        <v>-8.5739999999999998</v>
      </c>
      <c r="K47" s="161">
        <f t="shared" si="21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19"/>
        <v>0</v>
      </c>
      <c r="I48" s="172">
        <v>8.5739999999999998</v>
      </c>
      <c r="J48" s="158">
        <f t="shared" si="6"/>
        <v>-8.5739999999999998</v>
      </c>
      <c r="K48" s="159">
        <f t="shared" si="21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3">SUM(D51+D50)</f>
        <v>0</v>
      </c>
      <c r="E49" s="325">
        <f t="shared" si="23"/>
        <v>0</v>
      </c>
      <c r="F49" s="164">
        <f t="shared" si="15"/>
        <v>0</v>
      </c>
      <c r="G49" s="496" t="str">
        <f t="shared" si="18"/>
        <v/>
      </c>
      <c r="H49" s="326">
        <f t="shared" si="19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21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19"/>
        <v>0</v>
      </c>
      <c r="I50" s="173">
        <v>6.9189999999999996</v>
      </c>
      <c r="J50" s="158">
        <f>E50-I50</f>
        <v>-6.9189999999999996</v>
      </c>
      <c r="K50" s="159">
        <f t="shared" si="21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19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4">SUM(D53+D59+D61+D66)</f>
        <v>83852</v>
      </c>
      <c r="E52" s="325">
        <f t="shared" si="24"/>
        <v>134178</v>
      </c>
      <c r="F52" s="164">
        <f t="shared" ref="F52:F71" si="25">IF(C52=0,"",E52/C52*100)</f>
        <v>16.562199899771151</v>
      </c>
      <c r="G52" s="496">
        <f t="shared" ref="G52:G71" si="26">IF(D52=0,"",E52/D52*100)</f>
        <v>160.01765014549446</v>
      </c>
      <c r="H52" s="326">
        <f t="shared" si="19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7">SUM(D54:D58)</f>
        <v>83800</v>
      </c>
      <c r="E53" s="334">
        <f t="shared" si="27"/>
        <v>133337</v>
      </c>
      <c r="F53" s="164">
        <f t="shared" si="25"/>
        <v>16.496326162989945</v>
      </c>
      <c r="G53" s="496">
        <f t="shared" si="26"/>
        <v>159.11336515513125</v>
      </c>
      <c r="H53" s="326">
        <f t="shared" si="19"/>
        <v>49537</v>
      </c>
      <c r="I53" s="160">
        <f>I54+I55+I56+I57</f>
        <v>1332.6990000000001</v>
      </c>
      <c r="J53" s="151">
        <f t="shared" ref="J53:J65" si="28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5"/>
        <v>23.383297644539613</v>
      </c>
      <c r="G54" s="519">
        <f t="shared" si="26"/>
        <v>549.66442953020135</v>
      </c>
      <c r="H54" s="333">
        <f t="shared" si="19"/>
        <v>13400</v>
      </c>
      <c r="I54" s="173">
        <v>37.9</v>
      </c>
      <c r="J54" s="158">
        <f t="shared" si="28"/>
        <v>16342.1</v>
      </c>
      <c r="K54" s="159">
        <f t="shared" ref="K54:K65" si="29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5"/>
        <v>18.123065225655786</v>
      </c>
      <c r="G55" s="519">
        <f t="shared" si="26"/>
        <v>144.45887445887448</v>
      </c>
      <c r="H55" s="333">
        <f t="shared" si="19"/>
        <v>1027</v>
      </c>
      <c r="I55" s="174">
        <v>1082.1110000000001</v>
      </c>
      <c r="J55" s="158">
        <f t="shared" si="28"/>
        <v>2254.8890000000001</v>
      </c>
      <c r="K55" s="159">
        <f t="shared" si="29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5"/>
        <v>15.961900480458544</v>
      </c>
      <c r="G56" s="519">
        <f t="shared" si="26"/>
        <v>144.72041778117438</v>
      </c>
      <c r="H56" s="333">
        <f t="shared" si="19"/>
        <v>35110</v>
      </c>
      <c r="I56" s="171">
        <v>212.68799999999999</v>
      </c>
      <c r="J56" s="158">
        <f t="shared" si="28"/>
        <v>113407.31200000001</v>
      </c>
      <c r="K56" s="159">
        <f t="shared" si="29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5"/>
        <v/>
      </c>
      <c r="G57" s="162" t="str">
        <f t="shared" si="26"/>
        <v/>
      </c>
      <c r="H57" s="333">
        <f t="shared" ref="H57:H66" si="30">E57-D57</f>
        <v>0</v>
      </c>
      <c r="I57" s="173"/>
      <c r="J57" s="158">
        <f t="shared" si="28"/>
        <v>0</v>
      </c>
      <c r="K57" s="159" t="e">
        <f t="shared" si="29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19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31">SUM(D60)</f>
        <v>0</v>
      </c>
      <c r="E59" s="334">
        <f t="shared" si="31"/>
        <v>0</v>
      </c>
      <c r="F59" s="164">
        <f t="shared" si="25"/>
        <v>0</v>
      </c>
      <c r="G59" s="164" t="str">
        <f t="shared" si="26"/>
        <v/>
      </c>
      <c r="H59" s="326">
        <f t="shared" si="30"/>
        <v>0</v>
      </c>
      <c r="I59" s="160">
        <f>I60</f>
        <v>187.15799999999999</v>
      </c>
      <c r="J59" s="151">
        <f t="shared" si="28"/>
        <v>-187.15799999999999</v>
      </c>
      <c r="K59" s="161">
        <f t="shared" si="29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5"/>
        <v>0</v>
      </c>
      <c r="G60" s="162" t="str">
        <f t="shared" si="26"/>
        <v/>
      </c>
      <c r="H60" s="333">
        <f t="shared" si="30"/>
        <v>0</v>
      </c>
      <c r="I60" s="173">
        <v>187.15799999999999</v>
      </c>
      <c r="J60" s="158">
        <f t="shared" si="28"/>
        <v>-187.15799999999999</v>
      </c>
      <c r="K60" s="159">
        <f t="shared" si="29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32">SUM(D62:D65)</f>
        <v>52</v>
      </c>
      <c r="E61" s="334">
        <f t="shared" si="32"/>
        <v>55</v>
      </c>
      <c r="F61" s="164">
        <f t="shared" si="25"/>
        <v>9.6491228070175428</v>
      </c>
      <c r="G61" s="496">
        <f t="shared" si="26"/>
        <v>105.76923076923077</v>
      </c>
      <c r="H61" s="326">
        <f t="shared" si="30"/>
        <v>3</v>
      </c>
      <c r="I61" s="160">
        <f>I62+I63+I65</f>
        <v>74.503</v>
      </c>
      <c r="J61" s="151">
        <f t="shared" si="28"/>
        <v>-19.503</v>
      </c>
      <c r="K61" s="161">
        <f t="shared" si="29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5"/>
        <v>14.745308310991955</v>
      </c>
      <c r="G62" s="519">
        <f t="shared" si="26"/>
        <v>105.76923076923077</v>
      </c>
      <c r="H62" s="337">
        <f t="shared" si="30"/>
        <v>3</v>
      </c>
      <c r="I62" s="175">
        <v>47.179000000000002</v>
      </c>
      <c r="J62" s="176">
        <f t="shared" si="28"/>
        <v>7.820999999999998</v>
      </c>
      <c r="K62" s="177">
        <f t="shared" si="29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5"/>
        <v/>
      </c>
      <c r="G63" s="526" t="str">
        <f t="shared" si="26"/>
        <v/>
      </c>
      <c r="H63" s="342">
        <f t="shared" si="30"/>
        <v>0</v>
      </c>
      <c r="I63" s="174"/>
      <c r="J63" s="179">
        <f t="shared" si="28"/>
        <v>0</v>
      </c>
      <c r="K63" s="177" t="e">
        <f t="shared" si="29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30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6"/>
        <v/>
      </c>
      <c r="H65" s="344">
        <f t="shared" si="30"/>
        <v>0</v>
      </c>
      <c r="I65" s="171">
        <v>27.324000000000002</v>
      </c>
      <c r="J65" s="167">
        <f t="shared" si="28"/>
        <v>-27.324000000000002</v>
      </c>
      <c r="K65" s="159">
        <f t="shared" si="29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33">SUM(D67)</f>
        <v>0</v>
      </c>
      <c r="E66" s="448">
        <f t="shared" si="33"/>
        <v>786</v>
      </c>
      <c r="F66" s="449">
        <v>0</v>
      </c>
      <c r="G66" s="527" t="str">
        <f t="shared" si="26"/>
        <v/>
      </c>
      <c r="H66" s="344">
        <f t="shared" si="30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6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4">SUM(D69)</f>
        <v>0</v>
      </c>
      <c r="E68" s="325">
        <f t="shared" si="34"/>
        <v>420</v>
      </c>
      <c r="F68" s="449">
        <v>0</v>
      </c>
      <c r="G68" s="181" t="str">
        <f t="shared" si="26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5">SUM(D70:D71)</f>
        <v>0</v>
      </c>
      <c r="E69" s="325">
        <f t="shared" si="35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5"/>
        <v>5.4730258014073492</v>
      </c>
      <c r="G70" s="527">
        <v>0</v>
      </c>
      <c r="H70" s="333">
        <f t="shared" ref="H70:H85" si="36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5"/>
        <v>0</v>
      </c>
      <c r="G71" s="528" t="str">
        <f t="shared" si="26"/>
        <v/>
      </c>
      <c r="H71" s="467">
        <f t="shared" si="36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7">IF(C73=0,"",E73/C73*100)</f>
        <v>23.88423339824406</v>
      </c>
      <c r="G73" s="496">
        <f t="shared" ref="G73:G77" si="38">IF(D73=0,"",E73/D73*100)</f>
        <v>99.983313670339356</v>
      </c>
      <c r="H73" s="326">
        <f t="shared" si="36"/>
        <v>-1308</v>
      </c>
      <c r="I73" s="149" t="e">
        <f>I74</f>
        <v>#REF!</v>
      </c>
      <c r="J73" s="182" t="e">
        <f t="shared" ref="J73:J85" si="39">E73-I73</f>
        <v>#REF!</v>
      </c>
      <c r="K73" s="161" t="e">
        <f t="shared" ref="K73:K85" si="40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41">SUM(D85+D79+D75+D83)</f>
        <v>7838752</v>
      </c>
      <c r="E74" s="325">
        <f t="shared" si="41"/>
        <v>7837444</v>
      </c>
      <c r="F74" s="183">
        <f t="shared" si="37"/>
        <v>23.88423339824406</v>
      </c>
      <c r="G74" s="522">
        <f t="shared" si="38"/>
        <v>99.983313670339356</v>
      </c>
      <c r="H74" s="326">
        <f t="shared" si="36"/>
        <v>-1308</v>
      </c>
      <c r="I74" s="149" t="e">
        <f>I75+#REF!+I85</f>
        <v>#REF!</v>
      </c>
      <c r="J74" s="182" t="e">
        <f t="shared" si="39"/>
        <v>#REF!</v>
      </c>
      <c r="K74" s="161" t="e">
        <f t="shared" si="4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7"/>
        <v>24.999780934271516</v>
      </c>
      <c r="G75" s="168">
        <f t="shared" si="38"/>
        <v>100</v>
      </c>
      <c r="H75" s="326">
        <f t="shared" si="36"/>
        <v>0</v>
      </c>
      <c r="I75" s="149" t="e">
        <f>I76+I77+I78+#REF!+I81+#REF!+#REF!</f>
        <v>#REF!</v>
      </c>
      <c r="J75" s="182" t="e">
        <f t="shared" si="39"/>
        <v>#REF!</v>
      </c>
      <c r="K75" s="161" t="e">
        <f t="shared" si="4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7"/>
        <v/>
      </c>
      <c r="G76" s="156" t="str">
        <f t="shared" si="38"/>
        <v/>
      </c>
      <c r="H76" s="333">
        <f t="shared" si="36"/>
        <v>0</v>
      </c>
      <c r="I76" s="173"/>
      <c r="J76" s="167">
        <f t="shared" si="39"/>
        <v>0</v>
      </c>
      <c r="K76" s="159" t="e">
        <f t="shared" si="4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7"/>
        <v/>
      </c>
      <c r="G77" s="156" t="str">
        <f t="shared" si="38"/>
        <v/>
      </c>
      <c r="H77" s="333">
        <f t="shared" si="36"/>
        <v>0</v>
      </c>
      <c r="I77" s="185"/>
      <c r="J77" s="167">
        <f t="shared" si="39"/>
        <v>0</v>
      </c>
      <c r="K77" s="159" t="e">
        <f t="shared" si="4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ref="H78:H84" si="42"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43">SUM(D81+D80+D82)</f>
        <v>4900800</v>
      </c>
      <c r="E79" s="325">
        <f t="shared" si="43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4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44">IF(C81=0,"",E81/C81*100)</f>
        <v>23.099329757449496</v>
      </c>
      <c r="G81" s="156">
        <f t="shared" ref="G81:G89" si="45">IF(D81=0,"",E81/D81*100)</f>
        <v>100</v>
      </c>
      <c r="H81" s="333">
        <f t="shared" si="42"/>
        <v>0</v>
      </c>
      <c r="I81" s="173">
        <v>26270.7</v>
      </c>
      <c r="J81" s="167">
        <f t="shared" si="39"/>
        <v>4874529.3</v>
      </c>
      <c r="K81" s="159">
        <f t="shared" si="40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44"/>
        <v/>
      </c>
      <c r="G82" s="168" t="str">
        <f t="shared" si="45"/>
        <v/>
      </c>
      <c r="H82" s="326">
        <f t="shared" si="4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6">SUM(D84)</f>
        <v>74640</v>
      </c>
      <c r="E83" s="448">
        <f t="shared" si="46"/>
        <v>74640</v>
      </c>
      <c r="F83" s="183">
        <f t="shared" si="44"/>
        <v>60</v>
      </c>
      <c r="G83" s="168">
        <f t="shared" si="45"/>
        <v>100</v>
      </c>
      <c r="H83" s="326">
        <f t="shared" si="4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44"/>
        <v>60</v>
      </c>
      <c r="G84" s="156">
        <f t="shared" ref="G84" si="47">IF(D84=0,"",E84/D84*100)</f>
        <v>100</v>
      </c>
      <c r="H84" s="333">
        <f t="shared" si="4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8">SUM(D88+D86+D87)</f>
        <v>10312</v>
      </c>
      <c r="E85" s="448">
        <f t="shared" si="48"/>
        <v>9004</v>
      </c>
      <c r="F85" s="183">
        <f t="shared" si="44"/>
        <v>14.616883116883116</v>
      </c>
      <c r="G85" s="168">
        <f t="shared" si="45"/>
        <v>87.315748642358415</v>
      </c>
      <c r="H85" s="348">
        <f t="shared" si="36"/>
        <v>-1308</v>
      </c>
      <c r="I85" s="149">
        <f>SUM(I86:I88)</f>
        <v>53.982999999999997</v>
      </c>
      <c r="J85" s="182">
        <f t="shared" si="39"/>
        <v>8950.0169999999998</v>
      </c>
      <c r="K85" s="161">
        <f t="shared" si="40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44"/>
        <v>14.616883116883116</v>
      </c>
      <c r="G86" s="156">
        <f t="shared" si="45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44"/>
        <v/>
      </c>
      <c r="G87" s="156" t="str">
        <f t="shared" si="45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5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5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31" si="49">IF(C93=0,"",E93/C93*100)</f>
        <v>17.711042868406857</v>
      </c>
      <c r="G93" s="563">
        <f t="shared" ref="G93:G159" si="50">IF(D93=0,"",E93/D93*100)</f>
        <v>52.169002273928122</v>
      </c>
      <c r="H93" s="360">
        <f t="shared" ref="H93:H159" si="51">E93-D93</f>
        <v>-1565179</v>
      </c>
      <c r="I93" s="72"/>
      <c r="J93" s="121">
        <f t="shared" ref="J93:J151" si="52">E93-I93</f>
        <v>1707132</v>
      </c>
      <c r="K93" s="118" t="e">
        <f t="shared" ref="K93:K151" si="53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9"/>
        <v>13.660452331544784</v>
      </c>
      <c r="G94" s="563">
        <f t="shared" si="50"/>
        <v>47.804740966046225</v>
      </c>
      <c r="H94" s="360">
        <f t="shared" si="51"/>
        <v>-315750</v>
      </c>
      <c r="I94" s="72"/>
      <c r="J94" s="121">
        <f t="shared" si="52"/>
        <v>289190</v>
      </c>
      <c r="K94" s="118" t="e">
        <f t="shared" si="53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51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9"/>
        <v/>
      </c>
      <c r="G96" s="563" t="str">
        <f t="shared" si="50"/>
        <v/>
      </c>
      <c r="H96" s="360">
        <f t="shared" si="51"/>
        <v>0</v>
      </c>
      <c r="I96" s="72">
        <v>0</v>
      </c>
      <c r="J96" s="121">
        <f t="shared" si="52"/>
        <v>0</v>
      </c>
      <c r="K96" s="118" t="e">
        <f t="shared" si="53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54">D98+D99+D101+D108+D109+D104+D105+D106+D107+D103</f>
        <v>14517121</v>
      </c>
      <c r="E97" s="356">
        <f t="shared" si="54"/>
        <v>10419736</v>
      </c>
      <c r="F97" s="537">
        <f t="shared" si="49"/>
        <v>23.190840997095219</v>
      </c>
      <c r="G97" s="547">
        <f t="shared" si="50"/>
        <v>71.775498736974086</v>
      </c>
      <c r="H97" s="564">
        <f t="shared" si="51"/>
        <v>-4097385</v>
      </c>
      <c r="I97" s="123">
        <f>SUM(I98:I102)</f>
        <v>0</v>
      </c>
      <c r="J97" s="121">
        <f t="shared" si="52"/>
        <v>10419736</v>
      </c>
      <c r="K97" s="118" t="e">
        <f t="shared" si="53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9"/>
        <v>20.840079964231563</v>
      </c>
      <c r="G98" s="563">
        <f t="shared" si="50"/>
        <v>68.178302487120305</v>
      </c>
      <c r="H98" s="360">
        <f t="shared" si="51"/>
        <v>-854116</v>
      </c>
      <c r="I98" s="72"/>
      <c r="J98" s="121">
        <f t="shared" si="52"/>
        <v>1829952</v>
      </c>
      <c r="K98" s="118" t="e">
        <f t="shared" si="53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9"/>
        <v>26.725636955892305</v>
      </c>
      <c r="G99" s="533">
        <f t="shared" si="50"/>
        <v>60.679927851585056</v>
      </c>
      <c r="H99" s="362">
        <f t="shared" ref="H99:H109" si="55">E99-D99</f>
        <v>-2222028</v>
      </c>
      <c r="I99" s="138"/>
      <c r="J99" s="92">
        <f t="shared" si="52"/>
        <v>3429101</v>
      </c>
      <c r="K99" s="241" t="e">
        <f t="shared" si="53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ref="F100:F109" si="56">IF(C100=0,"",E100/C100*100)</f>
        <v>26.725636955892305</v>
      </c>
      <c r="G100" s="563">
        <f t="shared" ref="G100:G109" si="57">IF(D100=0,"",E100/D100*100)</f>
        <v>60.679927851585056</v>
      </c>
      <c r="H100" s="360">
        <f t="shared" si="5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56"/>
        <v>22.496728914697258</v>
      </c>
      <c r="G101" s="533">
        <f t="shared" si="57"/>
        <v>97.391262650995756</v>
      </c>
      <c r="H101" s="362">
        <f t="shared" si="5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56"/>
        <v>22.496728914697258</v>
      </c>
      <c r="G102" s="563">
        <f t="shared" si="57"/>
        <v>97.391262650995756</v>
      </c>
      <c r="H102" s="360">
        <f t="shared" si="5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56"/>
        <v>13.967437027859969</v>
      </c>
      <c r="G103" s="533">
        <f t="shared" si="57"/>
        <v>13.967437027859969</v>
      </c>
      <c r="H103" s="362">
        <f t="shared" si="5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56"/>
        <v>23.160977777777777</v>
      </c>
      <c r="G104" s="533">
        <f t="shared" si="57"/>
        <v>73.418145956607489</v>
      </c>
      <c r="H104" s="362">
        <f t="shared" si="5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56"/>
        <v>0</v>
      </c>
      <c r="G105" s="533">
        <f t="shared" si="57"/>
        <v>0</v>
      </c>
      <c r="H105" s="362">
        <f t="shared" si="5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56"/>
        <v/>
      </c>
      <c r="G106" s="533" t="str">
        <f t="shared" si="57"/>
        <v/>
      </c>
      <c r="H106" s="362">
        <f t="shared" si="5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56"/>
        <v/>
      </c>
      <c r="G107" s="533" t="str">
        <f t="shared" si="57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56"/>
        <v>0</v>
      </c>
      <c r="G108" s="127">
        <f t="shared" si="57"/>
        <v>0</v>
      </c>
      <c r="H108" s="362">
        <f t="shared" si="5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56"/>
        <v/>
      </c>
      <c r="G109" s="127" t="str">
        <f t="shared" si="57"/>
        <v/>
      </c>
      <c r="H109" s="362">
        <f t="shared" si="5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9"/>
        <v>19.865203983416382</v>
      </c>
      <c r="G110" s="127">
        <f t="shared" si="50"/>
        <v>27.506079249030417</v>
      </c>
      <c r="H110" s="362">
        <f t="shared" si="51"/>
        <v>-725625</v>
      </c>
      <c r="I110" s="137" t="e">
        <f>I111+#REF!</f>
        <v>#REF!</v>
      </c>
      <c r="J110" s="92" t="e">
        <f t="shared" si="52"/>
        <v>#REF!</v>
      </c>
      <c r="K110" s="241" t="e">
        <f t="shared" si="53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51"/>
        <v>-725625</v>
      </c>
      <c r="I111" s="72"/>
      <c r="J111" s="121">
        <f t="shared" si="52"/>
        <v>275321</v>
      </c>
      <c r="K111" s="118" t="e">
        <f t="shared" si="53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58">E114+E115+E117+E118+E113</f>
        <v>435057</v>
      </c>
      <c r="F112" s="126">
        <f t="shared" si="49"/>
        <v>21.006063438691093</v>
      </c>
      <c r="G112" s="127">
        <f t="shared" si="50"/>
        <v>60.598804897413395</v>
      </c>
      <c r="H112" s="362">
        <f t="shared" si="51"/>
        <v>-282873</v>
      </c>
      <c r="I112" s="123" t="e">
        <f>#REF!+I115+I116+I117+I118</f>
        <v>#REF!</v>
      </c>
      <c r="J112" s="92" t="e">
        <f t="shared" si="52"/>
        <v>#REF!</v>
      </c>
      <c r="K112" s="241" t="e">
        <f t="shared" si="53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9"/>
        <v>14.523157894736844</v>
      </c>
      <c r="G115" s="563">
        <f t="shared" si="50"/>
        <v>22.994999999999997</v>
      </c>
      <c r="H115" s="360">
        <f t="shared" si="51"/>
        <v>-184812</v>
      </c>
      <c r="I115" s="72"/>
      <c r="J115" s="121">
        <f t="shared" si="52"/>
        <v>55188</v>
      </c>
      <c r="K115" s="118" t="e">
        <f t="shared" si="53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51"/>
        <v>0</v>
      </c>
      <c r="I116" s="72"/>
      <c r="J116" s="121">
        <f t="shared" si="52"/>
        <v>0</v>
      </c>
      <c r="K116" s="118" t="e">
        <f t="shared" si="53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9"/>
        <v>17.389659520807061</v>
      </c>
      <c r="G117" s="563">
        <f t="shared" si="50"/>
        <v>17.389659520807061</v>
      </c>
      <c r="H117" s="360">
        <f t="shared" si="51"/>
        <v>-6551</v>
      </c>
      <c r="I117" s="138"/>
      <c r="J117" s="92">
        <f t="shared" si="52"/>
        <v>1379</v>
      </c>
      <c r="K117" s="241" t="e">
        <f t="shared" si="53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9"/>
        <v>20.77</v>
      </c>
      <c r="G118" s="563">
        <f t="shared" si="50"/>
        <v>27.693333333333332</v>
      </c>
      <c r="H118" s="360">
        <f t="shared" si="51"/>
        <v>-65076</v>
      </c>
      <c r="I118" s="72"/>
      <c r="J118" s="121">
        <f t="shared" si="52"/>
        <v>24924</v>
      </c>
      <c r="K118" s="118" t="e">
        <f t="shared" si="53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9"/>
        <v>24.00082844050976</v>
      </c>
      <c r="G119" s="533">
        <f t="shared" si="50"/>
        <v>77.243271939311185</v>
      </c>
      <c r="H119" s="362">
        <f t="shared" si="51"/>
        <v>-288490</v>
      </c>
      <c r="I119" s="137" t="e">
        <f>I120+#REF!+I121+I122</f>
        <v>#REF!</v>
      </c>
      <c r="J119" s="92" t="e">
        <f t="shared" si="52"/>
        <v>#REF!</v>
      </c>
      <c r="K119" s="241" t="e">
        <f t="shared" si="53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9"/>
        <v>25.739092992553438</v>
      </c>
      <c r="G120" s="563">
        <f t="shared" si="50"/>
        <v>84.877322052602537</v>
      </c>
      <c r="H120" s="360">
        <f t="shared" si="51"/>
        <v>-82222</v>
      </c>
      <c r="I120" s="72"/>
      <c r="J120" s="121">
        <f t="shared" si="52"/>
        <v>461478</v>
      </c>
      <c r="K120" s="118" t="e">
        <f t="shared" si="53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9"/>
        <v>23.144116710951216</v>
      </c>
      <c r="G121" s="563">
        <f t="shared" si="50"/>
        <v>74.601628499754327</v>
      </c>
      <c r="H121" s="360">
        <f t="shared" si="51"/>
        <v>-176268</v>
      </c>
      <c r="I121" s="72"/>
      <c r="J121" s="121">
        <f t="shared" si="52"/>
        <v>517745</v>
      </c>
      <c r="K121" s="118" t="e">
        <f t="shared" si="53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9"/>
        <v>0</v>
      </c>
      <c r="G122" s="129">
        <f t="shared" si="50"/>
        <v>0</v>
      </c>
      <c r="H122" s="360">
        <f t="shared" si="51"/>
        <v>-30000</v>
      </c>
      <c r="I122" s="72"/>
      <c r="J122" s="121">
        <f t="shared" si="52"/>
        <v>0</v>
      </c>
      <c r="K122" s="118" t="e">
        <f t="shared" si="53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9"/>
        <v>0</v>
      </c>
      <c r="G123" s="127">
        <f t="shared" si="50"/>
        <v>0</v>
      </c>
      <c r="H123" s="362">
        <f t="shared" si="51"/>
        <v>-40000</v>
      </c>
      <c r="I123" s="137" t="e">
        <f>I124+I125+#REF!</f>
        <v>#REF!</v>
      </c>
      <c r="J123" s="92" t="e">
        <f t="shared" si="52"/>
        <v>#REF!</v>
      </c>
      <c r="K123" s="241" t="e">
        <f t="shared" si="53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9"/>
        <v/>
      </c>
      <c r="G124" s="129" t="str">
        <f t="shared" si="50"/>
        <v/>
      </c>
      <c r="H124" s="360">
        <f t="shared" si="51"/>
        <v>0</v>
      </c>
      <c r="I124" s="72"/>
      <c r="J124" s="121">
        <f t="shared" si="52"/>
        <v>0</v>
      </c>
      <c r="K124" s="118" t="e">
        <f t="shared" si="53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9"/>
        <v>0</v>
      </c>
      <c r="G125" s="563">
        <f t="shared" si="50"/>
        <v>0</v>
      </c>
      <c r="H125" s="360">
        <f t="shared" si="51"/>
        <v>-40000</v>
      </c>
      <c r="I125" s="72"/>
      <c r="J125" s="121">
        <f t="shared" si="52"/>
        <v>0</v>
      </c>
      <c r="K125" s="118" t="e">
        <f t="shared" si="53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9"/>
        <v>20.101642395817571</v>
      </c>
      <c r="G126" s="533">
        <f t="shared" si="50"/>
        <v>45.956725537054517</v>
      </c>
      <c r="H126" s="362">
        <f t="shared" si="51"/>
        <v>-920177</v>
      </c>
      <c r="I126" s="123">
        <f>I127+I129+I131+I130</f>
        <v>0</v>
      </c>
      <c r="J126" s="92">
        <f t="shared" si="52"/>
        <v>782490</v>
      </c>
      <c r="K126" s="241" t="e">
        <f t="shared" si="53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9"/>
        <v>9.5208020841556795</v>
      </c>
      <c r="G127" s="563">
        <f t="shared" si="50"/>
        <v>9.5208020841556795</v>
      </c>
      <c r="H127" s="360">
        <f t="shared" si="51"/>
        <v>-11461</v>
      </c>
      <c r="I127" s="72"/>
      <c r="J127" s="121">
        <f t="shared" si="52"/>
        <v>1206</v>
      </c>
      <c r="K127" s="118" t="e">
        <f t="shared" si="53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9"/>
        <v>20.549500000000002</v>
      </c>
      <c r="G128" s="563">
        <f t="shared" si="50"/>
        <v>73.391071428571436</v>
      </c>
      <c r="H128" s="360">
        <f t="shared" si="51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9"/>
        <v/>
      </c>
      <c r="G129" s="563" t="str">
        <f t="shared" si="50"/>
        <v/>
      </c>
      <c r="H129" s="360">
        <f t="shared" si="51"/>
        <v>0</v>
      </c>
      <c r="I129" s="72"/>
      <c r="J129" s="121">
        <f t="shared" si="52"/>
        <v>0</v>
      </c>
      <c r="K129" s="118" t="e">
        <f t="shared" si="53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9"/>
        <v>19.992673611111112</v>
      </c>
      <c r="G130" s="563">
        <f t="shared" si="50"/>
        <v>40.83609929078014</v>
      </c>
      <c r="H130" s="360">
        <f t="shared" si="51"/>
        <v>-834211</v>
      </c>
      <c r="I130" s="72"/>
      <c r="J130" s="121">
        <f t="shared" si="52"/>
        <v>575789</v>
      </c>
      <c r="K130" s="118" t="e">
        <f t="shared" si="53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9"/>
        <v/>
      </c>
      <c r="G131" s="563" t="str">
        <f t="shared" si="50"/>
        <v/>
      </c>
      <c r="H131" s="360">
        <f t="shared" si="51"/>
        <v>0</v>
      </c>
      <c r="I131" s="72"/>
      <c r="J131" s="121">
        <f t="shared" si="52"/>
        <v>0</v>
      </c>
      <c r="K131" s="118" t="e">
        <f t="shared" si="53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9">SUM(D133+D137+D138+D139)</f>
        <v>327956</v>
      </c>
      <c r="E132" s="356">
        <f t="shared" si="59"/>
        <v>0</v>
      </c>
      <c r="F132" s="473">
        <f t="shared" ref="F132:F161" si="60">IF(C132=0,"",E132/C132*100)</f>
        <v>0</v>
      </c>
      <c r="G132" s="556">
        <f t="shared" si="50"/>
        <v>0</v>
      </c>
      <c r="H132" s="475">
        <f t="shared" si="51"/>
        <v>-327956</v>
      </c>
      <c r="I132" s="123">
        <f>I133</f>
        <v>0</v>
      </c>
      <c r="J132" s="92">
        <f t="shared" si="52"/>
        <v>0</v>
      </c>
      <c r="K132" s="241" t="e">
        <f t="shared" si="53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60"/>
        <v/>
      </c>
      <c r="G133" s="129" t="str">
        <f t="shared" si="50"/>
        <v/>
      </c>
      <c r="H133" s="360">
        <f t="shared" si="51"/>
        <v>0</v>
      </c>
      <c r="I133" s="72"/>
      <c r="J133" s="121">
        <f t="shared" si="52"/>
        <v>0</v>
      </c>
      <c r="K133" s="118" t="e">
        <f t="shared" si="53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60"/>
        <v/>
      </c>
      <c r="G134" s="127" t="str">
        <f t="shared" si="50"/>
        <v/>
      </c>
      <c r="H134" s="362">
        <f t="shared" si="51"/>
        <v>0</v>
      </c>
      <c r="I134" s="137">
        <f>I135</f>
        <v>0</v>
      </c>
      <c r="J134" s="92">
        <f t="shared" si="52"/>
        <v>0</v>
      </c>
      <c r="K134" s="241" t="e">
        <f t="shared" si="53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60"/>
        <v/>
      </c>
      <c r="G135" s="129" t="str">
        <f t="shared" si="50"/>
        <v/>
      </c>
      <c r="H135" s="360">
        <f t="shared" si="51"/>
        <v>0</v>
      </c>
      <c r="I135" s="72">
        <v>0</v>
      </c>
      <c r="J135" s="121">
        <f t="shared" si="52"/>
        <v>0</v>
      </c>
      <c r="K135" s="118" t="e">
        <f t="shared" si="53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60"/>
        <v/>
      </c>
      <c r="G136" s="129" t="str">
        <f t="shared" si="50"/>
        <v/>
      </c>
      <c r="H136" s="360">
        <f t="shared" si="51"/>
        <v>0</v>
      </c>
      <c r="I136" s="72"/>
      <c r="J136" s="121">
        <f t="shared" si="52"/>
        <v>0</v>
      </c>
      <c r="K136" s="118" t="e">
        <f t="shared" si="53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60"/>
        <v>0</v>
      </c>
      <c r="G137" s="563">
        <f t="shared" si="50"/>
        <v>0</v>
      </c>
      <c r="H137" s="360">
        <f t="shared" si="51"/>
        <v>-316956</v>
      </c>
      <c r="I137" s="72"/>
      <c r="J137" s="121">
        <f t="shared" si="52"/>
        <v>0</v>
      </c>
      <c r="K137" s="118" t="e">
        <f t="shared" si="53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60"/>
        <v/>
      </c>
      <c r="G138" s="563" t="str">
        <f t="shared" si="50"/>
        <v/>
      </c>
      <c r="H138" s="360">
        <f t="shared" si="51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61">D140+D141</f>
        <v>11000</v>
      </c>
      <c r="E139" s="369">
        <f t="shared" si="61"/>
        <v>0</v>
      </c>
      <c r="F139" s="126">
        <f t="shared" si="60"/>
        <v>0</v>
      </c>
      <c r="G139" s="533">
        <f t="shared" si="50"/>
        <v>0</v>
      </c>
      <c r="H139" s="362">
        <f t="shared" si="51"/>
        <v>-11000</v>
      </c>
      <c r="I139" s="102">
        <f>I140</f>
        <v>0</v>
      </c>
      <c r="J139" s="92">
        <f t="shared" si="52"/>
        <v>0</v>
      </c>
      <c r="K139" s="241" t="e">
        <f t="shared" si="53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60"/>
        <v>0</v>
      </c>
      <c r="G140" s="563">
        <f t="shared" si="50"/>
        <v>0</v>
      </c>
      <c r="H140" s="360">
        <f t="shared" si="51"/>
        <v>-11000</v>
      </c>
      <c r="I140" s="72"/>
      <c r="J140" s="121">
        <f t="shared" si="52"/>
        <v>0</v>
      </c>
      <c r="K140" s="118" t="e">
        <f t="shared" si="53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60"/>
        <v/>
      </c>
      <c r="G141" s="563" t="str">
        <f t="shared" si="50"/>
        <v/>
      </c>
      <c r="H141" s="360">
        <f t="shared" si="51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60"/>
        <v/>
      </c>
      <c r="G143" s="568" t="str">
        <f>IF(D143=0,"",F143/D143*100)</f>
        <v/>
      </c>
      <c r="H143" s="362">
        <f t="shared" si="51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60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60"/>
        <v/>
      </c>
      <c r="G145" s="563" t="str">
        <f t="shared" si="50"/>
        <v/>
      </c>
      <c r="H145" s="360">
        <f t="shared" si="51"/>
        <v>0</v>
      </c>
      <c r="I145" s="72">
        <v>0</v>
      </c>
      <c r="J145" s="121">
        <f t="shared" si="52"/>
        <v>0</v>
      </c>
      <c r="K145" s="118" t="e">
        <f t="shared" si="53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60"/>
        <v/>
      </c>
      <c r="G146" s="533" t="str">
        <f t="shared" si="50"/>
        <v/>
      </c>
      <c r="H146" s="362">
        <f t="shared" si="51"/>
        <v>0</v>
      </c>
      <c r="I146" s="117">
        <f>I147+I148</f>
        <v>0</v>
      </c>
      <c r="J146" s="92">
        <f t="shared" si="52"/>
        <v>0</v>
      </c>
      <c r="K146" s="241" t="e">
        <f t="shared" si="53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60"/>
        <v/>
      </c>
      <c r="G147" s="563" t="str">
        <f t="shared" si="50"/>
        <v/>
      </c>
      <c r="H147" s="360">
        <f t="shared" si="51"/>
        <v>0</v>
      </c>
      <c r="I147" s="72"/>
      <c r="J147" s="121">
        <f t="shared" si="52"/>
        <v>0</v>
      </c>
      <c r="K147" s="118" t="e">
        <f t="shared" si="53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60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60"/>
        <v/>
      </c>
      <c r="G149" s="563" t="str">
        <f t="shared" si="50"/>
        <v/>
      </c>
      <c r="H149" s="360">
        <f t="shared" si="51"/>
        <v>0</v>
      </c>
      <c r="I149" s="72"/>
      <c r="J149" s="121">
        <f t="shared" si="52"/>
        <v>0</v>
      </c>
      <c r="K149" s="118" t="e">
        <f t="shared" si="53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60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60"/>
        <v/>
      </c>
      <c r="G151" s="563" t="str">
        <f t="shared" si="50"/>
        <v/>
      </c>
      <c r="H151" s="360">
        <f t="shared" si="51"/>
        <v>0</v>
      </c>
      <c r="I151" s="72"/>
      <c r="J151" s="121">
        <f t="shared" si="52"/>
        <v>0</v>
      </c>
      <c r="K151" s="118" t="e">
        <f t="shared" si="53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60"/>
        <v>0</v>
      </c>
      <c r="G152" s="563">
        <f t="shared" si="50"/>
        <v>0</v>
      </c>
      <c r="H152" s="360">
        <f t="shared" si="51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60"/>
        <v>38.968640740740739</v>
      </c>
      <c r="G153" s="129">
        <f t="shared" si="50"/>
        <v>38.968640740740739</v>
      </c>
      <c r="H153" s="360">
        <f t="shared" si="51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62">SUM(D155:D156)</f>
        <v>1200000</v>
      </c>
      <c r="E154" s="475">
        <f t="shared" si="62"/>
        <v>503587</v>
      </c>
      <c r="F154" s="589">
        <f t="shared" ref="F154:H154" si="63">SUM(F155)</f>
        <v>25.745756646216766</v>
      </c>
      <c r="G154" s="588">
        <f t="shared" si="63"/>
        <v>83.93116666666667</v>
      </c>
      <c r="H154" s="362">
        <f t="shared" si="6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60"/>
        <v>25.745756646216766</v>
      </c>
      <c r="G155" s="563">
        <f t="shared" si="50"/>
        <v>83.93116666666667</v>
      </c>
      <c r="H155" s="360">
        <f t="shared" si="51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64">SUM(D157)</f>
        <v>600000</v>
      </c>
      <c r="E156" s="362">
        <f t="shared" si="64"/>
        <v>0</v>
      </c>
      <c r="F156" s="568">
        <f t="shared" ref="F156" si="65">IF(C156=0,"",E156/C156*100)</f>
        <v>0</v>
      </c>
      <c r="G156" s="533">
        <f t="shared" ref="G156" si="66">IF(D156=0,"",E156/D156*100)</f>
        <v>0</v>
      </c>
      <c r="H156" s="362">
        <f t="shared" ref="H156" si="67">E156-D156</f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si="60"/>
        <v>0</v>
      </c>
      <c r="G157" s="563">
        <f t="shared" si="50"/>
        <v>0</v>
      </c>
      <c r="H157" s="360">
        <f t="shared" si="51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68">SUM(C159)</f>
        <v>40000</v>
      </c>
      <c r="D158" s="362">
        <f t="shared" si="68"/>
        <v>40000</v>
      </c>
      <c r="E158" s="362">
        <f t="shared" si="68"/>
        <v>0</v>
      </c>
      <c r="F158" s="362">
        <f t="shared" si="68"/>
        <v>0</v>
      </c>
      <c r="G158" s="572">
        <f t="shared" si="68"/>
        <v>0</v>
      </c>
      <c r="H158" s="362">
        <f t="shared" si="68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60"/>
        <v>0</v>
      </c>
      <c r="G159" s="129">
        <f t="shared" si="50"/>
        <v>0</v>
      </c>
      <c r="H159" s="360">
        <f t="shared" si="51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60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60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69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69"/>
        <v>-2557308</v>
      </c>
      <c r="I164" s="201"/>
      <c r="J164" s="248">
        <f t="shared" ref="J164:J175" si="70">E164-I164</f>
        <v>10258425</v>
      </c>
      <c r="K164" s="249" t="e">
        <f t="shared" ref="K164:K175" si="71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72">IF(C165=0,"",E165/C165*100)</f>
        <v>22.254159963099212</v>
      </c>
      <c r="G165" s="563">
        <f t="shared" ref="G165:G175" si="73">IF(D165=0,"",E165/D165*100)</f>
        <v>78.054517336929592</v>
      </c>
      <c r="H165" s="382">
        <f t="shared" si="69"/>
        <v>-636595</v>
      </c>
      <c r="I165" s="201"/>
      <c r="J165" s="248">
        <f t="shared" si="70"/>
        <v>2264207</v>
      </c>
      <c r="K165" s="249" t="e">
        <f t="shared" si="71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72"/>
        <v>7.3894736842105262</v>
      </c>
      <c r="G166" s="235">
        <f t="shared" si="73"/>
        <v>9.7953488372093034</v>
      </c>
      <c r="H166" s="379">
        <f t="shared" si="69"/>
        <v>-19394</v>
      </c>
      <c r="I166" s="186"/>
      <c r="J166" s="246">
        <f t="shared" si="70"/>
        <v>2106</v>
      </c>
      <c r="K166" s="247" t="e">
        <f t="shared" si="71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72"/>
        <v>8.3724813114256449</v>
      </c>
      <c r="G167" s="235">
        <f t="shared" si="73"/>
        <v>17.939669891861126</v>
      </c>
      <c r="H167" s="379">
        <f>E167-D167</f>
        <v>-201852</v>
      </c>
      <c r="I167" s="186"/>
      <c r="J167" s="246">
        <f t="shared" si="70"/>
        <v>44128</v>
      </c>
      <c r="K167" s="247" t="e">
        <f t="shared" si="71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72"/>
        <v>19.330893112927118</v>
      </c>
      <c r="G168" s="235">
        <f t="shared" si="73"/>
        <v>31.432184042072514</v>
      </c>
      <c r="H168" s="379">
        <f t="shared" si="69"/>
        <v>-2069917</v>
      </c>
      <c r="I168" s="186">
        <f>SUM(I169:I172)</f>
        <v>0</v>
      </c>
      <c r="J168" s="246">
        <f t="shared" si="70"/>
        <v>948871</v>
      </c>
      <c r="K168" s="247" t="e">
        <f t="shared" si="71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72"/>
        <v>9.9983032154068034</v>
      </c>
      <c r="G169" s="238">
        <f t="shared" si="73"/>
        <v>20.852870919224983</v>
      </c>
      <c r="H169" s="382">
        <f t="shared" si="69"/>
        <v>-17892</v>
      </c>
      <c r="I169" s="200"/>
      <c r="J169" s="248">
        <f t="shared" si="70"/>
        <v>4714</v>
      </c>
      <c r="K169" s="249" t="e">
        <f t="shared" si="71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72"/>
        <v>25.926263589524783</v>
      </c>
      <c r="G170" s="238">
        <f t="shared" si="73"/>
        <v>49.768113676217858</v>
      </c>
      <c r="H170" s="382">
        <f t="shared" si="69"/>
        <v>-430538</v>
      </c>
      <c r="I170" s="200"/>
      <c r="J170" s="248">
        <f t="shared" si="70"/>
        <v>426563</v>
      </c>
      <c r="K170" s="249" t="e">
        <f t="shared" si="71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72"/>
        <v>17.573820805673037</v>
      </c>
      <c r="G171" s="238">
        <f t="shared" si="73"/>
        <v>28.312753571532877</v>
      </c>
      <c r="H171" s="382">
        <f t="shared" si="69"/>
        <v>-1202755</v>
      </c>
      <c r="I171" s="200"/>
      <c r="J171" s="248">
        <f t="shared" si="70"/>
        <v>475026</v>
      </c>
      <c r="K171" s="249" t="e">
        <f t="shared" si="71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72"/>
        <v>8.2962385499902549</v>
      </c>
      <c r="G172" s="238">
        <f t="shared" si="73"/>
        <v>9.2278343810968995</v>
      </c>
      <c r="H172" s="382">
        <f t="shared" si="69"/>
        <v>-418732</v>
      </c>
      <c r="I172" s="200"/>
      <c r="J172" s="248">
        <f t="shared" si="70"/>
        <v>42568</v>
      </c>
      <c r="K172" s="249" t="e">
        <f t="shared" si="71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72"/>
        <v>0</v>
      </c>
      <c r="G173" s="456">
        <f t="shared" si="73"/>
        <v>0</v>
      </c>
      <c r="H173" s="402">
        <f t="shared" si="69"/>
        <v>-20900</v>
      </c>
      <c r="I173" s="200"/>
      <c r="J173" s="248">
        <f t="shared" si="70"/>
        <v>0</v>
      </c>
      <c r="K173" s="249" t="e">
        <f t="shared" si="71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70"/>
        <v>0</v>
      </c>
      <c r="K174" s="247" t="e">
        <f t="shared" si="71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72"/>
        <v>16.235737591958333</v>
      </c>
      <c r="G175" s="240">
        <f t="shared" si="73"/>
        <v>24.769501901493367</v>
      </c>
      <c r="H175" s="348">
        <f t="shared" si="69"/>
        <v>-243318</v>
      </c>
      <c r="I175" s="186"/>
      <c r="J175" s="250">
        <f t="shared" si="70"/>
        <v>80112</v>
      </c>
      <c r="K175" s="251" t="e">
        <f t="shared" si="71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74">C180</f>
        <v>12760</v>
      </c>
      <c r="D179" s="356">
        <f t="shared" si="74"/>
        <v>3727</v>
      </c>
      <c r="E179" s="356">
        <f t="shared" si="74"/>
        <v>3334</v>
      </c>
      <c r="F179" s="126">
        <f t="shared" ref="F179:F184" si="75">IF(C179=0,"",E179/C179*100)</f>
        <v>26.128526645768023</v>
      </c>
      <c r="G179" s="533">
        <f t="shared" ref="G179:G185" si="76">IF(D179=0,"",E179/D179*100)</f>
        <v>89.455325999463369</v>
      </c>
      <c r="H179" s="384">
        <f t="shared" ref="H179:H192" si="77">E179-D179</f>
        <v>-393</v>
      </c>
      <c r="I179" s="123">
        <f>I180</f>
        <v>71.819999999999993</v>
      </c>
      <c r="J179" s="92">
        <f t="shared" ref="J179:J191" si="78">E179-I179</f>
        <v>3262.18</v>
      </c>
      <c r="K179" s="122">
        <f t="shared" ref="K179:K191" si="79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74"/>
        <v>12760</v>
      </c>
      <c r="D180" s="369">
        <f t="shared" si="74"/>
        <v>3727</v>
      </c>
      <c r="E180" s="369">
        <f t="shared" si="74"/>
        <v>3334</v>
      </c>
      <c r="F180" s="126">
        <f t="shared" si="75"/>
        <v>26.128526645768023</v>
      </c>
      <c r="G180" s="533">
        <f t="shared" si="76"/>
        <v>89.455325999463369</v>
      </c>
      <c r="H180" s="362">
        <f t="shared" si="77"/>
        <v>-393</v>
      </c>
      <c r="I180" s="102">
        <f>I181</f>
        <v>71.819999999999993</v>
      </c>
      <c r="J180" s="87">
        <f t="shared" si="78"/>
        <v>3262.18</v>
      </c>
      <c r="K180" s="71">
        <f t="shared" si="79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75"/>
        <v>26.128526645768023</v>
      </c>
      <c r="G181" s="533">
        <f t="shared" si="76"/>
        <v>89.455325999463369</v>
      </c>
      <c r="H181" s="362">
        <f t="shared" si="77"/>
        <v>-393</v>
      </c>
      <c r="I181" s="103">
        <f>SUM(I182:I184)</f>
        <v>71.819999999999993</v>
      </c>
      <c r="J181" s="87">
        <f t="shared" si="78"/>
        <v>3262.18</v>
      </c>
      <c r="K181" s="71">
        <f t="shared" si="79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75"/>
        <v>27.139240506329116</v>
      </c>
      <c r="G182" s="534">
        <f t="shared" si="76"/>
        <v>90.847457627118644</v>
      </c>
      <c r="H182" s="368">
        <f t="shared" si="77"/>
        <v>-216</v>
      </c>
      <c r="I182" s="53">
        <v>8.2669999999999995</v>
      </c>
      <c r="J182" s="96">
        <f t="shared" si="78"/>
        <v>2135.7330000000002</v>
      </c>
      <c r="K182" s="47">
        <f t="shared" si="79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76"/>
        <v>776.92307692307691</v>
      </c>
      <c r="H183" s="368">
        <f t="shared" si="77"/>
        <v>88</v>
      </c>
      <c r="I183" s="55">
        <v>14.992000000000001</v>
      </c>
      <c r="J183" s="96">
        <f t="shared" si="78"/>
        <v>86.007999999999996</v>
      </c>
      <c r="K183" s="47">
        <f t="shared" si="79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75"/>
        <v>22.6875</v>
      </c>
      <c r="G184" s="534">
        <f t="shared" si="76"/>
        <v>80.42836041358936</v>
      </c>
      <c r="H184" s="366">
        <f t="shared" si="77"/>
        <v>-265</v>
      </c>
      <c r="I184" s="54">
        <v>48.561</v>
      </c>
      <c r="J184" s="86">
        <f t="shared" si="78"/>
        <v>1040.4390000000001</v>
      </c>
      <c r="K184" s="47">
        <f t="shared" si="79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76"/>
        <v>24.55404670343864</v>
      </c>
      <c r="H185" s="550">
        <f t="shared" si="77"/>
        <v>-978398.96600000001</v>
      </c>
      <c r="I185" s="104">
        <f>I189+I197</f>
        <v>5935.5839999999989</v>
      </c>
      <c r="J185" s="86">
        <f t="shared" si="78"/>
        <v>312486.45</v>
      </c>
      <c r="K185" s="47">
        <f t="shared" si="79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ref="H186:H187" si="80">E186-D186</f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80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ref="H188" si="81">E188-D188</f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82">IF(C189=0,"",E189/C189*100)</f>
        <v>45.475152542372882</v>
      </c>
      <c r="G189" s="537">
        <f t="shared" si="82"/>
        <v>3.985552370058973</v>
      </c>
      <c r="H189" s="392">
        <f t="shared" si="77"/>
        <v>1542.0340000000001</v>
      </c>
      <c r="I189" s="104">
        <f>I190+I193+I195</f>
        <v>17.687000000000001</v>
      </c>
      <c r="J189" s="86">
        <f t="shared" si="78"/>
        <v>2665.3470000000002</v>
      </c>
      <c r="K189" s="47">
        <f t="shared" si="79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82"/>
        <v>45.474576271186443</v>
      </c>
      <c r="G190" s="537">
        <f t="shared" si="82"/>
        <v>3.9855018642582332</v>
      </c>
      <c r="H190" s="392">
        <f t="shared" si="77"/>
        <v>1542</v>
      </c>
      <c r="I190" s="104">
        <f>I191</f>
        <v>12.029</v>
      </c>
      <c r="J190" s="86">
        <f t="shared" si="78"/>
        <v>2670.971</v>
      </c>
      <c r="K190" s="47">
        <f t="shared" si="79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82"/>
        <v>45.474576271186443</v>
      </c>
      <c r="G191" s="534">
        <f t="shared" ref="G191" si="83">IF(D191=0,"",E191/D191*100)</f>
        <v>235.14460999123577</v>
      </c>
      <c r="H191" s="366">
        <f t="shared" ref="H191" si="84">E191-D191</f>
        <v>1542</v>
      </c>
      <c r="I191" s="56">
        <v>12.029</v>
      </c>
      <c r="J191" s="88">
        <f t="shared" si="78"/>
        <v>2670.971</v>
      </c>
      <c r="K191" s="27">
        <f t="shared" si="79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77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82"/>
        <v/>
      </c>
      <c r="G193" s="120" t="str">
        <f t="shared" ref="G193:G199" si="85">IF(D193=0,"",E193/D193*100)</f>
        <v/>
      </c>
      <c r="H193" s="395">
        <f t="shared" ref="H193:H200" si="86">E193-D193</f>
        <v>3.4000000000000002E-2</v>
      </c>
      <c r="I193" s="101">
        <f>I194</f>
        <v>0</v>
      </c>
      <c r="J193" s="88">
        <f t="shared" ref="J193:J203" si="87">E193-I193</f>
        <v>3.4000000000000002E-2</v>
      </c>
      <c r="K193" s="27" t="e">
        <f t="shared" ref="K193:K203" si="88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82"/>
        <v/>
      </c>
      <c r="G194" s="120" t="str">
        <f t="shared" si="85"/>
        <v/>
      </c>
      <c r="H194" s="395">
        <f t="shared" si="86"/>
        <v>3.4000000000000002E-2</v>
      </c>
      <c r="I194" s="56"/>
      <c r="J194" s="88">
        <f t="shared" si="87"/>
        <v>3.4000000000000002E-2</v>
      </c>
      <c r="K194" s="27" t="e">
        <f t="shared" si="88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82"/>
        <v/>
      </c>
      <c r="G195" s="120" t="str">
        <f t="shared" si="85"/>
        <v/>
      </c>
      <c r="H195" s="395">
        <f t="shared" si="86"/>
        <v>0</v>
      </c>
      <c r="I195" s="104">
        <f>I196</f>
        <v>5.6580000000000004</v>
      </c>
      <c r="J195" s="88">
        <f t="shared" si="87"/>
        <v>-5.6580000000000004</v>
      </c>
      <c r="K195" s="27">
        <f t="shared" si="8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82"/>
        <v/>
      </c>
      <c r="G196" s="120" t="str">
        <f t="shared" si="85"/>
        <v/>
      </c>
      <c r="H196" s="395">
        <f t="shared" si="86"/>
        <v>0</v>
      </c>
      <c r="I196" s="56">
        <v>5.6580000000000004</v>
      </c>
      <c r="J196" s="88">
        <f t="shared" si="87"/>
        <v>-5.6580000000000004</v>
      </c>
      <c r="K196" s="27">
        <f t="shared" si="88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85"/>
        <v>24.368594097307977</v>
      </c>
      <c r="H197" s="548">
        <f t="shared" si="86"/>
        <v>-979941</v>
      </c>
      <c r="I197" s="104">
        <f>I198+I203</f>
        <v>5917.896999999999</v>
      </c>
      <c r="J197" s="88">
        <f t="shared" si="87"/>
        <v>309821.103</v>
      </c>
      <c r="K197" s="27">
        <f t="shared" si="88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85"/>
        <v>14.509446776981971</v>
      </c>
      <c r="H198" s="548">
        <f t="shared" si="86"/>
        <v>-1107684</v>
      </c>
      <c r="I198" s="104">
        <f>SUM(I199:I202)</f>
        <v>1777.239</v>
      </c>
      <c r="J198" s="88">
        <f t="shared" si="87"/>
        <v>186218.761</v>
      </c>
      <c r="K198" s="27">
        <f t="shared" si="88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85"/>
        <v>15.379723373231952</v>
      </c>
      <c r="H199" s="545">
        <f t="shared" si="86"/>
        <v>-1027214</v>
      </c>
      <c r="I199" s="56">
        <v>1142.6300000000001</v>
      </c>
      <c r="J199" s="88">
        <f t="shared" si="87"/>
        <v>185553.37</v>
      </c>
      <c r="K199" s="27">
        <f t="shared" si="88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89">IF(C200=0,"",E200/C200*100)</f>
        <v/>
      </c>
      <c r="G200" s="534" t="str">
        <f t="shared" ref="G200:G205" si="90">IF(D200=0,"",E200/D200*100)</f>
        <v/>
      </c>
      <c r="H200" s="395">
        <f t="shared" si="86"/>
        <v>0</v>
      </c>
      <c r="I200" s="56">
        <v>441.048</v>
      </c>
      <c r="J200" s="88">
        <f t="shared" si="87"/>
        <v>-441.048</v>
      </c>
      <c r="K200" s="27">
        <f t="shared" si="88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89"/>
        <v>0</v>
      </c>
      <c r="G201" s="534">
        <f t="shared" si="90"/>
        <v>0</v>
      </c>
      <c r="H201" s="395">
        <f t="shared" ref="H201:H224" si="91">E201-D201</f>
        <v>-79770</v>
      </c>
      <c r="I201" s="56">
        <v>179.351</v>
      </c>
      <c r="J201" s="88">
        <f t="shared" si="87"/>
        <v>-179.351</v>
      </c>
      <c r="K201" s="27">
        <f t="shared" si="88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89"/>
        <v>65</v>
      </c>
      <c r="G202" s="534">
        <f t="shared" si="90"/>
        <v>65</v>
      </c>
      <c r="H202" s="395">
        <f t="shared" si="91"/>
        <v>-700</v>
      </c>
      <c r="I202" s="56">
        <v>14.21</v>
      </c>
      <c r="J202" s="88">
        <f t="shared" si="87"/>
        <v>1285.79</v>
      </c>
      <c r="K202" s="27">
        <f t="shared" si="88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91"/>
        <v>127743</v>
      </c>
      <c r="I203" s="104">
        <f>I204+I205</f>
        <v>4140.6579999999994</v>
      </c>
      <c r="J203" s="88">
        <f t="shared" si="87"/>
        <v>123602.342</v>
      </c>
      <c r="K203" s="27">
        <f t="shared" si="88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91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89"/>
        <v/>
      </c>
      <c r="G205" s="120" t="str">
        <f t="shared" si="90"/>
        <v/>
      </c>
      <c r="H205" s="395">
        <f t="shared" si="91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91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92">C208</f>
        <v>0</v>
      </c>
      <c r="D207" s="391">
        <f t="shared" si="92"/>
        <v>0</v>
      </c>
      <c r="E207" s="391">
        <f t="shared" si="92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92"/>
        <v>0</v>
      </c>
      <c r="D208" s="391">
        <f t="shared" si="92"/>
        <v>0</v>
      </c>
      <c r="E208" s="391">
        <f t="shared" si="92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93">C211</f>
        <v>62081</v>
      </c>
      <c r="D210" s="391">
        <f t="shared" si="93"/>
        <v>0</v>
      </c>
      <c r="E210" s="391">
        <f t="shared" si="93"/>
        <v>0</v>
      </c>
      <c r="F210" s="537">
        <v>0</v>
      </c>
      <c r="G210" s="547">
        <v>0</v>
      </c>
      <c r="H210" s="392">
        <f t="shared" si="91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93"/>
        <v>62081</v>
      </c>
      <c r="D211" s="391">
        <f t="shared" si="93"/>
        <v>0</v>
      </c>
      <c r="E211" s="391">
        <f t="shared" si="93"/>
        <v>0</v>
      </c>
      <c r="F211" s="537">
        <v>0</v>
      </c>
      <c r="G211" s="547">
        <v>0</v>
      </c>
      <c r="H211" s="392">
        <f t="shared" si="91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91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9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91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91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91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91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91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91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94">IF(C222=0,"",E222/C222*100)</f>
        <v>23.041477749188818</v>
      </c>
      <c r="G222" s="555">
        <f t="shared" ref="G222:G239" si="95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94"/>
        <v>23.041477749188818</v>
      </c>
      <c r="G223" s="566">
        <f t="shared" si="95"/>
        <v>24.740035277436895</v>
      </c>
      <c r="H223" s="567">
        <f t="shared" si="91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94"/>
        <v>0</v>
      </c>
      <c r="G224" s="474" t="str">
        <f t="shared" si="95"/>
        <v/>
      </c>
      <c r="H224" s="561">
        <f t="shared" si="91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95"/>
        <v>24.740035277436895</v>
      </c>
      <c r="H225" s="579">
        <f t="shared" ref="H225:H231" si="96">E225-D225</f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v>1396421</v>
      </c>
      <c r="D226" s="607">
        <v>1300548</v>
      </c>
      <c r="E226" s="606">
        <v>321756</v>
      </c>
      <c r="F226" s="608">
        <f>IF(C226=0,"",E226/C226*100)</f>
        <v>23.041475314393008</v>
      </c>
      <c r="G226" s="609">
        <f t="shared" si="95"/>
        <v>24.740032663154302</v>
      </c>
      <c r="H226" s="610">
        <f t="shared" si="96"/>
        <v>-978792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94"/>
        <v/>
      </c>
      <c r="G227" s="591" t="str">
        <f t="shared" si="95"/>
        <v/>
      </c>
      <c r="H227" s="404">
        <f t="shared" si="96"/>
        <v>0</v>
      </c>
      <c r="I227" s="104">
        <f>SUM(I228:I232)</f>
        <v>0</v>
      </c>
      <c r="J227" s="88">
        <f t="shared" ref="J227:J232" si="97">E227-I227</f>
        <v>0</v>
      </c>
      <c r="K227" s="27" t="e">
        <f t="shared" ref="K227:K232" si="98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94"/>
        <v/>
      </c>
      <c r="G228" s="304" t="str">
        <f t="shared" si="95"/>
        <v/>
      </c>
      <c r="H228" s="404">
        <f t="shared" si="96"/>
        <v>0</v>
      </c>
      <c r="I228" s="74"/>
      <c r="J228" s="88">
        <f t="shared" si="97"/>
        <v>0</v>
      </c>
      <c r="K228" s="27" t="e">
        <f t="shared" si="98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94"/>
        <v/>
      </c>
      <c r="G229" s="580" t="str">
        <f t="shared" si="95"/>
        <v/>
      </c>
      <c r="H229" s="404">
        <f t="shared" si="96"/>
        <v>0</v>
      </c>
      <c r="I229" s="74"/>
      <c r="J229" s="88">
        <f t="shared" si="97"/>
        <v>0</v>
      </c>
      <c r="K229" s="27" t="e">
        <f t="shared" si="98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94"/>
        <v/>
      </c>
      <c r="G230" s="304" t="str">
        <f t="shared" si="95"/>
        <v/>
      </c>
      <c r="H230" s="404">
        <f t="shared" si="96"/>
        <v>0</v>
      </c>
      <c r="I230" s="74"/>
      <c r="J230" s="88">
        <f t="shared" si="97"/>
        <v>0</v>
      </c>
      <c r="K230" s="27" t="e">
        <f t="shared" si="98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94"/>
        <v/>
      </c>
      <c r="G231" s="304" t="str">
        <f t="shared" si="95"/>
        <v/>
      </c>
      <c r="H231" s="404">
        <f t="shared" si="96"/>
        <v>0</v>
      </c>
      <c r="I231" s="74"/>
      <c r="J231" s="88">
        <f t="shared" si="97"/>
        <v>0</v>
      </c>
      <c r="K231" s="27" t="e">
        <f t="shared" si="98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94"/>
        <v/>
      </c>
      <c r="G232" s="304" t="str">
        <f t="shared" si="95"/>
        <v/>
      </c>
      <c r="H232" s="404">
        <v>0</v>
      </c>
      <c r="I232" s="74"/>
      <c r="J232" s="88">
        <f t="shared" si="97"/>
        <v>0</v>
      </c>
      <c r="K232" s="27" t="e">
        <f t="shared" si="98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94"/>
        <v>13.544348735962931</v>
      </c>
      <c r="G233" s="304">
        <f t="shared" si="95"/>
        <v>13.544348735962931</v>
      </c>
      <c r="H233" s="404">
        <f>E233-D233</f>
        <v>-1156755</v>
      </c>
      <c r="I233" s="104">
        <f>SUM(I234:I243)</f>
        <v>0</v>
      </c>
      <c r="J233" s="88">
        <f t="shared" ref="J233:J252" si="99">E233-I233</f>
        <v>181220</v>
      </c>
      <c r="K233" s="27" t="e">
        <f t="shared" ref="K233:K259" si="100">E233/I233*100-100</f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94"/>
        <v>6.5542319749216302</v>
      </c>
      <c r="G234" s="581">
        <f t="shared" si="95"/>
        <v>6.5542319749216302</v>
      </c>
      <c r="H234" s="404">
        <f>E234-D234</f>
        <v>-298092</v>
      </c>
      <c r="I234" s="73"/>
      <c r="J234" s="88">
        <f t="shared" si="99"/>
        <v>20908</v>
      </c>
      <c r="K234" s="27" t="e">
        <f t="shared" si="10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94"/>
        <v>16.717015563492271</v>
      </c>
      <c r="G235" s="255">
        <f t="shared" si="95"/>
        <v>16.717015563492271</v>
      </c>
      <c r="H235" s="411">
        <f>E235-D235</f>
        <v>-798663</v>
      </c>
      <c r="I235" s="291"/>
      <c r="J235" s="87">
        <f t="shared" si="99"/>
        <v>160312</v>
      </c>
      <c r="K235" s="71" t="e">
        <f t="shared" si="10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94"/>
        <v>16.717015563492271</v>
      </c>
      <c r="G236" s="253">
        <f t="shared" si="95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94"/>
        <v/>
      </c>
      <c r="G237" s="253" t="str">
        <f t="shared" si="95"/>
        <v/>
      </c>
      <c r="H237" s="404">
        <f t="shared" ref="H237:H239" si="10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94"/>
        <v>0</v>
      </c>
      <c r="G238" s="253">
        <f t="shared" si="95"/>
        <v>0</v>
      </c>
      <c r="H238" s="404">
        <f t="shared" si="10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94"/>
        <v/>
      </c>
      <c r="G239" s="253" t="str">
        <f t="shared" si="95"/>
        <v/>
      </c>
      <c r="H239" s="404">
        <f t="shared" si="10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99"/>
        <v>0</v>
      </c>
      <c r="K241" s="71" t="e">
        <f t="shared" si="10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99"/>
        <v>0</v>
      </c>
      <c r="K242" s="27" t="e">
        <f t="shared" si="10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99"/>
        <v>0</v>
      </c>
      <c r="K243" s="27" t="e">
        <f t="shared" si="10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52" si="102">IF(C246=0,"",E246/C246*100)</f>
        <v/>
      </c>
      <c r="G246" s="253" t="str">
        <f t="shared" ref="G246:G252" si="103">IF(D246=0,"",E246/D246*100)</f>
        <v/>
      </c>
      <c r="H246" s="404">
        <f t="shared" ref="H246:H255" si="10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102"/>
        <v/>
      </c>
      <c r="G247" s="253" t="str">
        <f t="shared" si="103"/>
        <v/>
      </c>
      <c r="H247" s="404">
        <f t="shared" si="104"/>
        <v>0</v>
      </c>
      <c r="I247" s="104">
        <f>SUM(I248:I250)</f>
        <v>0</v>
      </c>
      <c r="J247" s="88">
        <f t="shared" si="99"/>
        <v>0</v>
      </c>
      <c r="K247" s="27" t="e">
        <f t="shared" si="10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102"/>
        <v/>
      </c>
      <c r="G248" s="253" t="str">
        <f t="shared" si="103"/>
        <v/>
      </c>
      <c r="H248" s="404">
        <f t="shared" si="104"/>
        <v>0</v>
      </c>
      <c r="I248" s="73">
        <v>0</v>
      </c>
      <c r="J248" s="88">
        <f t="shared" si="99"/>
        <v>0</v>
      </c>
      <c r="K248" s="27" t="e">
        <f t="shared" si="10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102"/>
        <v/>
      </c>
      <c r="G249" s="253" t="str">
        <f t="shared" si="103"/>
        <v/>
      </c>
      <c r="H249" s="404">
        <f t="shared" si="10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102"/>
        <v/>
      </c>
      <c r="G250" s="253" t="str">
        <f t="shared" si="103"/>
        <v/>
      </c>
      <c r="H250" s="404">
        <f t="shared" si="10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102"/>
        <v>0</v>
      </c>
      <c r="G251" s="254">
        <f t="shared" si="103"/>
        <v>0</v>
      </c>
      <c r="H251" s="414">
        <f t="shared" si="104"/>
        <v>-2000</v>
      </c>
      <c r="I251" s="104">
        <f>I253+I252</f>
        <v>0</v>
      </c>
      <c r="J251" s="87">
        <f t="shared" si="99"/>
        <v>0</v>
      </c>
      <c r="K251" s="27" t="e">
        <f t="shared" si="10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102"/>
        <v>0</v>
      </c>
      <c r="G252" s="253">
        <f t="shared" si="103"/>
        <v>0</v>
      </c>
      <c r="H252" s="404">
        <f t="shared" si="104"/>
        <v>-2000</v>
      </c>
      <c r="I252" s="73"/>
      <c r="J252" s="88">
        <f t="shared" si="99"/>
        <v>0</v>
      </c>
      <c r="K252" s="27" t="e">
        <f t="shared" si="10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ref="F253:F258" si="105">IF(C253=0,"",E253/C253*100)</f>
        <v/>
      </c>
      <c r="G253" s="253" t="str">
        <f t="shared" ref="G253:G258" si="106">IF(D253=0,"",E253/D253*100)</f>
        <v/>
      </c>
      <c r="H253" s="404">
        <f t="shared" si="10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105"/>
        <v/>
      </c>
      <c r="G254" s="253" t="str">
        <f t="shared" si="106"/>
        <v/>
      </c>
      <c r="H254" s="404">
        <f t="shared" si="10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105"/>
        <v/>
      </c>
      <c r="G255" s="255" t="str">
        <f t="shared" si="106"/>
        <v/>
      </c>
      <c r="H255" s="411">
        <f t="shared" si="10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105"/>
        <v/>
      </c>
      <c r="G256" s="253" t="str">
        <f t="shared" si="106"/>
        <v/>
      </c>
      <c r="H256" s="414">
        <f t="shared" ref="H256:H285" si="107">E256-D256</f>
        <v>0</v>
      </c>
      <c r="I256" s="104">
        <f>I257+I258</f>
        <v>0</v>
      </c>
      <c r="J256" s="87">
        <f t="shared" ref="J256:J275" si="108">E256-I256</f>
        <v>0</v>
      </c>
      <c r="K256" s="71" t="e">
        <f t="shared" si="10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105"/>
        <v/>
      </c>
      <c r="G257" s="253" t="str">
        <f t="shared" si="106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105"/>
        <v/>
      </c>
      <c r="G258" s="253" t="str">
        <f t="shared" si="106"/>
        <v/>
      </c>
      <c r="H258" s="404">
        <f t="shared" si="107"/>
        <v>0</v>
      </c>
      <c r="I258" s="74"/>
      <c r="J258" s="88">
        <f t="shared" si="108"/>
        <v>0</v>
      </c>
      <c r="K258" s="27" t="e">
        <f t="shared" si="10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ref="F259:F280" si="109">IF(C259=0,"",E259/C259*100)</f>
        <v/>
      </c>
      <c r="G259" s="254" t="str">
        <f t="shared" ref="G259:G286" si="110">IF(D259=0,"",E259/D259*100)</f>
        <v/>
      </c>
      <c r="H259" s="414">
        <f t="shared" si="107"/>
        <v>0</v>
      </c>
      <c r="I259" s="106">
        <f>I261+I262</f>
        <v>0</v>
      </c>
      <c r="J259" s="87">
        <f t="shared" si="108"/>
        <v>0</v>
      </c>
      <c r="K259" s="71" t="e">
        <f t="shared" si="10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109"/>
        <v/>
      </c>
      <c r="G261" s="253" t="str">
        <f t="shared" si="110"/>
        <v/>
      </c>
      <c r="H261" s="404">
        <f t="shared" si="107"/>
        <v>0</v>
      </c>
      <c r="I261" s="74"/>
      <c r="J261" s="88">
        <f t="shared" si="108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109"/>
        <v/>
      </c>
      <c r="G262" s="253" t="str">
        <f t="shared" si="110"/>
        <v/>
      </c>
      <c r="H262" s="404">
        <f t="shared" si="107"/>
        <v>0</v>
      </c>
      <c r="I262" s="74"/>
      <c r="J262" s="88">
        <f t="shared" si="108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111">SUM(D268+D274+D278)+D269</f>
        <v>250000</v>
      </c>
      <c r="E263" s="416">
        <f t="shared" si="111"/>
        <v>0</v>
      </c>
      <c r="F263" s="280">
        <f t="shared" si="109"/>
        <v>0</v>
      </c>
      <c r="G263" s="254">
        <f t="shared" si="110"/>
        <v>0</v>
      </c>
      <c r="H263" s="414">
        <f t="shared" si="107"/>
        <v>-250000</v>
      </c>
      <c r="I263" s="106">
        <f>I264</f>
        <v>0</v>
      </c>
      <c r="J263" s="87">
        <f t="shared" si="108"/>
        <v>0</v>
      </c>
      <c r="K263" s="71" t="e">
        <f t="shared" ref="K263:K270" si="112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109"/>
        <v/>
      </c>
      <c r="G264" s="253" t="str">
        <f t="shared" si="110"/>
        <v/>
      </c>
      <c r="H264" s="404">
        <f t="shared" si="107"/>
        <v>0</v>
      </c>
      <c r="I264" s="74"/>
      <c r="J264" s="88">
        <f t="shared" si="108"/>
        <v>0</v>
      </c>
      <c r="K264" s="27" t="e">
        <f t="shared" si="112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109"/>
        <v/>
      </c>
      <c r="G265" s="255" t="str">
        <f t="shared" si="110"/>
        <v/>
      </c>
      <c r="H265" s="411">
        <f t="shared" si="107"/>
        <v>0</v>
      </c>
      <c r="I265" s="106">
        <f>SUM(I266:I272)</f>
        <v>0</v>
      </c>
      <c r="J265" s="87">
        <f t="shared" si="108"/>
        <v>0</v>
      </c>
      <c r="K265" s="71" t="e">
        <f t="shared" si="112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109"/>
        <v/>
      </c>
      <c r="G266" s="253" t="str">
        <f t="shared" si="110"/>
        <v/>
      </c>
      <c r="H266" s="404">
        <f t="shared" si="107"/>
        <v>0</v>
      </c>
      <c r="I266" s="74"/>
      <c r="J266" s="88">
        <f t="shared" si="108"/>
        <v>0</v>
      </c>
      <c r="K266" s="27" t="e">
        <f t="shared" si="11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109"/>
        <v/>
      </c>
      <c r="G268" s="253" t="str">
        <f t="shared" si="110"/>
        <v/>
      </c>
      <c r="H268" s="404">
        <f t="shared" si="107"/>
        <v>0</v>
      </c>
      <c r="I268" s="74"/>
      <c r="J268" s="88">
        <f t="shared" si="108"/>
        <v>0</v>
      </c>
      <c r="K268" s="27" t="e">
        <f t="shared" si="11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109"/>
        <v/>
      </c>
      <c r="G270" s="253" t="str">
        <f t="shared" si="110"/>
        <v/>
      </c>
      <c r="H270" s="404">
        <f t="shared" si="107"/>
        <v>0</v>
      </c>
      <c r="I270" s="74"/>
      <c r="J270" s="88">
        <f t="shared" si="108"/>
        <v>0</v>
      </c>
      <c r="K270" s="27" t="e">
        <f t="shared" si="11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110"/>
        <v/>
      </c>
      <c r="H271" s="404">
        <f t="shared" si="107"/>
        <v>0</v>
      </c>
      <c r="I271" s="74"/>
      <c r="J271" s="88">
        <f t="shared" si="108"/>
        <v>0</v>
      </c>
      <c r="K271" s="27" t="e">
        <f t="shared" ref="K271:K285" si="113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110"/>
        <v/>
      </c>
      <c r="H272" s="404">
        <f t="shared" si="107"/>
        <v>0</v>
      </c>
      <c r="I272" s="74"/>
      <c r="J272" s="88">
        <f t="shared" si="108"/>
        <v>0</v>
      </c>
      <c r="K272" s="27" t="e">
        <f t="shared" si="113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109"/>
        <v>0</v>
      </c>
      <c r="G273" s="255" t="str">
        <f t="shared" si="110"/>
        <v/>
      </c>
      <c r="H273" s="411">
        <f t="shared" si="107"/>
        <v>0</v>
      </c>
      <c r="I273" s="106">
        <f>I274</f>
        <v>0</v>
      </c>
      <c r="J273" s="87">
        <f t="shared" si="108"/>
        <v>0</v>
      </c>
      <c r="K273" s="71" t="e">
        <f t="shared" si="113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109"/>
        <v>0</v>
      </c>
      <c r="G274" s="253" t="str">
        <f t="shared" si="110"/>
        <v/>
      </c>
      <c r="H274" s="404">
        <f t="shared" si="107"/>
        <v>0</v>
      </c>
      <c r="I274" s="74"/>
      <c r="J274" s="88">
        <f t="shared" si="108"/>
        <v>0</v>
      </c>
      <c r="K274" s="27" t="e">
        <f t="shared" si="113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108"/>
        <v>0</v>
      </c>
      <c r="K275" s="27" t="e">
        <f t="shared" si="113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109"/>
        <v/>
      </c>
      <c r="G276" s="253" t="str">
        <f t="shared" si="110"/>
        <v/>
      </c>
      <c r="H276" s="404">
        <f t="shared" si="107"/>
        <v>0</v>
      </c>
      <c r="I276" s="69"/>
      <c r="J276" s="88">
        <f t="shared" ref="J276:J285" si="114">E276-I276</f>
        <v>0</v>
      </c>
      <c r="K276" s="27" t="e">
        <f t="shared" si="113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107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109"/>
        <v>0</v>
      </c>
      <c r="G278" s="253" t="str">
        <f t="shared" si="110"/>
        <v/>
      </c>
      <c r="H278" s="404">
        <f t="shared" si="107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109"/>
        <v>0</v>
      </c>
      <c r="G279" s="506">
        <f t="shared" si="110"/>
        <v>0</v>
      </c>
      <c r="H279" s="507">
        <f t="shared" si="107"/>
        <v>-4868</v>
      </c>
      <c r="I279" s="106">
        <f>I280</f>
        <v>0</v>
      </c>
      <c r="J279" s="88">
        <f t="shared" si="114"/>
        <v>0</v>
      </c>
      <c r="K279" s="27" t="e">
        <f t="shared" si="113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109"/>
        <v>0</v>
      </c>
      <c r="G280" s="253">
        <f t="shared" si="110"/>
        <v>0</v>
      </c>
      <c r="H280" s="404">
        <f t="shared" si="107"/>
        <v>-4868</v>
      </c>
      <c r="I280" s="69"/>
      <c r="J280" s="88">
        <f t="shared" si="114"/>
        <v>0</v>
      </c>
      <c r="K280" s="27" t="e">
        <f t="shared" si="113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114"/>
        <v>0</v>
      </c>
      <c r="K281" s="71" t="e">
        <f t="shared" si="113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110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114"/>
        <v>181220</v>
      </c>
      <c r="K282" s="262" t="e">
        <f t="shared" si="113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110"/>
        <v/>
      </c>
      <c r="H283" s="420">
        <f t="shared" si="107"/>
        <v>0</v>
      </c>
      <c r="I283" s="77"/>
      <c r="J283" s="263">
        <f t="shared" si="114"/>
        <v>0</v>
      </c>
      <c r="K283" s="27" t="e">
        <f t="shared" si="113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115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110"/>
        <v>10.95088778814667</v>
      </c>
      <c r="H284" s="421">
        <f t="shared" si="115"/>
        <v>-1161623</v>
      </c>
      <c r="I284" s="57">
        <f t="shared" si="115"/>
        <v>0</v>
      </c>
      <c r="J284" s="264">
        <f t="shared" si="114"/>
        <v>181220</v>
      </c>
      <c r="K284" s="265" t="e">
        <f t="shared" si="113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110"/>
        <v>0</v>
      </c>
      <c r="H285" s="599">
        <f t="shared" si="107"/>
        <v>-354295</v>
      </c>
      <c r="I285" s="57"/>
      <c r="J285" s="297">
        <f t="shared" si="114"/>
        <v>0</v>
      </c>
      <c r="K285" s="298" t="e">
        <f t="shared" si="113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110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116">D287</f>
        <v>0</v>
      </c>
      <c r="E288" s="428">
        <f t="shared" si="116"/>
        <v>0</v>
      </c>
      <c r="F288" s="315" t="str">
        <f t="shared" si="116"/>
        <v/>
      </c>
      <c r="G288" s="315" t="str">
        <f t="shared" si="116"/>
        <v/>
      </c>
      <c r="H288" s="428">
        <f t="shared" si="116"/>
        <v>0</v>
      </c>
      <c r="I288" s="105">
        <f t="shared" si="116"/>
        <v>0</v>
      </c>
      <c r="J288" s="105">
        <f t="shared" si="116"/>
        <v>0</v>
      </c>
      <c r="K288" s="105" t="e">
        <f t="shared" si="116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117">IF(C291=0,"",E291/C291*100)</f>
        <v>20.316511893084936</v>
      </c>
      <c r="G291" s="321">
        <f t="shared" ref="G291:G302" si="118">IF(D291=0,"",E291/D291*100)</f>
        <v>98.441885395623828</v>
      </c>
      <c r="H291" s="437">
        <f t="shared" ref="H291:H302" si="119">E291-D291</f>
        <v>-227395.01600000076</v>
      </c>
      <c r="I291" s="101" t="e">
        <f>I89+I225</f>
        <v>#REF!</v>
      </c>
      <c r="J291" s="90" t="e">
        <f t="shared" ref="J291:J304" si="120">E291-I291</f>
        <v>#REF!</v>
      </c>
      <c r="K291" s="46" t="e">
        <f t="shared" ref="K291:K309" si="121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117"/>
        <v>17.227600749387364</v>
      </c>
      <c r="G292" s="319">
        <f t="shared" si="118"/>
        <v>96.653284721019489</v>
      </c>
      <c r="H292" s="434">
        <f t="shared" si="119"/>
        <v>-226087.01599999983</v>
      </c>
      <c r="I292" s="100">
        <f>I72+I222</f>
        <v>127077.906</v>
      </c>
      <c r="J292" s="95">
        <f t="shared" si="120"/>
        <v>6402325.0779999997</v>
      </c>
      <c r="K292" s="28">
        <f t="shared" si="121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117"/>
        <v>23.88423339824406</v>
      </c>
      <c r="G293" s="319">
        <f t="shared" si="118"/>
        <v>99.983313670339356</v>
      </c>
      <c r="H293" s="434">
        <f t="shared" si="119"/>
        <v>-1308</v>
      </c>
      <c r="I293" s="100" t="e">
        <f>I73</f>
        <v>#REF!</v>
      </c>
      <c r="J293" s="95" t="e">
        <f t="shared" si="120"/>
        <v>#REF!</v>
      </c>
      <c r="K293" s="28" t="e">
        <f t="shared" si="121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117"/>
        <v>21.376001231638899</v>
      </c>
      <c r="G294" s="321">
        <f t="shared" si="118"/>
        <v>59.059101250142831</v>
      </c>
      <c r="H294" s="437">
        <f t="shared" si="119"/>
        <v>-10795471</v>
      </c>
      <c r="I294" s="108" t="e">
        <f>SUM(I295:I312)</f>
        <v>#REF!</v>
      </c>
      <c r="J294" s="94" t="e">
        <f t="shared" si="120"/>
        <v>#REF!</v>
      </c>
      <c r="K294" s="80" t="e">
        <f t="shared" si="121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117"/>
        <v>16.949890501500832</v>
      </c>
      <c r="G295" s="319">
        <f t="shared" si="118"/>
        <v>51.197576149881094</v>
      </c>
      <c r="H295" s="434">
        <f t="shared" si="119"/>
        <v>-1902929</v>
      </c>
      <c r="I295" s="99">
        <f>I92+I227</f>
        <v>0</v>
      </c>
      <c r="J295" s="95">
        <f t="shared" si="120"/>
        <v>1996322</v>
      </c>
      <c r="K295" s="28" t="e">
        <f t="shared" si="121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117"/>
        <v>22.911886583075507</v>
      </c>
      <c r="G296" s="319">
        <f t="shared" si="118"/>
        <v>66.861506231182716</v>
      </c>
      <c r="H296" s="434">
        <f t="shared" si="119"/>
        <v>-5254140</v>
      </c>
      <c r="I296" s="99">
        <f>I97+I233</f>
        <v>0</v>
      </c>
      <c r="J296" s="95">
        <f t="shared" si="120"/>
        <v>10600956</v>
      </c>
      <c r="K296" s="28" t="e">
        <f t="shared" si="121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117"/>
        <v>19.865203983416382</v>
      </c>
      <c r="G297" s="319">
        <f t="shared" si="118"/>
        <v>27.506079249030417</v>
      </c>
      <c r="H297" s="434">
        <f t="shared" si="119"/>
        <v>-725625</v>
      </c>
      <c r="I297" s="99" t="e">
        <f>I110+I244</f>
        <v>#REF!</v>
      </c>
      <c r="J297" s="95" t="e">
        <f t="shared" si="120"/>
        <v>#REF!</v>
      </c>
      <c r="K297" s="28" t="e">
        <f t="shared" si="12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117"/>
        <v>21.006063438691093</v>
      </c>
      <c r="G298" s="319">
        <f t="shared" si="118"/>
        <v>60.598804897413395</v>
      </c>
      <c r="H298" s="434">
        <f t="shared" si="119"/>
        <v>-282873</v>
      </c>
      <c r="I298" s="99" t="e">
        <f>I112+I247</f>
        <v>#REF!</v>
      </c>
      <c r="J298" s="95" t="e">
        <f t="shared" si="120"/>
        <v>#REF!</v>
      </c>
      <c r="K298" s="28" t="e">
        <f t="shared" si="121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117"/>
        <v>23.989068963278626</v>
      </c>
      <c r="G299" s="319">
        <f t="shared" si="118"/>
        <v>77.121601495771088</v>
      </c>
      <c r="H299" s="434">
        <f t="shared" si="119"/>
        <v>-290490</v>
      </c>
      <c r="I299" s="99" t="e">
        <f>I119+I251</f>
        <v>#REF!</v>
      </c>
      <c r="J299" s="95" t="e">
        <f t="shared" si="120"/>
        <v>#REF!</v>
      </c>
      <c r="K299" s="28" t="e">
        <f t="shared" si="121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117"/>
        <v>0</v>
      </c>
      <c r="G300" s="319">
        <f t="shared" si="118"/>
        <v>0</v>
      </c>
      <c r="H300" s="434">
        <f t="shared" si="119"/>
        <v>-40000</v>
      </c>
      <c r="I300" s="99" t="e">
        <f>I123+I256</f>
        <v>#REF!</v>
      </c>
      <c r="J300" s="95" t="e">
        <f t="shared" si="120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117"/>
        <v>20.101642395817571</v>
      </c>
      <c r="G301" s="319">
        <f t="shared" si="118"/>
        <v>45.956725537054517</v>
      </c>
      <c r="H301" s="434">
        <f t="shared" si="119"/>
        <v>-920177</v>
      </c>
      <c r="I301" s="99">
        <f>I126+I259</f>
        <v>0</v>
      </c>
      <c r="J301" s="95">
        <f t="shared" si="120"/>
        <v>782490</v>
      </c>
      <c r="K301" s="28" t="e">
        <f t="shared" si="121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117"/>
        <v>0</v>
      </c>
      <c r="G302" s="319">
        <f t="shared" si="118"/>
        <v>0</v>
      </c>
      <c r="H302" s="434">
        <f t="shared" si="119"/>
        <v>-577956</v>
      </c>
      <c r="I302" s="99">
        <f>I132+I263</f>
        <v>0</v>
      </c>
      <c r="J302" s="95">
        <f t="shared" si="120"/>
        <v>0</v>
      </c>
      <c r="K302" s="28" t="e">
        <f t="shared" si="121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120"/>
        <v>0</v>
      </c>
      <c r="K303" s="28" t="e">
        <f t="shared" si="121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120"/>
        <v>#REF!</v>
      </c>
      <c r="K304" s="28" t="e">
        <f t="shared" si="121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ref="J305:J312" si="122">E305-I305</f>
        <v>0</v>
      </c>
      <c r="K305" s="28" t="e">
        <f t="shared" si="12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123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124">IF(C307=0,"",E307/C307*100)</f>
        <v/>
      </c>
      <c r="G307" s="319" t="str">
        <f t="shared" ref="G307:G316" si="125">IF(D307=0,"",E307/D307*100)</f>
        <v/>
      </c>
      <c r="H307" s="434">
        <f t="shared" si="123"/>
        <v>0</v>
      </c>
      <c r="I307" s="99">
        <f>I279</f>
        <v>0</v>
      </c>
      <c r="J307" s="95">
        <f t="shared" si="122"/>
        <v>0</v>
      </c>
      <c r="K307" s="28" t="e">
        <f t="shared" si="12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126">C145</f>
        <v>0</v>
      </c>
      <c r="D308" s="438">
        <f t="shared" si="126"/>
        <v>0</v>
      </c>
      <c r="E308" s="438">
        <f t="shared" si="126"/>
        <v>0</v>
      </c>
      <c r="F308" s="318" t="str">
        <f t="shared" si="124"/>
        <v/>
      </c>
      <c r="G308" s="319" t="str">
        <f t="shared" si="125"/>
        <v/>
      </c>
      <c r="H308" s="434">
        <f t="shared" si="123"/>
        <v>0</v>
      </c>
      <c r="I308" s="99">
        <f>I145</f>
        <v>0</v>
      </c>
      <c r="J308" s="95">
        <f t="shared" si="122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126"/>
        <v>0</v>
      </c>
      <c r="D309" s="438">
        <f t="shared" si="126"/>
        <v>0</v>
      </c>
      <c r="E309" s="438">
        <f t="shared" si="126"/>
        <v>0</v>
      </c>
      <c r="F309" s="318" t="str">
        <f t="shared" si="124"/>
        <v/>
      </c>
      <c r="G309" s="319" t="str">
        <f t="shared" si="125"/>
        <v/>
      </c>
      <c r="H309" s="434">
        <f t="shared" si="123"/>
        <v>0</v>
      </c>
      <c r="I309" s="99">
        <f>I146</f>
        <v>0</v>
      </c>
      <c r="J309" s="95">
        <f t="shared" si="122"/>
        <v>0</v>
      </c>
      <c r="K309" s="28" t="e">
        <f t="shared" si="12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124"/>
        <v/>
      </c>
      <c r="G310" s="319" t="str">
        <f t="shared" si="125"/>
        <v/>
      </c>
      <c r="H310" s="434">
        <f t="shared" si="123"/>
        <v>0</v>
      </c>
      <c r="I310" s="99">
        <f>I149</f>
        <v>0</v>
      </c>
      <c r="J310" s="95">
        <f t="shared" si="122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7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124"/>
        <v>0</v>
      </c>
      <c r="G311" s="319">
        <f t="shared" si="125"/>
        <v>0</v>
      </c>
      <c r="H311" s="434">
        <f t="shared" si="123"/>
        <v>-100000</v>
      </c>
      <c r="I311" s="99">
        <f>I150+I281</f>
        <v>0</v>
      </c>
      <c r="J311" s="95">
        <f t="shared" si="122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124"/>
        <v/>
      </c>
      <c r="G312" s="319" t="str">
        <f t="shared" si="125"/>
        <v/>
      </c>
      <c r="H312" s="434">
        <f t="shared" si="123"/>
        <v>0</v>
      </c>
      <c r="I312" s="99">
        <f>I151</f>
        <v>0</v>
      </c>
      <c r="J312" s="95">
        <f t="shared" si="122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124"/>
        <v/>
      </c>
      <c r="G313" s="319" t="str">
        <f t="shared" si="125"/>
        <v/>
      </c>
      <c r="H313" s="441">
        <f t="shared" si="123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124"/>
        <v>21.376001231638899</v>
      </c>
      <c r="G314" s="492">
        <f t="shared" si="125"/>
        <v>59.059101250142831</v>
      </c>
      <c r="H314" s="493">
        <f t="shared" si="123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14.25" customHeight="1" thickBot="1">
      <c r="A315" s="139"/>
      <c r="B315" s="442"/>
      <c r="C315" s="443"/>
      <c r="D315" s="443"/>
      <c r="E315" s="444"/>
      <c r="F315" s="290"/>
      <c r="G315" s="322" t="str">
        <f t="shared" si="125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125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611"/>
      <c r="C317" s="611"/>
      <c r="D317" s="611"/>
      <c r="E317" s="611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F1:H1"/>
    <mergeCell ref="B317:E317"/>
    <mergeCell ref="F5:G5"/>
    <mergeCell ref="E5:E6"/>
    <mergeCell ref="C5:C6"/>
    <mergeCell ref="D5:D6"/>
    <mergeCell ref="I1:K1"/>
    <mergeCell ref="I5:I6"/>
    <mergeCell ref="J5:K5"/>
    <mergeCell ref="H5:H6"/>
    <mergeCell ref="D4:E4"/>
    <mergeCell ref="B3:H3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  <rowBreaks count="2" manualBreakCount="2">
    <brk id="168" max="9" man="1"/>
    <brk id="2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отг (ПРАВИЛЬНА копія)</vt:lpstr>
      <vt:lpstr>отг</vt:lpstr>
      <vt:lpstr>отг!Заголовки_для_печати</vt:lpstr>
      <vt:lpstr>'отг (ПРАВИЛЬНА копія)'!Заголовки_для_печати</vt:lpstr>
      <vt:lpstr>отг!Область_печати</vt:lpstr>
      <vt:lpstr>'отг (ПРАВИЛЬНА копія)'!Область_печати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</cp:lastModifiedBy>
  <cp:lastPrinted>2022-10-25T07:02:26Z</cp:lastPrinted>
  <dcterms:created xsi:type="dcterms:W3CDTF">2000-03-10T09:14:16Z</dcterms:created>
  <dcterms:modified xsi:type="dcterms:W3CDTF">2022-10-25T07:13:09Z</dcterms:modified>
</cp:coreProperties>
</file>