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Робочий стіл\Непийвода\сесії\сесії 2022\29 сесія\"/>
    </mc:Choice>
  </mc:AlternateContent>
  <bookViews>
    <workbookView xWindow="0" yWindow="0" windowWidth="20490" windowHeight="7755" tabRatio="592"/>
  </bookViews>
  <sheets>
    <sheet name="отг (ПРАВИЛЬНА копія)" sheetId="43" r:id="rId1"/>
    <sheet name="отг" sheetId="42" r:id="rId2"/>
  </sheets>
  <definedNames>
    <definedName name="_xlnm.Print_Titles" localSheetId="1">отг!$5:$6</definedName>
    <definedName name="_xlnm.Print_Titles" localSheetId="0">'отг (ПРАВИЛЬНА копія)'!$5:$6</definedName>
    <definedName name="_xlnm.Print_Area" localSheetId="1">отг!$A$1:$J$319</definedName>
    <definedName name="_xlnm.Print_Area" localSheetId="0">'отг (ПРАВИЛЬНА копія)'!$A$1:$J$319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16" i="43" l="1"/>
  <c r="J316" i="43"/>
  <c r="H316" i="43"/>
  <c r="G316" i="43"/>
  <c r="F316" i="43"/>
  <c r="G315" i="43"/>
  <c r="J312" i="43"/>
  <c r="I312" i="43"/>
  <c r="F312" i="43"/>
  <c r="E312" i="43"/>
  <c r="K312" i="43" s="1"/>
  <c r="D312" i="43"/>
  <c r="G312" i="43" s="1"/>
  <c r="C312" i="43"/>
  <c r="I311" i="43"/>
  <c r="I310" i="43"/>
  <c r="E310" i="43"/>
  <c r="K310" i="43" s="1"/>
  <c r="D310" i="43"/>
  <c r="G310" i="43" s="1"/>
  <c r="C310" i="43"/>
  <c r="F310" i="43" s="1"/>
  <c r="I308" i="43"/>
  <c r="E308" i="43"/>
  <c r="J308" i="43" s="1"/>
  <c r="D308" i="43"/>
  <c r="G308" i="43" s="1"/>
  <c r="C308" i="43"/>
  <c r="F308" i="43" s="1"/>
  <c r="G307" i="43"/>
  <c r="F307" i="43"/>
  <c r="I306" i="43"/>
  <c r="G289" i="43"/>
  <c r="I288" i="43"/>
  <c r="I313" i="43" s="1"/>
  <c r="E288" i="43"/>
  <c r="E313" i="43" s="1"/>
  <c r="D288" i="43"/>
  <c r="D313" i="43" s="1"/>
  <c r="G313" i="43" s="1"/>
  <c r="C288" i="43"/>
  <c r="C313" i="43" s="1"/>
  <c r="K287" i="43"/>
  <c r="K288" i="43" s="1"/>
  <c r="J287" i="43"/>
  <c r="J288" i="43" s="1"/>
  <c r="H287" i="43"/>
  <c r="H288" i="43" s="1"/>
  <c r="G287" i="43"/>
  <c r="G288" i="43" s="1"/>
  <c r="F287" i="43"/>
  <c r="F288" i="43" s="1"/>
  <c r="G286" i="43"/>
  <c r="K285" i="43"/>
  <c r="J285" i="43"/>
  <c r="H285" i="43"/>
  <c r="G285" i="43"/>
  <c r="F285" i="43"/>
  <c r="K283" i="43"/>
  <c r="J283" i="43"/>
  <c r="H283" i="43"/>
  <c r="G283" i="43"/>
  <c r="F283" i="43"/>
  <c r="K281" i="43"/>
  <c r="J281" i="43"/>
  <c r="H281" i="43"/>
  <c r="G281" i="43"/>
  <c r="F281" i="43"/>
  <c r="K280" i="43"/>
  <c r="J280" i="43"/>
  <c r="H280" i="43"/>
  <c r="G280" i="43"/>
  <c r="F280" i="43"/>
  <c r="J279" i="43"/>
  <c r="I279" i="43"/>
  <c r="I307" i="43" s="1"/>
  <c r="F279" i="43"/>
  <c r="E279" i="43"/>
  <c r="E307" i="43" s="1"/>
  <c r="D279" i="43"/>
  <c r="C279" i="43"/>
  <c r="H278" i="43"/>
  <c r="G278" i="43"/>
  <c r="F278" i="43"/>
  <c r="K277" i="43"/>
  <c r="J277" i="43"/>
  <c r="H277" i="43"/>
  <c r="G277" i="43"/>
  <c r="F277" i="43"/>
  <c r="K276" i="43"/>
  <c r="J276" i="43"/>
  <c r="H276" i="43"/>
  <c r="G276" i="43"/>
  <c r="F276" i="43"/>
  <c r="I275" i="43"/>
  <c r="E275" i="43"/>
  <c r="K275" i="43" s="1"/>
  <c r="D275" i="43"/>
  <c r="G275" i="43" s="1"/>
  <c r="C275" i="43"/>
  <c r="F275" i="43" s="1"/>
  <c r="K274" i="43"/>
  <c r="J274" i="43"/>
  <c r="H274" i="43"/>
  <c r="G274" i="43"/>
  <c r="F274" i="43"/>
  <c r="J273" i="43"/>
  <c r="I273" i="43"/>
  <c r="I304" i="43" s="1"/>
  <c r="J304" i="43" s="1"/>
  <c r="F273" i="43"/>
  <c r="E273" i="43"/>
  <c r="K273" i="43" s="1"/>
  <c r="D273" i="43"/>
  <c r="G273" i="43" s="1"/>
  <c r="C273" i="43"/>
  <c r="K272" i="43"/>
  <c r="J272" i="43"/>
  <c r="H272" i="43"/>
  <c r="G272" i="43"/>
  <c r="F272" i="43"/>
  <c r="K271" i="43"/>
  <c r="J271" i="43"/>
  <c r="H271" i="43"/>
  <c r="G271" i="43"/>
  <c r="F271" i="43"/>
  <c r="K270" i="43"/>
  <c r="J270" i="43"/>
  <c r="H270" i="43"/>
  <c r="G270" i="43"/>
  <c r="F270" i="43"/>
  <c r="K268" i="43"/>
  <c r="J268" i="43"/>
  <c r="H268" i="43"/>
  <c r="G268" i="43"/>
  <c r="F268" i="43"/>
  <c r="K267" i="43"/>
  <c r="J267" i="43"/>
  <c r="H267" i="43"/>
  <c r="G267" i="43"/>
  <c r="F267" i="43"/>
  <c r="K266" i="43"/>
  <c r="J266" i="43"/>
  <c r="H266" i="43"/>
  <c r="G266" i="43"/>
  <c r="F266" i="43"/>
  <c r="I265" i="43"/>
  <c r="E265" i="43"/>
  <c r="J265" i="43" s="1"/>
  <c r="D265" i="43"/>
  <c r="G265" i="43" s="1"/>
  <c r="C265" i="43"/>
  <c r="F265" i="43" s="1"/>
  <c r="K264" i="43"/>
  <c r="J264" i="43"/>
  <c r="H264" i="43"/>
  <c r="G264" i="43"/>
  <c r="F264" i="43"/>
  <c r="I263" i="43"/>
  <c r="E263" i="43"/>
  <c r="D263" i="43"/>
  <c r="C263" i="43"/>
  <c r="F263" i="43" s="1"/>
  <c r="K262" i="43"/>
  <c r="J262" i="43"/>
  <c r="H262" i="43"/>
  <c r="G262" i="43"/>
  <c r="F262" i="43"/>
  <c r="K261" i="43"/>
  <c r="J261" i="43"/>
  <c r="H261" i="43"/>
  <c r="G261" i="43"/>
  <c r="F261" i="43"/>
  <c r="K260" i="43"/>
  <c r="J260" i="43"/>
  <c r="H260" i="43"/>
  <c r="G260" i="43"/>
  <c r="F260" i="43"/>
  <c r="I259" i="43"/>
  <c r="E259" i="43"/>
  <c r="J259" i="43" s="1"/>
  <c r="D259" i="43"/>
  <c r="G259" i="43" s="1"/>
  <c r="C259" i="43"/>
  <c r="F259" i="43" s="1"/>
  <c r="K258" i="43"/>
  <c r="J258" i="43"/>
  <c r="H258" i="43"/>
  <c r="G258" i="43"/>
  <c r="F258" i="43"/>
  <c r="G257" i="43"/>
  <c r="F257" i="43"/>
  <c r="I256" i="43"/>
  <c r="E256" i="43"/>
  <c r="J256" i="43" s="1"/>
  <c r="D256" i="43"/>
  <c r="G256" i="43" s="1"/>
  <c r="C256" i="43"/>
  <c r="F256" i="43" s="1"/>
  <c r="K255" i="43"/>
  <c r="J255" i="43"/>
  <c r="H255" i="43"/>
  <c r="G255" i="43"/>
  <c r="F255" i="43"/>
  <c r="K254" i="43"/>
  <c r="J254" i="43"/>
  <c r="H254" i="43"/>
  <c r="G254" i="43"/>
  <c r="F254" i="43"/>
  <c r="K253" i="43"/>
  <c r="J253" i="43"/>
  <c r="H253" i="43"/>
  <c r="G253" i="43"/>
  <c r="F253" i="43"/>
  <c r="K252" i="43"/>
  <c r="J252" i="43"/>
  <c r="H252" i="43"/>
  <c r="G252" i="43"/>
  <c r="F252" i="43"/>
  <c r="J251" i="43"/>
  <c r="I251" i="43"/>
  <c r="F251" i="43"/>
  <c r="E251" i="43"/>
  <c r="K251" i="43" s="1"/>
  <c r="D251" i="43"/>
  <c r="G251" i="43" s="1"/>
  <c r="C251" i="43"/>
  <c r="K250" i="43"/>
  <c r="J250" i="43"/>
  <c r="H250" i="43"/>
  <c r="G250" i="43"/>
  <c r="F250" i="43"/>
  <c r="K249" i="43"/>
  <c r="J249" i="43"/>
  <c r="H249" i="43"/>
  <c r="G249" i="43"/>
  <c r="F249" i="43"/>
  <c r="K248" i="43"/>
  <c r="J248" i="43"/>
  <c r="H248" i="43"/>
  <c r="G248" i="43"/>
  <c r="F248" i="43"/>
  <c r="I247" i="43"/>
  <c r="E247" i="43"/>
  <c r="K247" i="43" s="1"/>
  <c r="D247" i="43"/>
  <c r="G247" i="43" s="1"/>
  <c r="C247" i="43"/>
  <c r="F247" i="43" s="1"/>
  <c r="K246" i="43"/>
  <c r="J246" i="43"/>
  <c r="H246" i="43"/>
  <c r="G246" i="43"/>
  <c r="F246" i="43"/>
  <c r="J244" i="43"/>
  <c r="I244" i="43"/>
  <c r="F244" i="43"/>
  <c r="E244" i="43"/>
  <c r="K244" i="43" s="1"/>
  <c r="D244" i="43"/>
  <c r="G244" i="43" s="1"/>
  <c r="C244" i="43"/>
  <c r="K243" i="43"/>
  <c r="J243" i="43"/>
  <c r="H243" i="43"/>
  <c r="G243" i="43"/>
  <c r="F243" i="43"/>
  <c r="K242" i="43"/>
  <c r="J242" i="43"/>
  <c r="H242" i="43"/>
  <c r="G242" i="43"/>
  <c r="F242" i="43"/>
  <c r="E241" i="43"/>
  <c r="J241" i="43" s="1"/>
  <c r="D241" i="43"/>
  <c r="G241" i="43" s="1"/>
  <c r="C241" i="43"/>
  <c r="F241" i="43" s="1"/>
  <c r="H240" i="43"/>
  <c r="G240" i="43"/>
  <c r="F240" i="43"/>
  <c r="H239" i="43"/>
  <c r="G239" i="43"/>
  <c r="F239" i="43"/>
  <c r="H238" i="43"/>
  <c r="G238" i="43"/>
  <c r="F238" i="43"/>
  <c r="H237" i="43"/>
  <c r="G237" i="43"/>
  <c r="F237" i="43"/>
  <c r="H236" i="43"/>
  <c r="G236" i="43"/>
  <c r="F236" i="43"/>
  <c r="E235" i="43"/>
  <c r="K235" i="43" s="1"/>
  <c r="D235" i="43"/>
  <c r="C235" i="43"/>
  <c r="F235" i="43" s="1"/>
  <c r="K234" i="43"/>
  <c r="J234" i="43"/>
  <c r="H234" i="43"/>
  <c r="G234" i="43"/>
  <c r="F234" i="43"/>
  <c r="I233" i="43"/>
  <c r="D233" i="43"/>
  <c r="K232" i="43"/>
  <c r="J232" i="43"/>
  <c r="G232" i="43"/>
  <c r="F232" i="43"/>
  <c r="K231" i="43"/>
  <c r="J231" i="43"/>
  <c r="H231" i="43"/>
  <c r="G231" i="43"/>
  <c r="F231" i="43"/>
  <c r="K230" i="43"/>
  <c r="J230" i="43"/>
  <c r="H230" i="43"/>
  <c r="G230" i="43"/>
  <c r="F230" i="43"/>
  <c r="K229" i="43"/>
  <c r="J229" i="43"/>
  <c r="H229" i="43"/>
  <c r="G229" i="43"/>
  <c r="F229" i="43"/>
  <c r="K228" i="43"/>
  <c r="J228" i="43"/>
  <c r="H228" i="43"/>
  <c r="G228" i="43"/>
  <c r="F228" i="43"/>
  <c r="J227" i="43"/>
  <c r="I227" i="43"/>
  <c r="F227" i="43"/>
  <c r="E227" i="43"/>
  <c r="K227" i="43" s="1"/>
  <c r="D227" i="43"/>
  <c r="D282" i="43" s="1"/>
  <c r="D226" i="43" s="1"/>
  <c r="C227" i="43"/>
  <c r="H224" i="43"/>
  <c r="G224" i="43"/>
  <c r="F224" i="43"/>
  <c r="F220" i="43"/>
  <c r="E220" i="43"/>
  <c r="D220" i="43"/>
  <c r="C220" i="43"/>
  <c r="H219" i="43"/>
  <c r="H218" i="43"/>
  <c r="H217" i="43"/>
  <c r="H216" i="43"/>
  <c r="E215" i="43"/>
  <c r="D215" i="43"/>
  <c r="C215" i="43"/>
  <c r="H214" i="43"/>
  <c r="H213" i="43"/>
  <c r="K212" i="43"/>
  <c r="J212" i="43"/>
  <c r="H212" i="43"/>
  <c r="I211" i="43"/>
  <c r="E211" i="43"/>
  <c r="K211" i="43" s="1"/>
  <c r="D211" i="43"/>
  <c r="D210" i="43" s="1"/>
  <c r="D206" i="43" s="1"/>
  <c r="C211" i="43"/>
  <c r="C210" i="43" s="1"/>
  <c r="C206" i="43" s="1"/>
  <c r="I210" i="43"/>
  <c r="I206" i="43" s="1"/>
  <c r="E210" i="43"/>
  <c r="J210" i="43" s="1"/>
  <c r="E208" i="43"/>
  <c r="E207" i="43" s="1"/>
  <c r="D208" i="43"/>
  <c r="D207" i="43" s="1"/>
  <c r="C208" i="43"/>
  <c r="C207" i="43"/>
  <c r="K205" i="43"/>
  <c r="J205" i="43"/>
  <c r="H205" i="43"/>
  <c r="G205" i="43"/>
  <c r="F205" i="43"/>
  <c r="H204" i="43"/>
  <c r="I203" i="43"/>
  <c r="E203" i="43"/>
  <c r="J203" i="43" s="1"/>
  <c r="D203" i="43"/>
  <c r="C203" i="43"/>
  <c r="K202" i="43"/>
  <c r="J202" i="43"/>
  <c r="H202" i="43"/>
  <c r="G202" i="43"/>
  <c r="F202" i="43"/>
  <c r="K201" i="43"/>
  <c r="J201" i="43"/>
  <c r="H201" i="43"/>
  <c r="G201" i="43"/>
  <c r="F201" i="43"/>
  <c r="K200" i="43"/>
  <c r="J200" i="43"/>
  <c r="H200" i="43"/>
  <c r="G200" i="43"/>
  <c r="F200" i="43"/>
  <c r="K199" i="43"/>
  <c r="J199" i="43"/>
  <c r="H199" i="43"/>
  <c r="G199" i="43"/>
  <c r="F199" i="43"/>
  <c r="I198" i="43"/>
  <c r="I197" i="43" s="1"/>
  <c r="E198" i="43"/>
  <c r="D198" i="43"/>
  <c r="C198" i="43"/>
  <c r="F198" i="43" s="1"/>
  <c r="E197" i="43"/>
  <c r="K196" i="43"/>
  <c r="J196" i="43"/>
  <c r="H196" i="43"/>
  <c r="G196" i="43"/>
  <c r="F196" i="43"/>
  <c r="I195" i="43"/>
  <c r="E195" i="43"/>
  <c r="J195" i="43" s="1"/>
  <c r="D195" i="43"/>
  <c r="G195" i="43" s="1"/>
  <c r="C195" i="43"/>
  <c r="F195" i="43" s="1"/>
  <c r="K194" i="43"/>
  <c r="J194" i="43"/>
  <c r="H194" i="43"/>
  <c r="G194" i="43"/>
  <c r="F194" i="43"/>
  <c r="I193" i="43"/>
  <c r="I224" i="43" s="1"/>
  <c r="E193" i="43"/>
  <c r="J193" i="43" s="1"/>
  <c r="D193" i="43"/>
  <c r="G193" i="43" s="1"/>
  <c r="C193" i="43"/>
  <c r="F193" i="43" s="1"/>
  <c r="H192" i="43"/>
  <c r="K191" i="43"/>
  <c r="J191" i="43"/>
  <c r="H191" i="43"/>
  <c r="G191" i="43"/>
  <c r="F191" i="43"/>
  <c r="J190" i="43"/>
  <c r="I190" i="43"/>
  <c r="F190" i="43"/>
  <c r="E190" i="43"/>
  <c r="K190" i="43" s="1"/>
  <c r="D190" i="43"/>
  <c r="G190" i="43" s="1"/>
  <c r="C190" i="43"/>
  <c r="I189" i="43"/>
  <c r="E189" i="43"/>
  <c r="C189" i="43"/>
  <c r="F189" i="43" s="1"/>
  <c r="H188" i="43"/>
  <c r="H187" i="43"/>
  <c r="H186" i="43"/>
  <c r="I185" i="43"/>
  <c r="K184" i="43"/>
  <c r="J184" i="43"/>
  <c r="H184" i="43"/>
  <c r="G184" i="43"/>
  <c r="F184" i="43"/>
  <c r="K183" i="43"/>
  <c r="J183" i="43"/>
  <c r="H183" i="43"/>
  <c r="G183" i="43"/>
  <c r="F183" i="43"/>
  <c r="K182" i="43"/>
  <c r="J182" i="43"/>
  <c r="H182" i="43"/>
  <c r="G182" i="43"/>
  <c r="F182" i="43"/>
  <c r="K181" i="43"/>
  <c r="I181" i="43"/>
  <c r="I180" i="43" s="1"/>
  <c r="E181" i="43"/>
  <c r="D181" i="43"/>
  <c r="G181" i="43" s="1"/>
  <c r="C181" i="43"/>
  <c r="D180" i="43"/>
  <c r="I179" i="43"/>
  <c r="K175" i="43"/>
  <c r="J175" i="43"/>
  <c r="H175" i="43"/>
  <c r="G175" i="43"/>
  <c r="F175" i="43"/>
  <c r="K174" i="43"/>
  <c r="J174" i="43"/>
  <c r="H174" i="43"/>
  <c r="G174" i="43"/>
  <c r="F174" i="43"/>
  <c r="K173" i="43"/>
  <c r="J173" i="43"/>
  <c r="H173" i="43"/>
  <c r="G173" i="43"/>
  <c r="F173" i="43"/>
  <c r="K172" i="43"/>
  <c r="J172" i="43"/>
  <c r="H172" i="43"/>
  <c r="G172" i="43"/>
  <c r="F172" i="43"/>
  <c r="K171" i="43"/>
  <c r="J171" i="43"/>
  <c r="H171" i="43"/>
  <c r="G171" i="43"/>
  <c r="F171" i="43"/>
  <c r="K170" i="43"/>
  <c r="J170" i="43"/>
  <c r="H170" i="43"/>
  <c r="G170" i="43"/>
  <c r="F170" i="43"/>
  <c r="K169" i="43"/>
  <c r="J169" i="43"/>
  <c r="H169" i="43"/>
  <c r="G169" i="43"/>
  <c r="F169" i="43"/>
  <c r="I168" i="43"/>
  <c r="E168" i="43"/>
  <c r="D168" i="43"/>
  <c r="G168" i="43" s="1"/>
  <c r="C168" i="43"/>
  <c r="F168" i="43" s="1"/>
  <c r="K167" i="43"/>
  <c r="J167" i="43"/>
  <c r="H167" i="43"/>
  <c r="G167" i="43"/>
  <c r="F167" i="43"/>
  <c r="K166" i="43"/>
  <c r="J166" i="43"/>
  <c r="H166" i="43"/>
  <c r="G166" i="43"/>
  <c r="F166" i="43"/>
  <c r="K165" i="43"/>
  <c r="J165" i="43"/>
  <c r="H165" i="43"/>
  <c r="G165" i="43"/>
  <c r="F165" i="43"/>
  <c r="K164" i="43"/>
  <c r="J164" i="43"/>
  <c r="H164" i="43"/>
  <c r="G164" i="43"/>
  <c r="F164" i="43"/>
  <c r="I163" i="43"/>
  <c r="F163" i="43"/>
  <c r="E163" i="43"/>
  <c r="D163" i="43"/>
  <c r="G163" i="43" s="1"/>
  <c r="C163" i="43"/>
  <c r="H159" i="43"/>
  <c r="H158" i="43" s="1"/>
  <c r="G159" i="43"/>
  <c r="F159" i="43"/>
  <c r="F158" i="43" s="1"/>
  <c r="G158" i="43"/>
  <c r="E158" i="43"/>
  <c r="E311" i="43" s="1"/>
  <c r="D158" i="43"/>
  <c r="D311" i="43" s="1"/>
  <c r="C158" i="43"/>
  <c r="C311" i="43" s="1"/>
  <c r="F311" i="43" s="1"/>
  <c r="H157" i="43"/>
  <c r="G157" i="43"/>
  <c r="F157" i="43"/>
  <c r="H156" i="43"/>
  <c r="E156" i="43"/>
  <c r="E154" i="43" s="1"/>
  <c r="E306" i="43" s="1"/>
  <c r="D156" i="43"/>
  <c r="C156" i="43"/>
  <c r="F156" i="43" s="1"/>
  <c r="H155" i="43"/>
  <c r="H154" i="43" s="1"/>
  <c r="G155" i="43"/>
  <c r="F155" i="43"/>
  <c r="F154" i="43" s="1"/>
  <c r="G154" i="43"/>
  <c r="C154" i="43"/>
  <c r="C306" i="43" s="1"/>
  <c r="F306" i="43" s="1"/>
  <c r="H153" i="43"/>
  <c r="G153" i="43"/>
  <c r="F153" i="43"/>
  <c r="H152" i="43"/>
  <c r="G152" i="43"/>
  <c r="F152" i="43"/>
  <c r="K151" i="43"/>
  <c r="J151" i="43"/>
  <c r="H151" i="43"/>
  <c r="G151" i="43"/>
  <c r="F151" i="43"/>
  <c r="K150" i="43"/>
  <c r="J150" i="43"/>
  <c r="H150" i="43"/>
  <c r="G150" i="43"/>
  <c r="F150" i="43"/>
  <c r="K149" i="43"/>
  <c r="J149" i="43"/>
  <c r="H149" i="43"/>
  <c r="G149" i="43"/>
  <c r="F149" i="43"/>
  <c r="K148" i="43"/>
  <c r="J148" i="43"/>
  <c r="H148" i="43"/>
  <c r="G148" i="43"/>
  <c r="F148" i="43"/>
  <c r="K147" i="43"/>
  <c r="J147" i="43"/>
  <c r="H147" i="43"/>
  <c r="G147" i="43"/>
  <c r="F147" i="43"/>
  <c r="K146" i="43"/>
  <c r="I146" i="43"/>
  <c r="I309" i="43" s="1"/>
  <c r="E146" i="43"/>
  <c r="D146" i="43"/>
  <c r="D309" i="43" s="1"/>
  <c r="G309" i="43" s="1"/>
  <c r="C146" i="43"/>
  <c r="K145" i="43"/>
  <c r="J145" i="43"/>
  <c r="H145" i="43"/>
  <c r="G145" i="43"/>
  <c r="F145" i="43"/>
  <c r="K144" i="43"/>
  <c r="J144" i="43"/>
  <c r="H144" i="43"/>
  <c r="G144" i="43"/>
  <c r="F144" i="43"/>
  <c r="E143" i="43"/>
  <c r="D143" i="43"/>
  <c r="G143" i="43" s="1"/>
  <c r="C143" i="43"/>
  <c r="F143" i="43" s="1"/>
  <c r="H141" i="43"/>
  <c r="G141" i="43"/>
  <c r="F141" i="43"/>
  <c r="K140" i="43"/>
  <c r="J140" i="43"/>
  <c r="H140" i="43"/>
  <c r="G140" i="43"/>
  <c r="F140" i="43"/>
  <c r="J139" i="43"/>
  <c r="I139" i="43"/>
  <c r="F139" i="43"/>
  <c r="E139" i="43"/>
  <c r="K139" i="43" s="1"/>
  <c r="D139" i="43"/>
  <c r="C139" i="43"/>
  <c r="H138" i="43"/>
  <c r="G138" i="43"/>
  <c r="F138" i="43"/>
  <c r="K137" i="43"/>
  <c r="J137" i="43"/>
  <c r="H137" i="43"/>
  <c r="G137" i="43"/>
  <c r="F137" i="43"/>
  <c r="K136" i="43"/>
  <c r="J136" i="43"/>
  <c r="H136" i="43"/>
  <c r="G136" i="43"/>
  <c r="F136" i="43"/>
  <c r="K135" i="43"/>
  <c r="J135" i="43"/>
  <c r="H135" i="43"/>
  <c r="G135" i="43"/>
  <c r="F135" i="43"/>
  <c r="K134" i="43"/>
  <c r="I134" i="43"/>
  <c r="E134" i="43"/>
  <c r="D134" i="43"/>
  <c r="G134" i="43" s="1"/>
  <c r="C134" i="43"/>
  <c r="F134" i="43" s="1"/>
  <c r="K133" i="43"/>
  <c r="J133" i="43"/>
  <c r="H133" i="43"/>
  <c r="G133" i="43"/>
  <c r="F133" i="43"/>
  <c r="I132" i="43"/>
  <c r="E132" i="43"/>
  <c r="C132" i="43"/>
  <c r="K131" i="43"/>
  <c r="J131" i="43"/>
  <c r="H131" i="43"/>
  <c r="G131" i="43"/>
  <c r="F131" i="43"/>
  <c r="K130" i="43"/>
  <c r="J130" i="43"/>
  <c r="H130" i="43"/>
  <c r="G130" i="43"/>
  <c r="F130" i="43"/>
  <c r="K129" i="43"/>
  <c r="J129" i="43"/>
  <c r="H129" i="43"/>
  <c r="G129" i="43"/>
  <c r="F129" i="43"/>
  <c r="H128" i="43"/>
  <c r="G128" i="43"/>
  <c r="F128" i="43"/>
  <c r="K127" i="43"/>
  <c r="J127" i="43"/>
  <c r="H127" i="43"/>
  <c r="G127" i="43"/>
  <c r="F127" i="43"/>
  <c r="I126" i="43"/>
  <c r="I301" i="43" s="1"/>
  <c r="E126" i="43"/>
  <c r="D126" i="43"/>
  <c r="C126" i="43"/>
  <c r="K125" i="43"/>
  <c r="J125" i="43"/>
  <c r="H125" i="43"/>
  <c r="G125" i="43"/>
  <c r="F125" i="43"/>
  <c r="K124" i="43"/>
  <c r="J124" i="43"/>
  <c r="H124" i="43"/>
  <c r="G124" i="43"/>
  <c r="F124" i="43"/>
  <c r="I123" i="43"/>
  <c r="I300" i="43" s="1"/>
  <c r="E123" i="43"/>
  <c r="D123" i="43"/>
  <c r="C123" i="43"/>
  <c r="K122" i="43"/>
  <c r="J122" i="43"/>
  <c r="H122" i="43"/>
  <c r="G122" i="43"/>
  <c r="F122" i="43"/>
  <c r="K121" i="43"/>
  <c r="J121" i="43"/>
  <c r="H121" i="43"/>
  <c r="G121" i="43"/>
  <c r="F121" i="43"/>
  <c r="K120" i="43"/>
  <c r="J120" i="43"/>
  <c r="H120" i="43"/>
  <c r="G120" i="43"/>
  <c r="F120" i="43"/>
  <c r="J119" i="43"/>
  <c r="I119" i="43"/>
  <c r="I299" i="43" s="1"/>
  <c r="F119" i="43"/>
  <c r="E119" i="43"/>
  <c r="K119" i="43" s="1"/>
  <c r="D119" i="43"/>
  <c r="C119" i="43"/>
  <c r="C299" i="43" s="1"/>
  <c r="K118" i="43"/>
  <c r="J118" i="43"/>
  <c r="H118" i="43"/>
  <c r="G118" i="43"/>
  <c r="F118" i="43"/>
  <c r="K117" i="43"/>
  <c r="J117" i="43"/>
  <c r="H117" i="43"/>
  <c r="G117" i="43"/>
  <c r="F117" i="43"/>
  <c r="K116" i="43"/>
  <c r="J116" i="43"/>
  <c r="H116" i="43"/>
  <c r="G116" i="43"/>
  <c r="F116" i="43"/>
  <c r="K115" i="43"/>
  <c r="J115" i="43"/>
  <c r="H115" i="43"/>
  <c r="G115" i="43"/>
  <c r="F115" i="43"/>
  <c r="H114" i="43"/>
  <c r="G114" i="43"/>
  <c r="F114" i="43"/>
  <c r="H113" i="43"/>
  <c r="G113" i="43"/>
  <c r="F113" i="43"/>
  <c r="K112" i="43"/>
  <c r="I112" i="43"/>
  <c r="E112" i="43"/>
  <c r="D112" i="43"/>
  <c r="D298" i="43" s="1"/>
  <c r="C112" i="43"/>
  <c r="K111" i="43"/>
  <c r="J111" i="43"/>
  <c r="H111" i="43"/>
  <c r="G111" i="43"/>
  <c r="F111" i="43"/>
  <c r="I110" i="43"/>
  <c r="I297" i="43" s="1"/>
  <c r="E110" i="43"/>
  <c r="D110" i="43"/>
  <c r="D297" i="43" s="1"/>
  <c r="C110" i="43"/>
  <c r="H109" i="43"/>
  <c r="G109" i="43"/>
  <c r="F109" i="43"/>
  <c r="H108" i="43"/>
  <c r="G108" i="43"/>
  <c r="F108" i="43"/>
  <c r="H107" i="43"/>
  <c r="G107" i="43"/>
  <c r="F107" i="43"/>
  <c r="H106" i="43"/>
  <c r="G106" i="43"/>
  <c r="F106" i="43"/>
  <c r="H105" i="43"/>
  <c r="G105" i="43"/>
  <c r="F105" i="43"/>
  <c r="H104" i="43"/>
  <c r="G104" i="43"/>
  <c r="F104" i="43"/>
  <c r="H103" i="43"/>
  <c r="G103" i="43"/>
  <c r="F103" i="43"/>
  <c r="H102" i="43"/>
  <c r="G102" i="43"/>
  <c r="F102" i="43"/>
  <c r="E101" i="43"/>
  <c r="D101" i="43"/>
  <c r="C101" i="43"/>
  <c r="H100" i="43"/>
  <c r="G100" i="43"/>
  <c r="F100" i="43"/>
  <c r="F99" i="43"/>
  <c r="E99" i="43"/>
  <c r="J99" i="43" s="1"/>
  <c r="D99" i="43"/>
  <c r="G99" i="43" s="1"/>
  <c r="C99" i="43"/>
  <c r="K98" i="43"/>
  <c r="J98" i="43"/>
  <c r="H98" i="43"/>
  <c r="G98" i="43"/>
  <c r="F98" i="43"/>
  <c r="I97" i="43"/>
  <c r="K96" i="43"/>
  <c r="J96" i="43"/>
  <c r="H96" i="43"/>
  <c r="G96" i="43"/>
  <c r="F96" i="43"/>
  <c r="K95" i="43"/>
  <c r="J95" i="43"/>
  <c r="H95" i="43"/>
  <c r="G95" i="43"/>
  <c r="F95" i="43"/>
  <c r="K94" i="43"/>
  <c r="J94" i="43"/>
  <c r="H94" i="43"/>
  <c r="G94" i="43"/>
  <c r="F94" i="43"/>
  <c r="F92" i="43" s="1"/>
  <c r="K93" i="43"/>
  <c r="J93" i="43"/>
  <c r="H93" i="43"/>
  <c r="G93" i="43"/>
  <c r="F93" i="43"/>
  <c r="K92" i="43"/>
  <c r="I92" i="43"/>
  <c r="G92" i="43"/>
  <c r="E92" i="43"/>
  <c r="D92" i="43"/>
  <c r="D295" i="43" s="1"/>
  <c r="C92" i="43"/>
  <c r="H88" i="43"/>
  <c r="G88" i="43"/>
  <c r="H87" i="43"/>
  <c r="G87" i="43"/>
  <c r="F87" i="43"/>
  <c r="K86" i="43"/>
  <c r="J86" i="43"/>
  <c r="H86" i="43"/>
  <c r="G86" i="43"/>
  <c r="F86" i="43"/>
  <c r="J85" i="43"/>
  <c r="I85" i="43"/>
  <c r="F85" i="43"/>
  <c r="E85" i="43"/>
  <c r="K85" i="43" s="1"/>
  <c r="D85" i="43"/>
  <c r="G85" i="43" s="1"/>
  <c r="C85" i="43"/>
  <c r="H84" i="43"/>
  <c r="G84" i="43"/>
  <c r="F84" i="43"/>
  <c r="E83" i="43"/>
  <c r="D83" i="43"/>
  <c r="C83" i="43"/>
  <c r="F83" i="43" s="1"/>
  <c r="H82" i="43"/>
  <c r="G82" i="43"/>
  <c r="F82" i="43"/>
  <c r="K81" i="43"/>
  <c r="J81" i="43"/>
  <c r="H81" i="43"/>
  <c r="G81" i="43"/>
  <c r="F81" i="43"/>
  <c r="H80" i="43"/>
  <c r="E79" i="43"/>
  <c r="E74" i="43" s="1"/>
  <c r="D79" i="43"/>
  <c r="C79" i="43"/>
  <c r="F79" i="43" s="1"/>
  <c r="H78" i="43"/>
  <c r="G78" i="43"/>
  <c r="F78" i="43"/>
  <c r="K77" i="43"/>
  <c r="J77" i="43"/>
  <c r="H77" i="43"/>
  <c r="G77" i="43"/>
  <c r="F77" i="43"/>
  <c r="K76" i="43"/>
  <c r="J76" i="43"/>
  <c r="H76" i="43"/>
  <c r="G76" i="43"/>
  <c r="F76" i="43"/>
  <c r="J75" i="43"/>
  <c r="I75" i="43"/>
  <c r="F75" i="43"/>
  <c r="E75" i="43"/>
  <c r="K75" i="43" s="1"/>
  <c r="D75" i="43"/>
  <c r="G75" i="43" s="1"/>
  <c r="C75" i="43"/>
  <c r="I74" i="43"/>
  <c r="I73" i="43" s="1"/>
  <c r="I293" i="43" s="1"/>
  <c r="C74" i="43"/>
  <c r="F74" i="43" s="1"/>
  <c r="K71" i="43"/>
  <c r="J71" i="43"/>
  <c r="H71" i="43"/>
  <c r="G71" i="43"/>
  <c r="F71" i="43"/>
  <c r="K70" i="43"/>
  <c r="J70" i="43"/>
  <c r="H70" i="43"/>
  <c r="F70" i="43"/>
  <c r="I69" i="43"/>
  <c r="K69" i="43" s="1"/>
  <c r="E69" i="43"/>
  <c r="D69" i="43"/>
  <c r="G69" i="43" s="1"/>
  <c r="C69" i="43"/>
  <c r="I68" i="43"/>
  <c r="E68" i="43"/>
  <c r="D68" i="43"/>
  <c r="G68" i="43" s="1"/>
  <c r="C68" i="43"/>
  <c r="H67" i="43"/>
  <c r="G67" i="43"/>
  <c r="E66" i="43"/>
  <c r="H66" i="43" s="1"/>
  <c r="D66" i="43"/>
  <c r="G66" i="43" s="1"/>
  <c r="C66" i="43"/>
  <c r="K65" i="43"/>
  <c r="J65" i="43"/>
  <c r="H65" i="43"/>
  <c r="G65" i="43"/>
  <c r="H64" i="43"/>
  <c r="K63" i="43"/>
  <c r="J63" i="43"/>
  <c r="H63" i="43"/>
  <c r="G63" i="43"/>
  <c r="F63" i="43"/>
  <c r="K62" i="43"/>
  <c r="J62" i="43"/>
  <c r="H62" i="43"/>
  <c r="G62" i="43"/>
  <c r="F62" i="43"/>
  <c r="I61" i="43"/>
  <c r="E61" i="43"/>
  <c r="D61" i="43"/>
  <c r="C61" i="43"/>
  <c r="F61" i="43" s="1"/>
  <c r="K60" i="43"/>
  <c r="J60" i="43"/>
  <c r="H60" i="43"/>
  <c r="G60" i="43"/>
  <c r="F60" i="43"/>
  <c r="I59" i="43"/>
  <c r="E59" i="43"/>
  <c r="J59" i="43" s="1"/>
  <c r="D59" i="43"/>
  <c r="D52" i="43" s="1"/>
  <c r="D45" i="43" s="1"/>
  <c r="C59" i="43"/>
  <c r="F59" i="43" s="1"/>
  <c r="H58" i="43"/>
  <c r="K57" i="43"/>
  <c r="J57" i="43"/>
  <c r="H57" i="43"/>
  <c r="G57" i="43"/>
  <c r="F57" i="43"/>
  <c r="K56" i="43"/>
  <c r="J56" i="43"/>
  <c r="H56" i="43"/>
  <c r="G56" i="43"/>
  <c r="F56" i="43"/>
  <c r="K55" i="43"/>
  <c r="J55" i="43"/>
  <c r="H55" i="43"/>
  <c r="G55" i="43"/>
  <c r="F55" i="43"/>
  <c r="K54" i="43"/>
  <c r="J54" i="43"/>
  <c r="H54" i="43"/>
  <c r="G54" i="43"/>
  <c r="F54" i="43"/>
  <c r="I53" i="43"/>
  <c r="E53" i="43"/>
  <c r="J53" i="43" s="1"/>
  <c r="D53" i="43"/>
  <c r="C53" i="43"/>
  <c r="F53" i="43" s="1"/>
  <c r="K51" i="43"/>
  <c r="J51" i="43"/>
  <c r="H51" i="43"/>
  <c r="G51" i="43"/>
  <c r="F51" i="43"/>
  <c r="K50" i="43"/>
  <c r="J50" i="43"/>
  <c r="H50" i="43"/>
  <c r="G50" i="43"/>
  <c r="F50" i="43"/>
  <c r="I49" i="43"/>
  <c r="E49" i="43"/>
  <c r="J49" i="43" s="1"/>
  <c r="D49" i="43"/>
  <c r="G49" i="43" s="1"/>
  <c r="C49" i="43"/>
  <c r="F49" i="43" s="1"/>
  <c r="K48" i="43"/>
  <c r="J48" i="43"/>
  <c r="H48" i="43"/>
  <c r="G48" i="43"/>
  <c r="F48" i="43"/>
  <c r="I47" i="43"/>
  <c r="J47" i="43" s="1"/>
  <c r="H47" i="43"/>
  <c r="G47" i="43"/>
  <c r="F47" i="43"/>
  <c r="I46" i="43"/>
  <c r="D46" i="43"/>
  <c r="G46" i="43" s="1"/>
  <c r="K44" i="43"/>
  <c r="J44" i="43"/>
  <c r="H44" i="43"/>
  <c r="G44" i="43"/>
  <c r="F44" i="43"/>
  <c r="K43" i="43"/>
  <c r="J43" i="43"/>
  <c r="H43" i="43"/>
  <c r="G43" i="43"/>
  <c r="F43" i="43"/>
  <c r="K42" i="43"/>
  <c r="J42" i="43"/>
  <c r="H42" i="43"/>
  <c r="G42" i="43"/>
  <c r="F42" i="43"/>
  <c r="I41" i="43"/>
  <c r="E41" i="43"/>
  <c r="D41" i="43"/>
  <c r="C41" i="43"/>
  <c r="F41" i="43" s="1"/>
  <c r="K40" i="43"/>
  <c r="J40" i="43"/>
  <c r="H40" i="43"/>
  <c r="G40" i="43"/>
  <c r="F40" i="43"/>
  <c r="K39" i="43"/>
  <c r="J39" i="43"/>
  <c r="H39" i="43"/>
  <c r="G39" i="43"/>
  <c r="F39" i="43"/>
  <c r="K38" i="43"/>
  <c r="J38" i="43"/>
  <c r="H38" i="43"/>
  <c r="G38" i="43"/>
  <c r="F38" i="43"/>
  <c r="K37" i="43"/>
  <c r="J37" i="43"/>
  <c r="H37" i="43"/>
  <c r="G37" i="43"/>
  <c r="F37" i="43"/>
  <c r="K36" i="43"/>
  <c r="J36" i="43"/>
  <c r="H36" i="43"/>
  <c r="G36" i="43"/>
  <c r="F36" i="43"/>
  <c r="K35" i="43"/>
  <c r="J35" i="43"/>
  <c r="H35" i="43"/>
  <c r="G35" i="43"/>
  <c r="F35" i="43"/>
  <c r="K34" i="43"/>
  <c r="J34" i="43"/>
  <c r="H34" i="43"/>
  <c r="G34" i="43"/>
  <c r="F34" i="43"/>
  <c r="K33" i="43"/>
  <c r="J33" i="43"/>
  <c r="H33" i="43"/>
  <c r="G33" i="43"/>
  <c r="F33" i="43"/>
  <c r="J32" i="43"/>
  <c r="H32" i="43"/>
  <c r="G32" i="43"/>
  <c r="F32" i="43"/>
  <c r="I31" i="43"/>
  <c r="E31" i="43"/>
  <c r="J31" i="43" s="1"/>
  <c r="D31" i="43"/>
  <c r="C31" i="43"/>
  <c r="F31" i="43" s="1"/>
  <c r="D30" i="43"/>
  <c r="K29" i="43"/>
  <c r="J29" i="43"/>
  <c r="H29" i="43"/>
  <c r="G29" i="43"/>
  <c r="F29" i="43"/>
  <c r="I28" i="43"/>
  <c r="E28" i="43"/>
  <c r="D28" i="43"/>
  <c r="C28" i="43"/>
  <c r="F28" i="43" s="1"/>
  <c r="K27" i="43"/>
  <c r="J27" i="43"/>
  <c r="H27" i="43"/>
  <c r="G27" i="43"/>
  <c r="F27" i="43"/>
  <c r="J26" i="43"/>
  <c r="I26" i="43"/>
  <c r="F26" i="43"/>
  <c r="E26" i="43"/>
  <c r="K26" i="43" s="1"/>
  <c r="D26" i="43"/>
  <c r="G26" i="43" s="1"/>
  <c r="C26" i="43"/>
  <c r="K25" i="43"/>
  <c r="J25" i="43"/>
  <c r="H25" i="43"/>
  <c r="G25" i="43"/>
  <c r="F25" i="43"/>
  <c r="I24" i="43"/>
  <c r="I23" i="43" s="1"/>
  <c r="E24" i="43"/>
  <c r="D24" i="43"/>
  <c r="C24" i="43"/>
  <c r="K22" i="43"/>
  <c r="J22" i="43"/>
  <c r="H22" i="43"/>
  <c r="G22" i="43"/>
  <c r="F22" i="43"/>
  <c r="I21" i="43"/>
  <c r="E21" i="43"/>
  <c r="J21" i="43" s="1"/>
  <c r="D21" i="43"/>
  <c r="C21" i="43"/>
  <c r="F21" i="43" s="1"/>
  <c r="K20" i="43"/>
  <c r="J20" i="43"/>
  <c r="H20" i="43"/>
  <c r="G20" i="43"/>
  <c r="F20" i="43"/>
  <c r="H19" i="43"/>
  <c r="G19" i="43"/>
  <c r="F19" i="43"/>
  <c r="I18" i="43"/>
  <c r="I17" i="43" s="1"/>
  <c r="E18" i="43"/>
  <c r="D18" i="43"/>
  <c r="C18" i="43"/>
  <c r="K16" i="43"/>
  <c r="J16" i="43"/>
  <c r="H16" i="43"/>
  <c r="G16" i="43"/>
  <c r="F16" i="43"/>
  <c r="I15" i="43"/>
  <c r="E15" i="43"/>
  <c r="J15" i="43" s="1"/>
  <c r="D15" i="43"/>
  <c r="G15" i="43" s="1"/>
  <c r="C15" i="43"/>
  <c r="F15" i="43" s="1"/>
  <c r="K14" i="43"/>
  <c r="J14" i="43"/>
  <c r="H14" i="43"/>
  <c r="G14" i="43"/>
  <c r="F14" i="43"/>
  <c r="K13" i="43"/>
  <c r="J13" i="43"/>
  <c r="H13" i="43"/>
  <c r="F13" i="43"/>
  <c r="K12" i="43"/>
  <c r="J12" i="43"/>
  <c r="H12" i="43"/>
  <c r="G12" i="43"/>
  <c r="F12" i="43"/>
  <c r="I11" i="43"/>
  <c r="E11" i="43"/>
  <c r="J11" i="43" s="1"/>
  <c r="D11" i="43"/>
  <c r="C11" i="43"/>
  <c r="F11" i="43" s="1"/>
  <c r="D10" i="43"/>
  <c r="F18" i="43" l="1"/>
  <c r="C17" i="43"/>
  <c r="F17" i="43" s="1"/>
  <c r="K18" i="43"/>
  <c r="J18" i="43"/>
  <c r="F24" i="43"/>
  <c r="C23" i="43"/>
  <c r="K24" i="43"/>
  <c r="J24" i="43"/>
  <c r="K28" i="43"/>
  <c r="J28" i="43"/>
  <c r="K41" i="43"/>
  <c r="J41" i="43"/>
  <c r="G59" i="43"/>
  <c r="E17" i="43"/>
  <c r="J17" i="43" s="1"/>
  <c r="E23" i="43"/>
  <c r="J23" i="43" s="1"/>
  <c r="C46" i="43"/>
  <c r="E46" i="43"/>
  <c r="J46" i="43" s="1"/>
  <c r="J74" i="43"/>
  <c r="G112" i="43"/>
  <c r="C300" i="43"/>
  <c r="F123" i="43"/>
  <c r="E300" i="43"/>
  <c r="J123" i="43"/>
  <c r="G146" i="43"/>
  <c r="K168" i="43"/>
  <c r="J197" i="43"/>
  <c r="K198" i="43"/>
  <c r="J211" i="43"/>
  <c r="K241" i="43"/>
  <c r="I10" i="43"/>
  <c r="G18" i="43"/>
  <c r="G24" i="43"/>
  <c r="G28" i="43"/>
  <c r="I30" i="43"/>
  <c r="G41" i="43"/>
  <c r="I52" i="43"/>
  <c r="I45" i="43" s="1"/>
  <c r="J61" i="43"/>
  <c r="H68" i="43"/>
  <c r="J69" i="43"/>
  <c r="G79" i="43"/>
  <c r="H83" i="43"/>
  <c r="I296" i="43"/>
  <c r="K99" i="43"/>
  <c r="I298" i="43"/>
  <c r="D301" i="43"/>
  <c r="I302" i="43"/>
  <c r="I303" i="43"/>
  <c r="K303" i="43" s="1"/>
  <c r="I305" i="43"/>
  <c r="K163" i="43"/>
  <c r="H163" i="43"/>
  <c r="J163" i="43"/>
  <c r="E185" i="43"/>
  <c r="J185" i="43" s="1"/>
  <c r="J189" i="43"/>
  <c r="C197" i="43"/>
  <c r="F197" i="43" s="1"/>
  <c r="G198" i="43"/>
  <c r="J198" i="43"/>
  <c r="H215" i="43"/>
  <c r="I282" i="43"/>
  <c r="I284" i="43" s="1"/>
  <c r="C233" i="43"/>
  <c r="E233" i="43"/>
  <c r="J233" i="43" s="1"/>
  <c r="J247" i="43"/>
  <c r="J263" i="43"/>
  <c r="J275" i="43"/>
  <c r="J310" i="43"/>
  <c r="F101" i="43"/>
  <c r="C97" i="43"/>
  <c r="H101" i="43"/>
  <c r="E97" i="43"/>
  <c r="F110" i="43"/>
  <c r="C297" i="43"/>
  <c r="J110" i="43"/>
  <c r="H110" i="43"/>
  <c r="E297" i="43"/>
  <c r="D299" i="43"/>
  <c r="G119" i="43"/>
  <c r="G123" i="43"/>
  <c r="D300" i="43"/>
  <c r="G300" i="43" s="1"/>
  <c r="C301" i="43"/>
  <c r="F126" i="43"/>
  <c r="E301" i="43"/>
  <c r="J126" i="43"/>
  <c r="H126" i="43"/>
  <c r="J132" i="43"/>
  <c r="E302" i="43"/>
  <c r="G139" i="43"/>
  <c r="D132" i="43"/>
  <c r="K305" i="43"/>
  <c r="J305" i="43"/>
  <c r="K143" i="43"/>
  <c r="H143" i="43"/>
  <c r="J311" i="43"/>
  <c r="H311" i="43"/>
  <c r="K311" i="43"/>
  <c r="D284" i="43"/>
  <c r="C160" i="43"/>
  <c r="C295" i="43"/>
  <c r="E160" i="43"/>
  <c r="J92" i="43"/>
  <c r="H92" i="43"/>
  <c r="E295" i="43"/>
  <c r="G295" i="43" s="1"/>
  <c r="I160" i="43"/>
  <c r="I161" i="43" s="1"/>
  <c r="I295" i="43"/>
  <c r="I294" i="43" s="1"/>
  <c r="I314" i="43" s="1"/>
  <c r="C298" i="43"/>
  <c r="F112" i="43"/>
  <c r="E298" i="43"/>
  <c r="J112" i="43"/>
  <c r="H112" i="43"/>
  <c r="J300" i="43"/>
  <c r="H300" i="43"/>
  <c r="F132" i="43"/>
  <c r="C302" i="43"/>
  <c r="F302" i="43" s="1"/>
  <c r="J134" i="43"/>
  <c r="H134" i="43"/>
  <c r="J303" i="43"/>
  <c r="F146" i="43"/>
  <c r="C309" i="43"/>
  <c r="F309" i="43" s="1"/>
  <c r="J146" i="43"/>
  <c r="H146" i="43"/>
  <c r="E309" i="43"/>
  <c r="J306" i="43"/>
  <c r="K306" i="43"/>
  <c r="G156" i="43"/>
  <c r="D154" i="43"/>
  <c r="J168" i="43"/>
  <c r="H168" i="43"/>
  <c r="I222" i="43"/>
  <c r="I223" i="43"/>
  <c r="I225" i="43" s="1"/>
  <c r="D179" i="43"/>
  <c r="F181" i="43"/>
  <c r="C180" i="43"/>
  <c r="J181" i="43"/>
  <c r="H181" i="43"/>
  <c r="E180" i="43"/>
  <c r="J224" i="43"/>
  <c r="K224" i="43"/>
  <c r="K307" i="43"/>
  <c r="J307" i="43"/>
  <c r="H307" i="43"/>
  <c r="F313" i="43"/>
  <c r="J313" i="43"/>
  <c r="H313" i="43"/>
  <c r="G11" i="43"/>
  <c r="K11" i="43"/>
  <c r="H15" i="43"/>
  <c r="K17" i="43"/>
  <c r="H18" i="43"/>
  <c r="G21" i="43"/>
  <c r="K21" i="43"/>
  <c r="K23" i="43"/>
  <c r="H24" i="43"/>
  <c r="H26" i="43"/>
  <c r="H28" i="43"/>
  <c r="G31" i="43"/>
  <c r="K31" i="43"/>
  <c r="H41" i="43"/>
  <c r="K47" i="43"/>
  <c r="K49" i="43"/>
  <c r="G53" i="43"/>
  <c r="K53" i="43"/>
  <c r="K59" i="43"/>
  <c r="G61" i="43"/>
  <c r="K61" i="43"/>
  <c r="K74" i="43"/>
  <c r="H75" i="43"/>
  <c r="H79" i="43"/>
  <c r="G83" i="43"/>
  <c r="H85" i="43"/>
  <c r="G298" i="43"/>
  <c r="J143" i="43"/>
  <c r="D306" i="43"/>
  <c r="G306" i="43" s="1"/>
  <c r="C10" i="43"/>
  <c r="E10" i="43"/>
  <c r="G10" i="43" s="1"/>
  <c r="H11" i="43"/>
  <c r="D17" i="43"/>
  <c r="G17" i="43" s="1"/>
  <c r="H21" i="43"/>
  <c r="D23" i="43"/>
  <c r="C30" i="43"/>
  <c r="E30" i="43"/>
  <c r="H31" i="43"/>
  <c r="H49" i="43"/>
  <c r="C52" i="43"/>
  <c r="E52" i="43"/>
  <c r="K52" i="43"/>
  <c r="H53" i="43"/>
  <c r="H59" i="43"/>
  <c r="H61" i="43"/>
  <c r="H69" i="43"/>
  <c r="C73" i="43"/>
  <c r="E73" i="43"/>
  <c r="D74" i="43"/>
  <c r="D97" i="43"/>
  <c r="H99" i="43"/>
  <c r="G101" i="43"/>
  <c r="G110" i="43"/>
  <c r="K110" i="43"/>
  <c r="H119" i="43"/>
  <c r="H123" i="43"/>
  <c r="G301" i="43"/>
  <c r="G126" i="43"/>
  <c r="K126" i="43"/>
  <c r="K132" i="43"/>
  <c r="H139" i="43"/>
  <c r="G311" i="43"/>
  <c r="K185" i="43"/>
  <c r="K189" i="43"/>
  <c r="H190" i="43"/>
  <c r="K193" i="43"/>
  <c r="K195" i="43"/>
  <c r="K197" i="43"/>
  <c r="H198" i="43"/>
  <c r="K203" i="43"/>
  <c r="K210" i="43"/>
  <c r="H211" i="43"/>
  <c r="H227" i="43"/>
  <c r="K233" i="43"/>
  <c r="G235" i="43"/>
  <c r="J235" i="43"/>
  <c r="H241" i="43"/>
  <c r="H244" i="43"/>
  <c r="H247" i="43"/>
  <c r="H251" i="43"/>
  <c r="K256" i="43"/>
  <c r="K259" i="43"/>
  <c r="G263" i="43"/>
  <c r="K263" i="43"/>
  <c r="K265" i="43"/>
  <c r="H273" i="43"/>
  <c r="H275" i="43"/>
  <c r="H279" i="43"/>
  <c r="E299" i="43"/>
  <c r="F299" i="43" s="1"/>
  <c r="K304" i="43"/>
  <c r="H310" i="43"/>
  <c r="H312" i="43"/>
  <c r="K123" i="43"/>
  <c r="D189" i="43"/>
  <c r="H189" i="43"/>
  <c r="H193" i="43"/>
  <c r="H195" i="43"/>
  <c r="D197" i="43"/>
  <c r="G197" i="43" s="1"/>
  <c r="H197" i="43"/>
  <c r="H203" i="43"/>
  <c r="E206" i="43"/>
  <c r="H210" i="43"/>
  <c r="G227" i="43"/>
  <c r="H235" i="43"/>
  <c r="H256" i="43"/>
  <c r="H259" i="43"/>
  <c r="H263" i="43"/>
  <c r="H265" i="43"/>
  <c r="G279" i="43"/>
  <c r="K279" i="43"/>
  <c r="H308" i="43"/>
  <c r="H226" i="42"/>
  <c r="F226" i="42"/>
  <c r="G226" i="42"/>
  <c r="F23" i="43" l="1"/>
  <c r="H233" i="43"/>
  <c r="E282" i="43"/>
  <c r="E226" i="43" s="1"/>
  <c r="G233" i="43"/>
  <c r="H46" i="43"/>
  <c r="G23" i="43"/>
  <c r="H17" i="43"/>
  <c r="K46" i="43"/>
  <c r="F233" i="43"/>
  <c r="C282" i="43"/>
  <c r="I9" i="43"/>
  <c r="C185" i="43"/>
  <c r="F185" i="43" s="1"/>
  <c r="F300" i="43"/>
  <c r="F46" i="43"/>
  <c r="F30" i="43"/>
  <c r="K206" i="43"/>
  <c r="J206" i="43"/>
  <c r="H206" i="43"/>
  <c r="J282" i="43"/>
  <c r="E284" i="43"/>
  <c r="K282" i="43"/>
  <c r="G97" i="43"/>
  <c r="D296" i="43"/>
  <c r="D160" i="43"/>
  <c r="G74" i="43"/>
  <c r="D73" i="43"/>
  <c r="C293" i="43"/>
  <c r="F73" i="43"/>
  <c r="J52" i="43"/>
  <c r="H52" i="43"/>
  <c r="F10" i="43"/>
  <c r="C9" i="43"/>
  <c r="F180" i="43"/>
  <c r="C179" i="43"/>
  <c r="K298" i="43"/>
  <c r="J298" i="43"/>
  <c r="H298" i="43"/>
  <c r="K160" i="43"/>
  <c r="E161" i="43"/>
  <c r="J160" i="43"/>
  <c r="C161" i="43"/>
  <c r="F161" i="43" s="1"/>
  <c r="F160" i="43"/>
  <c r="D302" i="43"/>
  <c r="G302" i="43" s="1"/>
  <c r="G132" i="43"/>
  <c r="J302" i="43"/>
  <c r="K302" i="43"/>
  <c r="J297" i="43"/>
  <c r="H297" i="43"/>
  <c r="K297" i="43"/>
  <c r="D185" i="43"/>
  <c r="G189" i="43"/>
  <c r="J299" i="43"/>
  <c r="H299" i="43"/>
  <c r="K299" i="43"/>
  <c r="E293" i="43"/>
  <c r="K73" i="43"/>
  <c r="J73" i="43"/>
  <c r="H73" i="43"/>
  <c r="K30" i="43"/>
  <c r="J30" i="43"/>
  <c r="H30" i="43"/>
  <c r="K10" i="43"/>
  <c r="J10" i="43"/>
  <c r="H10" i="43"/>
  <c r="E9" i="43"/>
  <c r="K180" i="43"/>
  <c r="H180" i="43"/>
  <c r="E179" i="43"/>
  <c r="J180" i="43"/>
  <c r="J309" i="43"/>
  <c r="H309" i="43"/>
  <c r="K309" i="43"/>
  <c r="J295" i="43"/>
  <c r="H295" i="43"/>
  <c r="K295" i="43"/>
  <c r="F295" i="43"/>
  <c r="K301" i="43"/>
  <c r="J301" i="43"/>
  <c r="H301" i="43"/>
  <c r="E296" i="43"/>
  <c r="K97" i="43"/>
  <c r="J97" i="43"/>
  <c r="H97" i="43"/>
  <c r="C296" i="43"/>
  <c r="F296" i="43" s="1"/>
  <c r="F97" i="43"/>
  <c r="E45" i="43"/>
  <c r="F298" i="43"/>
  <c r="H282" i="43"/>
  <c r="H284" i="43" s="1"/>
  <c r="G297" i="43"/>
  <c r="H74" i="43"/>
  <c r="F52" i="43"/>
  <c r="C45" i="43"/>
  <c r="H23" i="43"/>
  <c r="D9" i="43"/>
  <c r="G180" i="43"/>
  <c r="H306" i="43"/>
  <c r="G282" i="43"/>
  <c r="H132" i="43"/>
  <c r="F301" i="43"/>
  <c r="G299" i="43"/>
  <c r="F297" i="43"/>
  <c r="G52" i="43"/>
  <c r="G30" i="43"/>
  <c r="C226" i="43" l="1"/>
  <c r="F226" i="43" s="1"/>
  <c r="C284" i="43"/>
  <c r="F284" i="43" s="1"/>
  <c r="F282" i="43"/>
  <c r="I72" i="43"/>
  <c r="I292" i="43" s="1"/>
  <c r="I89" i="43"/>
  <c r="I291" i="43" s="1"/>
  <c r="H226" i="43"/>
  <c r="G226" i="43"/>
  <c r="K45" i="43"/>
  <c r="J45" i="43"/>
  <c r="H45" i="43"/>
  <c r="G45" i="43"/>
  <c r="K296" i="43"/>
  <c r="J296" i="43"/>
  <c r="H296" i="43"/>
  <c r="E222" i="43"/>
  <c r="J179" i="43"/>
  <c r="H179" i="43"/>
  <c r="E223" i="43"/>
  <c r="K179" i="43"/>
  <c r="G185" i="43"/>
  <c r="H185" i="43"/>
  <c r="J161" i="43"/>
  <c r="K161" i="43"/>
  <c r="C222" i="43"/>
  <c r="F179" i="43"/>
  <c r="F9" i="43"/>
  <c r="C89" i="43"/>
  <c r="C72" i="43"/>
  <c r="D293" i="43"/>
  <c r="G293" i="43" s="1"/>
  <c r="G73" i="43"/>
  <c r="D161" i="43"/>
  <c r="G161" i="43" s="1"/>
  <c r="G160" i="43"/>
  <c r="J284" i="43"/>
  <c r="K284" i="43"/>
  <c r="D89" i="43"/>
  <c r="D72" i="43"/>
  <c r="G9" i="43"/>
  <c r="E89" i="43"/>
  <c r="J9" i="43"/>
  <c r="H9" i="43"/>
  <c r="E72" i="43"/>
  <c r="K9" i="43"/>
  <c r="J293" i="43"/>
  <c r="K293" i="43"/>
  <c r="G296" i="43"/>
  <c r="D294" i="43"/>
  <c r="C294" i="43"/>
  <c r="G179" i="43"/>
  <c r="F45" i="43"/>
  <c r="G284" i="43"/>
  <c r="E294" i="43"/>
  <c r="H302" i="43"/>
  <c r="H160" i="43"/>
  <c r="D222" i="43"/>
  <c r="F293" i="43"/>
  <c r="C163" i="42"/>
  <c r="C168" i="42"/>
  <c r="H167" i="42"/>
  <c r="D223" i="43" l="1"/>
  <c r="G222" i="43"/>
  <c r="H222" i="43"/>
  <c r="D314" i="43"/>
  <c r="G294" i="43"/>
  <c r="E292" i="43"/>
  <c r="J72" i="43"/>
  <c r="H72" i="43"/>
  <c r="K72" i="43"/>
  <c r="G89" i="43"/>
  <c r="F89" i="43"/>
  <c r="E225" i="43"/>
  <c r="J223" i="43"/>
  <c r="K223" i="43"/>
  <c r="K294" i="43"/>
  <c r="E314" i="43"/>
  <c r="J294" i="43"/>
  <c r="H294" i="43"/>
  <c r="F294" i="43"/>
  <c r="C314" i="43"/>
  <c r="F314" i="43" s="1"/>
  <c r="K89" i="43"/>
  <c r="E291" i="43"/>
  <c r="H89" i="43"/>
  <c r="J89" i="43"/>
  <c r="D292" i="43"/>
  <c r="G292" i="43" s="1"/>
  <c r="G72" i="43"/>
  <c r="C292" i="43"/>
  <c r="F292" i="43" s="1"/>
  <c r="F72" i="43"/>
  <c r="C223" i="43"/>
  <c r="F222" i="43"/>
  <c r="K222" i="43"/>
  <c r="J222" i="43"/>
  <c r="H293" i="43"/>
  <c r="H161" i="43"/>
  <c r="E263" i="42"/>
  <c r="D263" i="42"/>
  <c r="C263" i="42"/>
  <c r="C251" i="42"/>
  <c r="H234" i="42"/>
  <c r="F234" i="42"/>
  <c r="G234" i="42"/>
  <c r="E220" i="42"/>
  <c r="F199" i="42"/>
  <c r="G199" i="42"/>
  <c r="H199" i="42"/>
  <c r="H191" i="42"/>
  <c r="G191" i="42"/>
  <c r="F191" i="42"/>
  <c r="E156" i="42"/>
  <c r="E154" i="42" s="1"/>
  <c r="D156" i="42"/>
  <c r="C156" i="42"/>
  <c r="C154" i="42" s="1"/>
  <c r="C119" i="42"/>
  <c r="D112" i="42"/>
  <c r="C112" i="42"/>
  <c r="H113" i="42"/>
  <c r="G113" i="42"/>
  <c r="F113" i="42"/>
  <c r="E112" i="42"/>
  <c r="C92" i="42"/>
  <c r="G103" i="42"/>
  <c r="H103" i="42"/>
  <c r="F103" i="42"/>
  <c r="H156" i="42" l="1"/>
  <c r="F156" i="42"/>
  <c r="D154" i="42"/>
  <c r="G156" i="42"/>
  <c r="J291" i="43"/>
  <c r="K291" i="43"/>
  <c r="J314" i="43"/>
  <c r="H314" i="43"/>
  <c r="K314" i="43"/>
  <c r="D225" i="43"/>
  <c r="G223" i="43"/>
  <c r="C225" i="43"/>
  <c r="F223" i="43"/>
  <c r="K225" i="43"/>
  <c r="J225" i="43"/>
  <c r="H225" i="43"/>
  <c r="K292" i="43"/>
  <c r="J292" i="43"/>
  <c r="H292" i="43"/>
  <c r="H223" i="43"/>
  <c r="G314" i="43"/>
  <c r="E83" i="42"/>
  <c r="D83" i="42"/>
  <c r="C83" i="42"/>
  <c r="H84" i="42"/>
  <c r="G84" i="42"/>
  <c r="F84" i="42"/>
  <c r="C11" i="42"/>
  <c r="E69" i="42"/>
  <c r="E68" i="42" s="1"/>
  <c r="D69" i="42"/>
  <c r="D68" i="42" s="1"/>
  <c r="C69" i="42"/>
  <c r="C68" i="42" s="1"/>
  <c r="E61" i="42"/>
  <c r="D61" i="42"/>
  <c r="C61" i="42"/>
  <c r="E66" i="42"/>
  <c r="D66" i="42"/>
  <c r="C66" i="42"/>
  <c r="E59" i="42"/>
  <c r="D59" i="42"/>
  <c r="C59" i="42"/>
  <c r="D46" i="42"/>
  <c r="E53" i="42"/>
  <c r="D53" i="42"/>
  <c r="C53" i="42"/>
  <c r="E49" i="42"/>
  <c r="E46" i="42" s="1"/>
  <c r="D49" i="42"/>
  <c r="C49" i="42"/>
  <c r="C46" i="42" s="1"/>
  <c r="E52" i="42" l="1"/>
  <c r="G83" i="42"/>
  <c r="F225" i="43"/>
  <c r="C291" i="43"/>
  <c r="F291" i="43" s="1"/>
  <c r="G225" i="43"/>
  <c r="D291" i="43"/>
  <c r="E45" i="42"/>
  <c r="D52" i="42"/>
  <c r="F83" i="42"/>
  <c r="H83" i="42"/>
  <c r="D45" i="42"/>
  <c r="C52" i="42"/>
  <c r="C45" i="42" s="1"/>
  <c r="E28" i="42"/>
  <c r="D28" i="42"/>
  <c r="C28" i="42"/>
  <c r="E26" i="42"/>
  <c r="D26" i="42"/>
  <c r="C26" i="42"/>
  <c r="E24" i="42"/>
  <c r="E23" i="42" s="1"/>
  <c r="D24" i="42"/>
  <c r="C24" i="42"/>
  <c r="E15" i="42"/>
  <c r="D15" i="42"/>
  <c r="C15" i="42"/>
  <c r="C10" i="42" s="1"/>
  <c r="F13" i="42"/>
  <c r="F15" i="42" l="1"/>
  <c r="D23" i="42"/>
  <c r="G291" i="43"/>
  <c r="H291" i="43"/>
  <c r="C23" i="42"/>
  <c r="C241" i="42" l="1"/>
  <c r="D241" i="42"/>
  <c r="H239" i="42"/>
  <c r="H238" i="42"/>
  <c r="H237" i="42"/>
  <c r="G239" i="42"/>
  <c r="G238" i="42"/>
  <c r="G237" i="42"/>
  <c r="F239" i="42"/>
  <c r="F238" i="42"/>
  <c r="F237" i="42"/>
  <c r="C235" i="42"/>
  <c r="C233" i="42" s="1"/>
  <c r="E92" i="42"/>
  <c r="D92" i="42"/>
  <c r="H95" i="42"/>
  <c r="G157" i="42"/>
  <c r="F157" i="42"/>
  <c r="H157" i="42"/>
  <c r="E139" i="42"/>
  <c r="E132" i="42" s="1"/>
  <c r="D139" i="42"/>
  <c r="D132" i="42" s="1"/>
  <c r="C139" i="42"/>
  <c r="G141" i="42"/>
  <c r="H141" i="42"/>
  <c r="F141" i="42"/>
  <c r="C132" i="42" l="1"/>
  <c r="C302" i="42" s="1"/>
  <c r="D302" i="42"/>
  <c r="E302" i="42"/>
  <c r="H138" i="42"/>
  <c r="G138" i="42"/>
  <c r="F138" i="42"/>
  <c r="F122" i="42" l="1"/>
  <c r="F107" i="42" l="1"/>
  <c r="G107" i="42"/>
  <c r="H107" i="42"/>
  <c r="F106" i="42"/>
  <c r="G106" i="42"/>
  <c r="H106" i="42"/>
  <c r="F105" i="42"/>
  <c r="G105" i="42"/>
  <c r="H105" i="42"/>
  <c r="F104" i="42"/>
  <c r="G104" i="42"/>
  <c r="H104" i="42"/>
  <c r="H219" i="42" l="1"/>
  <c r="H218" i="42"/>
  <c r="H217" i="42"/>
  <c r="H216" i="42"/>
  <c r="H214" i="42"/>
  <c r="H213" i="42"/>
  <c r="H188" i="42" l="1"/>
  <c r="H187" i="42"/>
  <c r="H186" i="42"/>
  <c r="G183" i="42"/>
  <c r="E85" i="42" l="1"/>
  <c r="D85" i="42"/>
  <c r="C85" i="42"/>
  <c r="H87" i="42"/>
  <c r="G87" i="42"/>
  <c r="F87" i="42"/>
  <c r="E79" i="42"/>
  <c r="D79" i="42"/>
  <c r="C79" i="42"/>
  <c r="H82" i="42"/>
  <c r="H81" i="42"/>
  <c r="F82" i="42"/>
  <c r="G82" i="42"/>
  <c r="H80" i="42"/>
  <c r="G81" i="42"/>
  <c r="F81" i="42"/>
  <c r="G71" i="42"/>
  <c r="G69" i="42"/>
  <c r="G68" i="42"/>
  <c r="G67" i="42"/>
  <c r="G66" i="42"/>
  <c r="E41" i="42"/>
  <c r="D41" i="42"/>
  <c r="C41" i="42"/>
  <c r="G40" i="42" l="1"/>
  <c r="F40" i="42"/>
  <c r="J40" i="42"/>
  <c r="K40" i="42"/>
  <c r="E31" i="42"/>
  <c r="E30" i="42" s="1"/>
  <c r="D31" i="42"/>
  <c r="D30" i="42" s="1"/>
  <c r="C31" i="42"/>
  <c r="C30" i="42" s="1"/>
  <c r="F23" i="42"/>
  <c r="C21" i="42"/>
  <c r="C227" i="42" l="1"/>
  <c r="D227" i="42"/>
  <c r="D295" i="42" s="1"/>
  <c r="H228" i="42"/>
  <c r="E275" i="42"/>
  <c r="H275" i="42" s="1"/>
  <c r="D275" i="42"/>
  <c r="G275" i="42" s="1"/>
  <c r="C275" i="42"/>
  <c r="H278" i="42"/>
  <c r="G278" i="42"/>
  <c r="F278" i="42"/>
  <c r="D198" i="42"/>
  <c r="F220" i="42"/>
  <c r="D220" i="42"/>
  <c r="C220" i="42"/>
  <c r="C215" i="42"/>
  <c r="C190" i="42"/>
  <c r="F109" i="42"/>
  <c r="G109" i="42"/>
  <c r="H109" i="42"/>
  <c r="G34" i="42"/>
  <c r="G33" i="42"/>
  <c r="H31" i="42"/>
  <c r="E21" i="42"/>
  <c r="G21" i="42" s="1"/>
  <c r="D21" i="42"/>
  <c r="F19" i="42"/>
  <c r="E18" i="42"/>
  <c r="D18" i="42"/>
  <c r="D17" i="42" s="1"/>
  <c r="C18" i="42"/>
  <c r="C17" i="42" s="1"/>
  <c r="C9" i="42" s="1"/>
  <c r="C72" i="42" s="1"/>
  <c r="E11" i="42"/>
  <c r="D11" i="42"/>
  <c r="D10" i="42" s="1"/>
  <c r="F12" i="42"/>
  <c r="C203" i="42"/>
  <c r="E75" i="42"/>
  <c r="D75" i="42"/>
  <c r="D74" i="42" s="1"/>
  <c r="C75" i="42"/>
  <c r="C74" i="42" s="1"/>
  <c r="H79" i="42"/>
  <c r="F79" i="42"/>
  <c r="H240" i="42"/>
  <c r="G240" i="42"/>
  <c r="F240" i="42"/>
  <c r="H242" i="42"/>
  <c r="G242" i="42"/>
  <c r="F242" i="42"/>
  <c r="E241" i="42"/>
  <c r="F241" i="42" s="1"/>
  <c r="E190" i="42"/>
  <c r="D190" i="42"/>
  <c r="D189" i="42" s="1"/>
  <c r="F183" i="42"/>
  <c r="H192" i="42"/>
  <c r="F173" i="42"/>
  <c r="G173" i="42"/>
  <c r="H173" i="42"/>
  <c r="J173" i="42"/>
  <c r="K173" i="42"/>
  <c r="E158" i="42"/>
  <c r="E311" i="42" s="1"/>
  <c r="D158" i="42"/>
  <c r="D311" i="42" s="1"/>
  <c r="C158" i="42"/>
  <c r="H159" i="42"/>
  <c r="H158" i="42" s="1"/>
  <c r="G159" i="42"/>
  <c r="G158" i="42" s="1"/>
  <c r="F159" i="42"/>
  <c r="F158" i="42" s="1"/>
  <c r="H155" i="42"/>
  <c r="H154" i="42" s="1"/>
  <c r="G155" i="42"/>
  <c r="G154" i="42" s="1"/>
  <c r="F155" i="42"/>
  <c r="F154" i="42" s="1"/>
  <c r="H153" i="42"/>
  <c r="H152" i="42"/>
  <c r="G153" i="42"/>
  <c r="G152" i="42"/>
  <c r="F153" i="42"/>
  <c r="F152" i="42"/>
  <c r="E126" i="42"/>
  <c r="D126" i="42"/>
  <c r="C126" i="42"/>
  <c r="H128" i="42"/>
  <c r="G128" i="42"/>
  <c r="F128" i="42"/>
  <c r="E123" i="42"/>
  <c r="E300" i="42" s="1"/>
  <c r="D123" i="42"/>
  <c r="D300" i="42" s="1"/>
  <c r="C123" i="42"/>
  <c r="C300" i="42" s="1"/>
  <c r="F300" i="42" s="1"/>
  <c r="E119" i="42"/>
  <c r="F119" i="42" s="1"/>
  <c r="D119" i="42"/>
  <c r="C298" i="42"/>
  <c r="D298" i="42"/>
  <c r="C99" i="42"/>
  <c r="H88" i="42"/>
  <c r="G88" i="42"/>
  <c r="G79" i="42"/>
  <c r="H78" i="42"/>
  <c r="G78" i="42"/>
  <c r="F78" i="42"/>
  <c r="H69" i="42"/>
  <c r="H68" i="42"/>
  <c r="H67" i="42"/>
  <c r="H66" i="42"/>
  <c r="H64" i="42"/>
  <c r="H58" i="42"/>
  <c r="H40" i="42"/>
  <c r="H39" i="42"/>
  <c r="F32" i="42"/>
  <c r="H25" i="42"/>
  <c r="G25" i="42"/>
  <c r="F25" i="42"/>
  <c r="H19" i="42"/>
  <c r="G19" i="42"/>
  <c r="H114" i="42"/>
  <c r="G114" i="42"/>
  <c r="F114" i="42"/>
  <c r="E227" i="42"/>
  <c r="H236" i="42"/>
  <c r="G236" i="42"/>
  <c r="F236" i="42"/>
  <c r="H174" i="42"/>
  <c r="G174" i="42"/>
  <c r="F174" i="42"/>
  <c r="F108" i="42"/>
  <c r="G108" i="42"/>
  <c r="H108" i="42"/>
  <c r="H102" i="42"/>
  <c r="G102" i="42"/>
  <c r="F102" i="42"/>
  <c r="H100" i="42"/>
  <c r="G100" i="42"/>
  <c r="F100" i="42"/>
  <c r="D235" i="42"/>
  <c r="D233" i="42" s="1"/>
  <c r="E235" i="42"/>
  <c r="E233" i="42" s="1"/>
  <c r="F233" i="42" s="1"/>
  <c r="D101" i="42"/>
  <c r="E101" i="42"/>
  <c r="C101" i="42"/>
  <c r="D99" i="42"/>
  <c r="G99" i="42" s="1"/>
  <c r="E99" i="42"/>
  <c r="G31" i="42"/>
  <c r="H53" i="42"/>
  <c r="G257" i="42"/>
  <c r="F257" i="42"/>
  <c r="G254" i="42"/>
  <c r="H254" i="42"/>
  <c r="D251" i="42"/>
  <c r="E251" i="42"/>
  <c r="J254" i="42"/>
  <c r="K254" i="42"/>
  <c r="F254" i="42"/>
  <c r="I256" i="42"/>
  <c r="F316" i="42"/>
  <c r="F250" i="42"/>
  <c r="G250" i="42"/>
  <c r="H250" i="42"/>
  <c r="K95" i="42"/>
  <c r="J95" i="42"/>
  <c r="G95" i="42"/>
  <c r="F95" i="42"/>
  <c r="I244" i="42"/>
  <c r="I297" i="42" s="1"/>
  <c r="I233" i="42"/>
  <c r="J243" i="42"/>
  <c r="K243" i="42"/>
  <c r="I92" i="42"/>
  <c r="K92" i="42" s="1"/>
  <c r="I112" i="42"/>
  <c r="J112" i="42" s="1"/>
  <c r="E215" i="42"/>
  <c r="D215" i="42"/>
  <c r="C208" i="42"/>
  <c r="C207" i="42" s="1"/>
  <c r="D208" i="42"/>
  <c r="D207" i="42" s="1"/>
  <c r="E208" i="42"/>
  <c r="E207" i="42" s="1"/>
  <c r="J255" i="42"/>
  <c r="K255" i="42"/>
  <c r="F255" i="42"/>
  <c r="G255" i="42"/>
  <c r="H255" i="42"/>
  <c r="I273" i="42"/>
  <c r="I190" i="42"/>
  <c r="H48" i="42"/>
  <c r="H50" i="42"/>
  <c r="H51" i="42"/>
  <c r="H54" i="42"/>
  <c r="H55" i="42"/>
  <c r="H56" i="42"/>
  <c r="F243" i="42"/>
  <c r="D244" i="42"/>
  <c r="G244" i="42" s="1"/>
  <c r="E244" i="42"/>
  <c r="C244" i="42"/>
  <c r="F244" i="42" s="1"/>
  <c r="G243" i="42"/>
  <c r="H243" i="42"/>
  <c r="G111" i="42"/>
  <c r="F111" i="42"/>
  <c r="D110" i="42"/>
  <c r="D297" i="42" s="1"/>
  <c r="E110" i="42"/>
  <c r="C110" i="42"/>
  <c r="C297" i="42" s="1"/>
  <c r="J96" i="42"/>
  <c r="K96" i="42"/>
  <c r="F96" i="42"/>
  <c r="G96" i="42"/>
  <c r="H96" i="42"/>
  <c r="I265" i="42"/>
  <c r="I247" i="42"/>
  <c r="D247" i="42"/>
  <c r="G247" i="42" s="1"/>
  <c r="E247" i="42"/>
  <c r="J247" i="42" s="1"/>
  <c r="C247" i="42"/>
  <c r="F247" i="42" s="1"/>
  <c r="J250" i="42"/>
  <c r="K250" i="42"/>
  <c r="I75" i="42"/>
  <c r="K260" i="42"/>
  <c r="J260" i="42"/>
  <c r="H260" i="42"/>
  <c r="G260" i="42"/>
  <c r="F260" i="42"/>
  <c r="K249" i="42"/>
  <c r="J249" i="42"/>
  <c r="H249" i="42"/>
  <c r="G249" i="42"/>
  <c r="F249" i="42"/>
  <c r="D259" i="42"/>
  <c r="G259" i="42" s="1"/>
  <c r="E259" i="42"/>
  <c r="C259" i="42"/>
  <c r="F259" i="42" s="1"/>
  <c r="I227" i="42"/>
  <c r="I85" i="42"/>
  <c r="J85" i="42" s="1"/>
  <c r="J232" i="42"/>
  <c r="K232" i="42"/>
  <c r="G232" i="42"/>
  <c r="F232" i="42"/>
  <c r="G231" i="42"/>
  <c r="F231" i="42"/>
  <c r="F228" i="42"/>
  <c r="H231" i="42"/>
  <c r="G116" i="42"/>
  <c r="F116" i="42"/>
  <c r="H116" i="42"/>
  <c r="J116" i="42"/>
  <c r="K116" i="42"/>
  <c r="I259" i="42"/>
  <c r="J231" i="42"/>
  <c r="K231" i="42"/>
  <c r="F272" i="42"/>
  <c r="F271" i="42"/>
  <c r="H27" i="42"/>
  <c r="D265" i="42"/>
  <c r="E265" i="42"/>
  <c r="C265" i="42"/>
  <c r="I275" i="42"/>
  <c r="K277" i="42"/>
  <c r="J277" i="42"/>
  <c r="H277" i="42"/>
  <c r="G277" i="42"/>
  <c r="F277" i="42"/>
  <c r="I306" i="42"/>
  <c r="H144" i="42"/>
  <c r="G144" i="42"/>
  <c r="F144" i="42"/>
  <c r="K144" i="42"/>
  <c r="J144" i="42"/>
  <c r="D143" i="42"/>
  <c r="G143" i="42" s="1"/>
  <c r="E143" i="42"/>
  <c r="J143" i="42" s="1"/>
  <c r="C143" i="42"/>
  <c r="F143" i="42" s="1"/>
  <c r="I312" i="42"/>
  <c r="D312" i="42"/>
  <c r="G312" i="42" s="1"/>
  <c r="E312" i="42"/>
  <c r="C312" i="42"/>
  <c r="F312" i="42" s="1"/>
  <c r="I311" i="42"/>
  <c r="I310" i="42"/>
  <c r="D310" i="42"/>
  <c r="G310" i="42" s="1"/>
  <c r="E310" i="42"/>
  <c r="C310" i="42"/>
  <c r="F310" i="42" s="1"/>
  <c r="I308" i="42"/>
  <c r="D308" i="42"/>
  <c r="E308" i="42"/>
  <c r="C308" i="42"/>
  <c r="F308" i="42" s="1"/>
  <c r="I168" i="42"/>
  <c r="F165" i="42"/>
  <c r="G165" i="42"/>
  <c r="F166" i="42"/>
  <c r="G166" i="42"/>
  <c r="F167" i="42"/>
  <c r="G167" i="42"/>
  <c r="F169" i="42"/>
  <c r="G169" i="42"/>
  <c r="F170" i="42"/>
  <c r="G170" i="42"/>
  <c r="F171" i="42"/>
  <c r="G171" i="42"/>
  <c r="F172" i="42"/>
  <c r="G172" i="42"/>
  <c r="F175" i="42"/>
  <c r="G175" i="42"/>
  <c r="G164" i="42"/>
  <c r="F164" i="42"/>
  <c r="D168" i="42"/>
  <c r="E168" i="42"/>
  <c r="F168" i="42" s="1"/>
  <c r="I163" i="42"/>
  <c r="D163" i="42"/>
  <c r="E163" i="42"/>
  <c r="F163" i="42" s="1"/>
  <c r="J164" i="42"/>
  <c r="K164" i="42"/>
  <c r="J165" i="42"/>
  <c r="K165" i="42"/>
  <c r="J166" i="42"/>
  <c r="K166" i="42"/>
  <c r="J167" i="42"/>
  <c r="K167" i="42"/>
  <c r="J169" i="42"/>
  <c r="K169" i="42"/>
  <c r="J170" i="42"/>
  <c r="K170" i="42"/>
  <c r="J171" i="42"/>
  <c r="K171" i="42"/>
  <c r="J172" i="42"/>
  <c r="K172" i="42"/>
  <c r="J174" i="42"/>
  <c r="K174" i="42"/>
  <c r="J175" i="42"/>
  <c r="K175" i="42"/>
  <c r="H164" i="42"/>
  <c r="H165" i="42"/>
  <c r="H166" i="42"/>
  <c r="H169" i="42"/>
  <c r="H170" i="42"/>
  <c r="H171" i="42"/>
  <c r="H172" i="42"/>
  <c r="H175" i="42"/>
  <c r="D288" i="42"/>
  <c r="D313" i="42" s="1"/>
  <c r="G313" i="42" s="1"/>
  <c r="E288" i="42"/>
  <c r="E313" i="42" s="1"/>
  <c r="I288" i="42"/>
  <c r="I313" i="42" s="1"/>
  <c r="C288" i="42"/>
  <c r="C313" i="42" s="1"/>
  <c r="F313" i="42" s="1"/>
  <c r="J253" i="42"/>
  <c r="K253" i="42"/>
  <c r="I251" i="42"/>
  <c r="F253" i="42"/>
  <c r="G253" i="42"/>
  <c r="H253" i="42"/>
  <c r="F281" i="42"/>
  <c r="G281" i="42"/>
  <c r="J276" i="42"/>
  <c r="K276" i="42"/>
  <c r="J280" i="42"/>
  <c r="K280" i="42"/>
  <c r="J281" i="42"/>
  <c r="K281" i="42"/>
  <c r="H281" i="42"/>
  <c r="I279" i="42"/>
  <c r="I307" i="42" s="1"/>
  <c r="J267" i="42"/>
  <c r="K267" i="42"/>
  <c r="F267" i="42"/>
  <c r="G267" i="42"/>
  <c r="H267" i="42"/>
  <c r="I263" i="42"/>
  <c r="J263" i="42" s="1"/>
  <c r="F258" i="42"/>
  <c r="G258" i="42"/>
  <c r="K262" i="42"/>
  <c r="K252" i="42"/>
  <c r="K258" i="42"/>
  <c r="F246" i="42"/>
  <c r="G246" i="42"/>
  <c r="J246" i="42"/>
  <c r="K246" i="42"/>
  <c r="H246" i="42"/>
  <c r="F229" i="42"/>
  <c r="G229" i="42"/>
  <c r="H229" i="42"/>
  <c r="J229" i="42"/>
  <c r="K229" i="42"/>
  <c r="F230" i="42"/>
  <c r="G230" i="42"/>
  <c r="H230" i="42"/>
  <c r="J230" i="42"/>
  <c r="K230" i="42"/>
  <c r="D279" i="42"/>
  <c r="D306" i="42" s="1"/>
  <c r="E279" i="42"/>
  <c r="K279" i="42" s="1"/>
  <c r="C279" i="42"/>
  <c r="C306" i="42" s="1"/>
  <c r="F307" i="42"/>
  <c r="D273" i="42"/>
  <c r="E273" i="42"/>
  <c r="C273" i="42"/>
  <c r="F263" i="42"/>
  <c r="D256" i="42"/>
  <c r="E256" i="42"/>
  <c r="C256" i="42"/>
  <c r="F256" i="42" s="1"/>
  <c r="K212" i="42"/>
  <c r="J212" i="42"/>
  <c r="H212" i="42"/>
  <c r="I211" i="42"/>
  <c r="E211" i="42"/>
  <c r="K211" i="42" s="1"/>
  <c r="D211" i="42"/>
  <c r="C211" i="42"/>
  <c r="C210" i="42" s="1"/>
  <c r="C206" i="42" s="1"/>
  <c r="K205" i="42"/>
  <c r="J205" i="42"/>
  <c r="H205" i="42"/>
  <c r="G205" i="42"/>
  <c r="F205" i="42"/>
  <c r="H204" i="42"/>
  <c r="I203" i="42"/>
  <c r="E203" i="42"/>
  <c r="J203" i="42" s="1"/>
  <c r="D203" i="42"/>
  <c r="K202" i="42"/>
  <c r="J202" i="42"/>
  <c r="H202" i="42"/>
  <c r="G202" i="42"/>
  <c r="F202" i="42"/>
  <c r="K201" i="42"/>
  <c r="J201" i="42"/>
  <c r="H201" i="42"/>
  <c r="G201" i="42"/>
  <c r="F201" i="42"/>
  <c r="K200" i="42"/>
  <c r="J200" i="42"/>
  <c r="H200" i="42"/>
  <c r="G200" i="42"/>
  <c r="F200" i="42"/>
  <c r="K199" i="42"/>
  <c r="J199" i="42"/>
  <c r="I198" i="42"/>
  <c r="E198" i="42"/>
  <c r="G198" i="42" s="1"/>
  <c r="C198" i="42"/>
  <c r="K196" i="42"/>
  <c r="J196" i="42"/>
  <c r="H196" i="42"/>
  <c r="G196" i="42"/>
  <c r="F196" i="42"/>
  <c r="I195" i="42"/>
  <c r="E195" i="42"/>
  <c r="D195" i="42"/>
  <c r="G195" i="42" s="1"/>
  <c r="C195" i="42"/>
  <c r="F195" i="42" s="1"/>
  <c r="K194" i="42"/>
  <c r="J194" i="42"/>
  <c r="H194" i="42"/>
  <c r="G194" i="42"/>
  <c r="F194" i="42"/>
  <c r="I193" i="42"/>
  <c r="E193" i="42"/>
  <c r="D193" i="42"/>
  <c r="C193" i="42"/>
  <c r="F193" i="42" s="1"/>
  <c r="K191" i="42"/>
  <c r="J191" i="42"/>
  <c r="K184" i="42"/>
  <c r="J184" i="42"/>
  <c r="H184" i="42"/>
  <c r="G184" i="42"/>
  <c r="F184" i="42"/>
  <c r="K183" i="42"/>
  <c r="J183" i="42"/>
  <c r="H183" i="42"/>
  <c r="K182" i="42"/>
  <c r="J182" i="42"/>
  <c r="H182" i="42"/>
  <c r="G182" i="42"/>
  <c r="F182" i="42"/>
  <c r="I181" i="42"/>
  <c r="E181" i="42"/>
  <c r="E180" i="42" s="1"/>
  <c r="D181" i="42"/>
  <c r="D180" i="42" s="1"/>
  <c r="D179" i="42" s="1"/>
  <c r="C181" i="42"/>
  <c r="C180" i="42" s="1"/>
  <c r="C179" i="42" s="1"/>
  <c r="I47" i="42"/>
  <c r="J47" i="42" s="1"/>
  <c r="I69" i="42"/>
  <c r="J69" i="42" s="1"/>
  <c r="I110" i="42"/>
  <c r="I146" i="42"/>
  <c r="I309" i="42" s="1"/>
  <c r="F148" i="42"/>
  <c r="G148" i="42"/>
  <c r="H148" i="42"/>
  <c r="J148" i="42"/>
  <c r="K148" i="42"/>
  <c r="I139" i="42"/>
  <c r="K139" i="42" s="1"/>
  <c r="I134" i="42"/>
  <c r="I132" i="42"/>
  <c r="K132" i="42" s="1"/>
  <c r="I126" i="42"/>
  <c r="I123" i="42"/>
  <c r="I97" i="42"/>
  <c r="F150" i="42"/>
  <c r="G150" i="42"/>
  <c r="H150" i="42"/>
  <c r="J150" i="42"/>
  <c r="K150" i="42"/>
  <c r="D146" i="42"/>
  <c r="D309" i="42" s="1"/>
  <c r="G309" i="42" s="1"/>
  <c r="E146" i="42"/>
  <c r="E309" i="42" s="1"/>
  <c r="J309" i="42" s="1"/>
  <c r="C146" i="42"/>
  <c r="C309" i="42" s="1"/>
  <c r="F309" i="42" s="1"/>
  <c r="G139" i="42"/>
  <c r="D134" i="42"/>
  <c r="G134" i="42" s="1"/>
  <c r="E134" i="42"/>
  <c r="K134" i="42" s="1"/>
  <c r="C134" i="42"/>
  <c r="F134" i="42" s="1"/>
  <c r="I119" i="42"/>
  <c r="K119" i="42" s="1"/>
  <c r="F93" i="42"/>
  <c r="G93" i="42"/>
  <c r="H93" i="42"/>
  <c r="J93" i="42"/>
  <c r="K93" i="42"/>
  <c r="F94" i="42"/>
  <c r="G94" i="42"/>
  <c r="H94" i="42"/>
  <c r="J94" i="42"/>
  <c r="K94" i="42"/>
  <c r="F98" i="42"/>
  <c r="G98" i="42"/>
  <c r="H98" i="42"/>
  <c r="J98" i="42"/>
  <c r="K98" i="42"/>
  <c r="H111" i="42"/>
  <c r="J111" i="42"/>
  <c r="K111" i="42"/>
  <c r="F115" i="42"/>
  <c r="G115" i="42"/>
  <c r="H115" i="42"/>
  <c r="J115" i="42"/>
  <c r="K115" i="42"/>
  <c r="F117" i="42"/>
  <c r="G117" i="42"/>
  <c r="H117" i="42"/>
  <c r="J117" i="42"/>
  <c r="K117" i="42"/>
  <c r="F118" i="42"/>
  <c r="G118" i="42"/>
  <c r="H118" i="42"/>
  <c r="J118" i="42"/>
  <c r="K118" i="42"/>
  <c r="F120" i="42"/>
  <c r="G120" i="42"/>
  <c r="H120" i="42"/>
  <c r="J120" i="42"/>
  <c r="K120" i="42"/>
  <c r="F121" i="42"/>
  <c r="G121" i="42"/>
  <c r="H121" i="42"/>
  <c r="J121" i="42"/>
  <c r="K121" i="42"/>
  <c r="G122" i="42"/>
  <c r="H122" i="42"/>
  <c r="J122" i="42"/>
  <c r="K122" i="42"/>
  <c r="F124" i="42"/>
  <c r="G124" i="42"/>
  <c r="H124" i="42"/>
  <c r="J124" i="42"/>
  <c r="K124" i="42"/>
  <c r="F125" i="42"/>
  <c r="G125" i="42"/>
  <c r="H125" i="42"/>
  <c r="J125" i="42"/>
  <c r="K125" i="42"/>
  <c r="F127" i="42"/>
  <c r="G127" i="42"/>
  <c r="H127" i="42"/>
  <c r="J127" i="42"/>
  <c r="K127" i="42"/>
  <c r="F129" i="42"/>
  <c r="G129" i="42"/>
  <c r="H129" i="42"/>
  <c r="J129" i="42"/>
  <c r="K129" i="42"/>
  <c r="F130" i="42"/>
  <c r="G130" i="42"/>
  <c r="H130" i="42"/>
  <c r="J130" i="42"/>
  <c r="K130" i="42"/>
  <c r="F131" i="42"/>
  <c r="G131" i="42"/>
  <c r="H131" i="42"/>
  <c r="J131" i="42"/>
  <c r="K131" i="42"/>
  <c r="F133" i="42"/>
  <c r="G133" i="42"/>
  <c r="H133" i="42"/>
  <c r="J133" i="42"/>
  <c r="K133" i="42"/>
  <c r="F135" i="42"/>
  <c r="G135" i="42"/>
  <c r="H135" i="42"/>
  <c r="J135" i="42"/>
  <c r="K135" i="42"/>
  <c r="F136" i="42"/>
  <c r="G136" i="42"/>
  <c r="H136" i="42"/>
  <c r="J136" i="42"/>
  <c r="K136" i="42"/>
  <c r="F137" i="42"/>
  <c r="G137" i="42"/>
  <c r="H137" i="42"/>
  <c r="J137" i="42"/>
  <c r="K137" i="42"/>
  <c r="F140" i="42"/>
  <c r="G140" i="42"/>
  <c r="H140" i="42"/>
  <c r="J140" i="42"/>
  <c r="K140" i="42"/>
  <c r="F145" i="42"/>
  <c r="G145" i="42"/>
  <c r="H145" i="42"/>
  <c r="J145" i="42"/>
  <c r="K145" i="42"/>
  <c r="F147" i="42"/>
  <c r="G147" i="42"/>
  <c r="H147" i="42"/>
  <c r="J147" i="42"/>
  <c r="K147" i="42"/>
  <c r="F149" i="42"/>
  <c r="G149" i="42"/>
  <c r="H149" i="42"/>
  <c r="J149" i="42"/>
  <c r="K149" i="42"/>
  <c r="F151" i="42"/>
  <c r="G151" i="42"/>
  <c r="H151" i="42"/>
  <c r="J151" i="42"/>
  <c r="K151" i="42"/>
  <c r="J86" i="42"/>
  <c r="K86" i="42"/>
  <c r="I61" i="42"/>
  <c r="J61" i="42" s="1"/>
  <c r="I59" i="42"/>
  <c r="K59" i="42" s="1"/>
  <c r="I53" i="42"/>
  <c r="K53" i="42" s="1"/>
  <c r="J50" i="42"/>
  <c r="K50" i="42"/>
  <c r="I49" i="42"/>
  <c r="K49" i="42" s="1"/>
  <c r="I41" i="42"/>
  <c r="K41" i="42" s="1"/>
  <c r="I31" i="42"/>
  <c r="K31" i="42" s="1"/>
  <c r="F86" i="42"/>
  <c r="G86" i="42"/>
  <c r="H63" i="42"/>
  <c r="F54" i="42"/>
  <c r="G54" i="42"/>
  <c r="F55" i="42"/>
  <c r="G55" i="42"/>
  <c r="F56" i="42"/>
  <c r="G56" i="42"/>
  <c r="F57" i="42"/>
  <c r="G57" i="42"/>
  <c r="F60" i="42"/>
  <c r="G60" i="42"/>
  <c r="F62" i="42"/>
  <c r="G62" i="42"/>
  <c r="F63" i="42"/>
  <c r="G63" i="42"/>
  <c r="G65" i="42"/>
  <c r="F70" i="42"/>
  <c r="F71" i="42"/>
  <c r="F50" i="42"/>
  <c r="G50" i="42"/>
  <c r="F51" i="42"/>
  <c r="G51" i="42"/>
  <c r="F48" i="42"/>
  <c r="G48" i="42"/>
  <c r="H61" i="42"/>
  <c r="H59" i="42"/>
  <c r="F49" i="42"/>
  <c r="K44" i="42"/>
  <c r="K43" i="42"/>
  <c r="H38" i="42"/>
  <c r="I28" i="42"/>
  <c r="J28" i="42" s="1"/>
  <c r="I26" i="42"/>
  <c r="J26" i="42" s="1"/>
  <c r="I24" i="42"/>
  <c r="K24" i="42" s="1"/>
  <c r="I21" i="42"/>
  <c r="I18" i="42"/>
  <c r="I15" i="42"/>
  <c r="J15" i="42" s="1"/>
  <c r="I11" i="42"/>
  <c r="H24" i="42"/>
  <c r="G15" i="42"/>
  <c r="F248" i="42"/>
  <c r="G268" i="42"/>
  <c r="G276" i="42"/>
  <c r="J252" i="42"/>
  <c r="F252" i="42"/>
  <c r="K76" i="42"/>
  <c r="K77" i="42"/>
  <c r="K81" i="42"/>
  <c r="J76" i="42"/>
  <c r="J77" i="42"/>
  <c r="J81" i="42"/>
  <c r="H76" i="42"/>
  <c r="H77" i="42"/>
  <c r="G76" i="42"/>
  <c r="G77" i="42"/>
  <c r="F76" i="42"/>
  <c r="F77" i="42"/>
  <c r="K271" i="42"/>
  <c r="K272" i="42"/>
  <c r="K274" i="42"/>
  <c r="J271" i="42"/>
  <c r="J272" i="42"/>
  <c r="J274" i="42"/>
  <c r="K266" i="42"/>
  <c r="H252" i="42"/>
  <c r="G252" i="42"/>
  <c r="K248" i="42"/>
  <c r="J248" i="42"/>
  <c r="H248" i="42"/>
  <c r="G248" i="42"/>
  <c r="J51" i="42"/>
  <c r="J57" i="42"/>
  <c r="K57" i="42"/>
  <c r="J60" i="42"/>
  <c r="K60" i="42"/>
  <c r="J37" i="42"/>
  <c r="K37" i="42"/>
  <c r="F37" i="42"/>
  <c r="G37" i="42"/>
  <c r="J234" i="42"/>
  <c r="K234" i="42"/>
  <c r="J242" i="42"/>
  <c r="K242" i="42"/>
  <c r="G283" i="42"/>
  <c r="F283" i="42"/>
  <c r="K48" i="42"/>
  <c r="J42" i="42"/>
  <c r="J43" i="42"/>
  <c r="J44" i="42"/>
  <c r="J48" i="42"/>
  <c r="J12" i="42"/>
  <c r="J13" i="42"/>
  <c r="J14" i="42"/>
  <c r="J16" i="42"/>
  <c r="J20" i="42"/>
  <c r="J22" i="42"/>
  <c r="J25" i="42"/>
  <c r="J27" i="42"/>
  <c r="J29" i="42"/>
  <c r="J32" i="42"/>
  <c r="J33" i="42"/>
  <c r="J34" i="42"/>
  <c r="J35" i="42"/>
  <c r="J36" i="42"/>
  <c r="H57" i="42"/>
  <c r="J39" i="42"/>
  <c r="G285" i="42"/>
  <c r="F285" i="42"/>
  <c r="H32" i="42"/>
  <c r="G32" i="42"/>
  <c r="G280" i="42"/>
  <c r="H280" i="42"/>
  <c r="F280" i="42"/>
  <c r="K270" i="42"/>
  <c r="J270" i="42"/>
  <c r="J266" i="42"/>
  <c r="K264" i="42"/>
  <c r="J264" i="42"/>
  <c r="J262" i="42"/>
  <c r="K261" i="42"/>
  <c r="J261" i="42"/>
  <c r="H274" i="42"/>
  <c r="G274" i="42"/>
  <c r="F274" i="42"/>
  <c r="H272" i="42"/>
  <c r="G272" i="42"/>
  <c r="H271" i="42"/>
  <c r="G271" i="42"/>
  <c r="H270" i="42"/>
  <c r="G270" i="42"/>
  <c r="F270" i="42"/>
  <c r="H266" i="42"/>
  <c r="G266" i="42"/>
  <c r="F266" i="42"/>
  <c r="H264" i="42"/>
  <c r="G264" i="42"/>
  <c r="F264" i="42"/>
  <c r="H262" i="42"/>
  <c r="G262" i="42"/>
  <c r="F262" i="42"/>
  <c r="H261" i="42"/>
  <c r="G261" i="42"/>
  <c r="F261" i="42"/>
  <c r="J54" i="42"/>
  <c r="K54" i="42"/>
  <c r="H60" i="42"/>
  <c r="K29" i="42"/>
  <c r="K22" i="42"/>
  <c r="J55" i="42"/>
  <c r="K55" i="42"/>
  <c r="J56" i="42"/>
  <c r="K56" i="42"/>
  <c r="K51" i="42"/>
  <c r="K16" i="42"/>
  <c r="G315" i="42"/>
  <c r="G289" i="42"/>
  <c r="H287" i="42"/>
  <c r="H288" i="42" s="1"/>
  <c r="G287" i="42"/>
  <c r="G288" i="42" s="1"/>
  <c r="G286" i="42"/>
  <c r="H285" i="42"/>
  <c r="H283" i="42"/>
  <c r="H258" i="42"/>
  <c r="G228" i="42"/>
  <c r="K27" i="42"/>
  <c r="K283" i="42"/>
  <c r="K228" i="42"/>
  <c r="J228" i="42"/>
  <c r="K35" i="42"/>
  <c r="K25" i="42"/>
  <c r="K20" i="42"/>
  <c r="K62" i="42"/>
  <c r="H62" i="42"/>
  <c r="J62" i="42"/>
  <c r="F42" i="42"/>
  <c r="G42" i="42"/>
  <c r="H42" i="42"/>
  <c r="K42" i="42"/>
  <c r="F43" i="42"/>
  <c r="G43" i="42"/>
  <c r="H43" i="42"/>
  <c r="F44" i="42"/>
  <c r="G44" i="42"/>
  <c r="H44" i="42"/>
  <c r="H37" i="42"/>
  <c r="K36" i="42"/>
  <c r="H36" i="42"/>
  <c r="G36" i="42"/>
  <c r="F36" i="42"/>
  <c r="K34" i="42"/>
  <c r="H34" i="42"/>
  <c r="F34" i="42"/>
  <c r="K33" i="42"/>
  <c r="H33" i="42"/>
  <c r="F33" i="42"/>
  <c r="H35" i="42"/>
  <c r="G35" i="42"/>
  <c r="F35" i="42"/>
  <c r="H29" i="42"/>
  <c r="G29" i="42"/>
  <c r="F29" i="42"/>
  <c r="G27" i="42"/>
  <c r="F27" i="42"/>
  <c r="H22" i="42"/>
  <c r="G22" i="42"/>
  <c r="F22" i="42"/>
  <c r="H20" i="42"/>
  <c r="G20" i="42"/>
  <c r="F20" i="42"/>
  <c r="H16" i="42"/>
  <c r="G16" i="42"/>
  <c r="F16" i="42"/>
  <c r="K14" i="42"/>
  <c r="H14" i="42"/>
  <c r="G14" i="42"/>
  <c r="F14" i="42"/>
  <c r="K13" i="42"/>
  <c r="H13" i="42"/>
  <c r="K12" i="42"/>
  <c r="H12" i="42"/>
  <c r="G12" i="42"/>
  <c r="H86" i="42"/>
  <c r="H70" i="42"/>
  <c r="H71" i="42"/>
  <c r="J285" i="42"/>
  <c r="F287" i="42"/>
  <c r="F288" i="42" s="1"/>
  <c r="K285" i="42"/>
  <c r="J258" i="42"/>
  <c r="K287" i="42"/>
  <c r="K288" i="42" s="1"/>
  <c r="J287" i="42"/>
  <c r="J288" i="42" s="1"/>
  <c r="J283" i="42"/>
  <c r="K71" i="42"/>
  <c r="J71" i="42"/>
  <c r="K70" i="42"/>
  <c r="J70" i="42"/>
  <c r="G39" i="42"/>
  <c r="F39" i="42"/>
  <c r="K39" i="42"/>
  <c r="K63" i="42"/>
  <c r="G38" i="42"/>
  <c r="F38" i="42"/>
  <c r="J63" i="42"/>
  <c r="H65" i="42"/>
  <c r="J38" i="42"/>
  <c r="K38" i="42"/>
  <c r="K65" i="42"/>
  <c r="J65" i="42"/>
  <c r="H268" i="42"/>
  <c r="K268" i="42"/>
  <c r="F276" i="42"/>
  <c r="J268" i="42"/>
  <c r="F268" i="42"/>
  <c r="H276" i="42"/>
  <c r="H15" i="42"/>
  <c r="K316" i="42"/>
  <c r="G316" i="42"/>
  <c r="J316" i="42"/>
  <c r="H316" i="42"/>
  <c r="G263" i="42"/>
  <c r="H28" i="42"/>
  <c r="F31" i="42"/>
  <c r="F28" i="42"/>
  <c r="F139" i="42"/>
  <c r="K143" i="42"/>
  <c r="F112" i="42"/>
  <c r="J163" i="42"/>
  <c r="E298" i="42"/>
  <c r="F21" i="42"/>
  <c r="G28" i="42"/>
  <c r="F26" i="42"/>
  <c r="F47" i="42"/>
  <c r="I304" i="42"/>
  <c r="J304" i="42" s="1"/>
  <c r="G53" i="42"/>
  <c r="G41" i="42"/>
  <c r="H41" i="42"/>
  <c r="F41" i="42"/>
  <c r="G30" i="42"/>
  <c r="F30" i="42"/>
  <c r="H26" i="42"/>
  <c r="G26" i="42"/>
  <c r="G24" i="42"/>
  <c r="H23" i="42"/>
  <c r="F24" i="42"/>
  <c r="H21" i="42"/>
  <c r="H30" i="42"/>
  <c r="G23" i="42"/>
  <c r="H190" i="42"/>
  <c r="K61" i="42"/>
  <c r="G61" i="42"/>
  <c r="F61" i="42"/>
  <c r="G59" i="42"/>
  <c r="F59" i="42"/>
  <c r="F53" i="42"/>
  <c r="G47" i="42"/>
  <c r="H47" i="42"/>
  <c r="H49" i="42"/>
  <c r="G49" i="42"/>
  <c r="G52" i="42"/>
  <c r="G193" i="42"/>
  <c r="F46" i="42"/>
  <c r="F52" i="42"/>
  <c r="H52" i="42"/>
  <c r="G46" i="42"/>
  <c r="G45" i="42"/>
  <c r="H46" i="42"/>
  <c r="F45" i="42"/>
  <c r="H45" i="42"/>
  <c r="F101" i="42"/>
  <c r="H92" i="42"/>
  <c r="I189" i="42"/>
  <c r="J134" i="42"/>
  <c r="J146" i="42"/>
  <c r="I180" i="42"/>
  <c r="I179" i="42" s="1"/>
  <c r="D210" i="42"/>
  <c r="D206" i="42" s="1"/>
  <c r="I210" i="42"/>
  <c r="G256" i="42"/>
  <c r="G308" i="42"/>
  <c r="J110" i="42"/>
  <c r="H132" i="42"/>
  <c r="G307" i="42"/>
  <c r="F146" i="42"/>
  <c r="H112" i="42"/>
  <c r="F279" i="42"/>
  <c r="F132" i="42"/>
  <c r="G241" i="42"/>
  <c r="H235" i="42"/>
  <c r="K99" i="42"/>
  <c r="I10" i="42"/>
  <c r="J312" i="42"/>
  <c r="D73" i="42"/>
  <c r="D293" i="42" s="1"/>
  <c r="E179" i="42"/>
  <c r="J275" i="42" l="1"/>
  <c r="K163" i="42"/>
  <c r="J49" i="42"/>
  <c r="H227" i="42"/>
  <c r="K69" i="42"/>
  <c r="K21" i="42"/>
  <c r="J235" i="42"/>
  <c r="J59" i="42"/>
  <c r="E307" i="42"/>
  <c r="J307" i="42" s="1"/>
  <c r="K235" i="42"/>
  <c r="J21" i="42"/>
  <c r="K85" i="42"/>
  <c r="I301" i="42"/>
  <c r="H163" i="42"/>
  <c r="K75" i="42"/>
  <c r="K256" i="42"/>
  <c r="J251" i="42"/>
  <c r="E97" i="42"/>
  <c r="G227" i="42"/>
  <c r="G168" i="42"/>
  <c r="K265" i="42"/>
  <c r="H265" i="42"/>
  <c r="I303" i="42"/>
  <c r="J303" i="42" s="1"/>
  <c r="K146" i="42"/>
  <c r="J99" i="42"/>
  <c r="I30" i="42"/>
  <c r="K30" i="42" s="1"/>
  <c r="J132" i="42"/>
  <c r="I302" i="42"/>
  <c r="J302" i="42" s="1"/>
  <c r="F99" i="42"/>
  <c r="K28" i="42"/>
  <c r="H134" i="42"/>
  <c r="K193" i="42"/>
  <c r="C197" i="42"/>
  <c r="K244" i="42"/>
  <c r="D97" i="42"/>
  <c r="K241" i="42"/>
  <c r="K11" i="42"/>
  <c r="I300" i="42"/>
  <c r="K275" i="42"/>
  <c r="C97" i="42"/>
  <c r="C160" i="42" s="1"/>
  <c r="F275" i="42"/>
  <c r="E210" i="42"/>
  <c r="E206" i="42" s="1"/>
  <c r="H206" i="42" s="1"/>
  <c r="H241" i="42"/>
  <c r="H123" i="42"/>
  <c r="F181" i="42"/>
  <c r="D9" i="42"/>
  <c r="D72" i="42" s="1"/>
  <c r="G273" i="42"/>
  <c r="J259" i="42"/>
  <c r="H251" i="42"/>
  <c r="K251" i="42"/>
  <c r="J256" i="42"/>
  <c r="J241" i="42"/>
  <c r="E297" i="42"/>
  <c r="H233" i="42"/>
  <c r="G233" i="42"/>
  <c r="G179" i="42"/>
  <c r="G180" i="42"/>
  <c r="K181" i="42"/>
  <c r="J123" i="42"/>
  <c r="F123" i="42"/>
  <c r="G119" i="42"/>
  <c r="J119" i="42"/>
  <c r="G298" i="42"/>
  <c r="K112" i="42"/>
  <c r="G110" i="42"/>
  <c r="I295" i="42"/>
  <c r="J92" i="42"/>
  <c r="K168" i="42"/>
  <c r="J41" i="42"/>
  <c r="J180" i="42"/>
  <c r="F198" i="42"/>
  <c r="H244" i="42"/>
  <c r="H307" i="42"/>
  <c r="J53" i="42"/>
  <c r="I299" i="42"/>
  <c r="E189" i="42"/>
  <c r="H189" i="42" s="1"/>
  <c r="I52" i="42"/>
  <c r="J52" i="42" s="1"/>
  <c r="G146" i="42"/>
  <c r="E73" i="42"/>
  <c r="E293" i="42" s="1"/>
  <c r="E74" i="42"/>
  <c r="H18" i="42"/>
  <c r="E17" i="42"/>
  <c r="K47" i="42"/>
  <c r="H195" i="42"/>
  <c r="J244" i="42"/>
  <c r="H259" i="42"/>
  <c r="H247" i="42"/>
  <c r="F11" i="42"/>
  <c r="E10" i="42"/>
  <c r="K10" i="42" s="1"/>
  <c r="F92" i="42"/>
  <c r="F75" i="42"/>
  <c r="H75" i="42"/>
  <c r="G18" i="42"/>
  <c r="F18" i="42"/>
  <c r="K18" i="42"/>
  <c r="J11" i="42"/>
  <c r="G11" i="42"/>
  <c r="J308" i="42"/>
  <c r="J310" i="42"/>
  <c r="J279" i="42"/>
  <c r="E306" i="42"/>
  <c r="C282" i="42"/>
  <c r="C295" i="42"/>
  <c r="D282" i="42"/>
  <c r="E282" i="42"/>
  <c r="E284" i="42" s="1"/>
  <c r="D299" i="42"/>
  <c r="C301" i="42"/>
  <c r="E301" i="42"/>
  <c r="K301" i="42" s="1"/>
  <c r="F251" i="42"/>
  <c r="C299" i="42"/>
  <c r="J30" i="42"/>
  <c r="H203" i="42"/>
  <c r="H312" i="42"/>
  <c r="G251" i="42"/>
  <c r="E299" i="42"/>
  <c r="D301" i="42"/>
  <c r="G301" i="42" s="1"/>
  <c r="I296" i="42"/>
  <c r="I294" i="42" s="1"/>
  <c r="I314" i="42" s="1"/>
  <c r="I197" i="42"/>
  <c r="K97" i="42"/>
  <c r="K227" i="42"/>
  <c r="J227" i="42"/>
  <c r="E295" i="42"/>
  <c r="C311" i="42"/>
  <c r="F311" i="42" s="1"/>
  <c r="K126" i="42"/>
  <c r="J126" i="42"/>
  <c r="I160" i="42"/>
  <c r="I161" i="42" s="1"/>
  <c r="H146" i="42"/>
  <c r="K203" i="42"/>
  <c r="K52" i="42"/>
  <c r="K263" i="42"/>
  <c r="D296" i="42"/>
  <c r="G126" i="42"/>
  <c r="H215" i="42"/>
  <c r="E197" i="42"/>
  <c r="K189" i="42"/>
  <c r="F179" i="42"/>
  <c r="G75" i="42"/>
  <c r="G74" i="42"/>
  <c r="C73" i="42"/>
  <c r="C293" i="42" s="1"/>
  <c r="F74" i="42"/>
  <c r="K210" i="42"/>
  <c r="F298" i="42"/>
  <c r="H11" i="42"/>
  <c r="K179" i="42"/>
  <c r="J193" i="42"/>
  <c r="J195" i="42"/>
  <c r="J211" i="42"/>
  <c r="H263" i="42"/>
  <c r="H143" i="42"/>
  <c r="K247" i="42"/>
  <c r="H99" i="42"/>
  <c r="G311" i="42"/>
  <c r="K311" i="42"/>
  <c r="J311" i="42"/>
  <c r="G92" i="42"/>
  <c r="F273" i="42"/>
  <c r="G163" i="42"/>
  <c r="H168" i="42"/>
  <c r="H310" i="42"/>
  <c r="K312" i="42"/>
  <c r="K259" i="42"/>
  <c r="I74" i="42"/>
  <c r="I73" i="42" s="1"/>
  <c r="F297" i="42"/>
  <c r="G101" i="42"/>
  <c r="H298" i="42"/>
  <c r="G302" i="42"/>
  <c r="J190" i="42"/>
  <c r="G85" i="42"/>
  <c r="J139" i="42"/>
  <c r="I298" i="42"/>
  <c r="K298" i="42" s="1"/>
  <c r="I282" i="42"/>
  <c r="I284" i="42" s="1"/>
  <c r="J18" i="42"/>
  <c r="F190" i="42"/>
  <c r="G190" i="42" s="1"/>
  <c r="D197" i="42"/>
  <c r="G197" i="42" s="1"/>
  <c r="H179" i="42"/>
  <c r="J179" i="42"/>
  <c r="H180" i="42"/>
  <c r="K180" i="42"/>
  <c r="D89" i="42"/>
  <c r="H309" i="42"/>
  <c r="K309" i="42"/>
  <c r="J313" i="42"/>
  <c r="H313" i="42"/>
  <c r="J233" i="42"/>
  <c r="K233" i="42"/>
  <c r="H300" i="42"/>
  <c r="J300" i="42"/>
  <c r="G300" i="42"/>
  <c r="H74" i="42"/>
  <c r="I185" i="42"/>
  <c r="H295" i="42"/>
  <c r="I305" i="42"/>
  <c r="J305" i="42" s="1"/>
  <c r="F180" i="42"/>
  <c r="G181" i="42"/>
  <c r="C189" i="42"/>
  <c r="C185" i="42" s="1"/>
  <c r="C222" i="42" s="1"/>
  <c r="K195" i="42"/>
  <c r="H198" i="42"/>
  <c r="F224" i="42"/>
  <c r="J97" i="42"/>
  <c r="H311" i="42"/>
  <c r="G265" i="42"/>
  <c r="J168" i="42"/>
  <c r="G279" i="42"/>
  <c r="I46" i="42"/>
  <c r="K26" i="42"/>
  <c r="I23" i="42"/>
  <c r="K307" i="42"/>
  <c r="F302" i="42"/>
  <c r="J31" i="42"/>
  <c r="J273" i="42"/>
  <c r="I17" i="42"/>
  <c r="K304" i="42"/>
  <c r="H126" i="42"/>
  <c r="K198" i="42"/>
  <c r="F265" i="42"/>
  <c r="K273" i="42"/>
  <c r="H273" i="42"/>
  <c r="F235" i="42"/>
  <c r="H193" i="42"/>
  <c r="H101" i="42"/>
  <c r="I206" i="42"/>
  <c r="J24" i="42"/>
  <c r="F126" i="42"/>
  <c r="G132" i="42"/>
  <c r="F110" i="42"/>
  <c r="J75" i="42"/>
  <c r="K190" i="42"/>
  <c r="J265" i="42"/>
  <c r="K310" i="42"/>
  <c r="H308" i="42"/>
  <c r="H279" i="42"/>
  <c r="H256" i="42"/>
  <c r="H211" i="42"/>
  <c r="J181" i="42"/>
  <c r="H181" i="42"/>
  <c r="I68" i="42"/>
  <c r="K123" i="42"/>
  <c r="J198" i="42"/>
  <c r="H119" i="42"/>
  <c r="H139" i="42"/>
  <c r="H85" i="42"/>
  <c r="H110" i="42"/>
  <c r="K110" i="42"/>
  <c r="G112" i="42"/>
  <c r="G123" i="42"/>
  <c r="F85" i="42"/>
  <c r="G235" i="42"/>
  <c r="F227" i="42"/>
  <c r="J10" i="42" l="1"/>
  <c r="H73" i="42"/>
  <c r="H210" i="42"/>
  <c r="K206" i="42"/>
  <c r="J210" i="42"/>
  <c r="K303" i="42"/>
  <c r="K302" i="42"/>
  <c r="G297" i="42"/>
  <c r="K297" i="42"/>
  <c r="H297" i="42"/>
  <c r="J297" i="42"/>
  <c r="K295" i="42"/>
  <c r="D185" i="42"/>
  <c r="D222" i="42" s="1"/>
  <c r="D223" i="42" s="1"/>
  <c r="D225" i="42" s="1"/>
  <c r="D291" i="42" s="1"/>
  <c r="J189" i="42"/>
  <c r="E185" i="42"/>
  <c r="F185" i="42" s="1"/>
  <c r="J301" i="42"/>
  <c r="F301" i="42"/>
  <c r="H301" i="42"/>
  <c r="H299" i="42"/>
  <c r="G299" i="42"/>
  <c r="C296" i="42"/>
  <c r="C294" i="42" s="1"/>
  <c r="C314" i="42" s="1"/>
  <c r="K299" i="42"/>
  <c r="K73" i="42"/>
  <c r="G17" i="42"/>
  <c r="F17" i="42"/>
  <c r="H17" i="42"/>
  <c r="J299" i="42"/>
  <c r="E9" i="42"/>
  <c r="F10" i="42"/>
  <c r="G10" i="42"/>
  <c r="H10" i="42"/>
  <c r="E296" i="42"/>
  <c r="G296" i="42" s="1"/>
  <c r="D160" i="42"/>
  <c r="G73" i="42"/>
  <c r="E160" i="42"/>
  <c r="K160" i="42" s="1"/>
  <c r="G295" i="42"/>
  <c r="F295" i="42"/>
  <c r="J74" i="42"/>
  <c r="K74" i="42"/>
  <c r="J298" i="42"/>
  <c r="K197" i="42"/>
  <c r="C223" i="42"/>
  <c r="C225" i="42" s="1"/>
  <c r="C292" i="42"/>
  <c r="F299" i="42"/>
  <c r="J295" i="42"/>
  <c r="J282" i="42"/>
  <c r="I223" i="42"/>
  <c r="I225" i="42" s="1"/>
  <c r="K282" i="42"/>
  <c r="H302" i="42"/>
  <c r="I222" i="42"/>
  <c r="G282" i="42"/>
  <c r="F97" i="42"/>
  <c r="H97" i="42"/>
  <c r="G97" i="42"/>
  <c r="H197" i="42"/>
  <c r="J197" i="42"/>
  <c r="F197" i="42"/>
  <c r="F189" i="42"/>
  <c r="G189" i="42" s="1"/>
  <c r="G293" i="42"/>
  <c r="C89" i="42"/>
  <c r="F293" i="42"/>
  <c r="F73" i="42"/>
  <c r="I293" i="42"/>
  <c r="J293" i="42" s="1"/>
  <c r="J73" i="42"/>
  <c r="D284" i="42"/>
  <c r="G284" i="42" s="1"/>
  <c r="J306" i="42"/>
  <c r="G306" i="42"/>
  <c r="K306" i="42"/>
  <c r="H306" i="42"/>
  <c r="I9" i="42"/>
  <c r="K17" i="42"/>
  <c r="J17" i="42"/>
  <c r="H224" i="42"/>
  <c r="G224" i="42"/>
  <c r="H293" i="42"/>
  <c r="H282" i="42"/>
  <c r="H284" i="42" s="1"/>
  <c r="K305" i="42"/>
  <c r="J206" i="42"/>
  <c r="F306" i="42"/>
  <c r="K23" i="42"/>
  <c r="J23" i="42"/>
  <c r="J46" i="42"/>
  <c r="I45" i="42"/>
  <c r="K46" i="42"/>
  <c r="C161" i="42"/>
  <c r="I224" i="42"/>
  <c r="J224" i="42" s="1"/>
  <c r="J284" i="42"/>
  <c r="K284" i="42"/>
  <c r="D294" i="42"/>
  <c r="C284" i="42"/>
  <c r="F284" i="42" s="1"/>
  <c r="F282" i="42"/>
  <c r="D292" i="42" l="1"/>
  <c r="H185" i="42"/>
  <c r="E223" i="42"/>
  <c r="E225" i="42" s="1"/>
  <c r="E222" i="42"/>
  <c r="H222" i="42" s="1"/>
  <c r="G185" i="42"/>
  <c r="K185" i="42"/>
  <c r="J185" i="42"/>
  <c r="H160" i="42"/>
  <c r="G160" i="42"/>
  <c r="D161" i="42"/>
  <c r="E161" i="42"/>
  <c r="F296" i="42"/>
  <c r="H9" i="42"/>
  <c r="F9" i="42"/>
  <c r="E72" i="42"/>
  <c r="G9" i="42"/>
  <c r="E89" i="42"/>
  <c r="H296" i="42"/>
  <c r="E294" i="42"/>
  <c r="E314" i="42" s="1"/>
  <c r="J296" i="42"/>
  <c r="J160" i="42"/>
  <c r="F160" i="42"/>
  <c r="K296" i="42"/>
  <c r="K293" i="42"/>
  <c r="C291" i="42"/>
  <c r="K224" i="42"/>
  <c r="I89" i="42"/>
  <c r="K9" i="42"/>
  <c r="I72" i="42"/>
  <c r="J9" i="42"/>
  <c r="J45" i="42"/>
  <c r="K45" i="42"/>
  <c r="D314" i="42"/>
  <c r="H223" i="42" l="1"/>
  <c r="J223" i="42"/>
  <c r="G223" i="42"/>
  <c r="G222" i="42"/>
  <c r="K223" i="42"/>
  <c r="F223" i="42"/>
  <c r="F222" i="42"/>
  <c r="K222" i="42"/>
  <c r="J222" i="42"/>
  <c r="G161" i="42"/>
  <c r="H294" i="42"/>
  <c r="J161" i="42"/>
  <c r="K161" i="42"/>
  <c r="F161" i="42"/>
  <c r="J294" i="42"/>
  <c r="K294" i="42"/>
  <c r="H161" i="42"/>
  <c r="H72" i="42"/>
  <c r="F72" i="42"/>
  <c r="G72" i="42"/>
  <c r="G89" i="42"/>
  <c r="H89" i="42"/>
  <c r="G294" i="42"/>
  <c r="F89" i="42"/>
  <c r="E292" i="42"/>
  <c r="G292" i="42" s="1"/>
  <c r="K72" i="42"/>
  <c r="J72" i="42"/>
  <c r="I292" i="42"/>
  <c r="K89" i="42"/>
  <c r="J89" i="42"/>
  <c r="I291" i="42"/>
  <c r="K314" i="42"/>
  <c r="J314" i="42"/>
  <c r="G314" i="42"/>
  <c r="H314" i="42"/>
  <c r="J225" i="42"/>
  <c r="K225" i="42"/>
  <c r="G225" i="42"/>
  <c r="H225" i="42"/>
  <c r="E291" i="42"/>
  <c r="F291" i="42" s="1"/>
  <c r="F225" i="42"/>
  <c r="H292" i="42" l="1"/>
  <c r="K292" i="42"/>
  <c r="J292" i="42"/>
  <c r="F292" i="42"/>
  <c r="G291" i="42"/>
  <c r="K291" i="42"/>
  <c r="H291" i="42"/>
  <c r="J291" i="42"/>
  <c r="F294" i="42"/>
  <c r="F314" i="42"/>
</calcChain>
</file>

<file path=xl/sharedStrings.xml><?xml version="1.0" encoding="utf-8"?>
<sst xmlns="http://schemas.openxmlformats.org/spreadsheetml/2006/main" count="840" uniqueCount="322">
  <si>
    <t>Разом видатків спеціального фонду</t>
  </si>
  <si>
    <t xml:space="preserve">  ДОХОДИ :</t>
  </si>
  <si>
    <t xml:space="preserve">  Всього  доходів спеціального фонду</t>
  </si>
  <si>
    <t>(тис.грн.)</t>
  </si>
  <si>
    <t>Всього видатків (загальний і спец. фонди)</t>
  </si>
  <si>
    <t>Всього доходів  (загальний і спец, фонди)</t>
  </si>
  <si>
    <t>Разом кредитування по спеціальному фонду</t>
  </si>
  <si>
    <t>КРЕДИТУВАННЯ спеціального фонду:</t>
  </si>
  <si>
    <t>Назва показників</t>
  </si>
  <si>
    <t>Код/ КФКВ</t>
  </si>
  <si>
    <t>900201</t>
  </si>
  <si>
    <t>Всього витрат (загальний і спец. фонди)</t>
  </si>
  <si>
    <t>ВСЬОГО ВИДАТКІВ разом з КРЕДИТУВАННЯМ по загальному фонду</t>
  </si>
  <si>
    <t>900101</t>
  </si>
  <si>
    <t>ВСЬОГО видатків спеціального фонду</t>
  </si>
  <si>
    <t>в сумі, +,-</t>
  </si>
  <si>
    <t>208400</t>
  </si>
  <si>
    <t xml:space="preserve">  Всього кредитування (загал. і спец. фонди)</t>
  </si>
  <si>
    <t>у %,  +,-</t>
  </si>
  <si>
    <t>Надходження коштів пайової участі у розвитку інфраструктури населеного пункту</t>
  </si>
  <si>
    <t>Плата за надання адміністративних послуг</t>
  </si>
  <si>
    <t>у т.ч. видатки розвитку (капітальні видатки)</t>
  </si>
  <si>
    <t>900202</t>
  </si>
  <si>
    <t>2110</t>
  </si>
  <si>
    <t>3000, 900202</t>
  </si>
  <si>
    <t>6000</t>
  </si>
  <si>
    <t>Екологічний податок 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</si>
  <si>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</si>
  <si>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Кошти, що передаються із загального фонду бюджету до бюджету розвитку (спец. фонду) </t>
  </si>
  <si>
    <t xml:space="preserve">у т.ч. доходи без трансфертів </t>
  </si>
  <si>
    <t>0100</t>
  </si>
  <si>
    <t>1000</t>
  </si>
  <si>
    <t>2000</t>
  </si>
  <si>
    <t>3000</t>
  </si>
  <si>
    <t>4000</t>
  </si>
  <si>
    <t>5000</t>
  </si>
  <si>
    <t>7300</t>
  </si>
  <si>
    <t>7330</t>
  </si>
  <si>
    <t>7400</t>
  </si>
  <si>
    <t>7600</t>
  </si>
  <si>
    <t>8370</t>
  </si>
  <si>
    <t>ВИДАТКИ спеціального фонду :</t>
  </si>
  <si>
    <t>Соціальний захист та соціальне забезпечення</t>
  </si>
  <si>
    <t>900102</t>
  </si>
  <si>
    <t>Первинна медична допомога населенню</t>
  </si>
  <si>
    <t>Резервний фонд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</si>
  <si>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</si>
  <si>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Інші субвенції з місцевого бюджету</t>
  </si>
  <si>
    <t>8300</t>
  </si>
  <si>
    <t>8330</t>
  </si>
  <si>
    <t>Інша діяльність у сфері екології та охорони природних ресурсів</t>
  </si>
  <si>
    <t>Інші програми та заходи, пов'язані з економічною діяльністю</t>
  </si>
  <si>
    <t>Відсоток виконання</t>
  </si>
  <si>
    <t>Рентна плата та плата за використання інших природних ресурсів</t>
  </si>
  <si>
    <t>9800</t>
  </si>
  <si>
    <t>Сільське, лісове, рибне господарство та мисливство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</si>
  <si>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</si>
  <si>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</si>
  <si>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8822</t>
  </si>
  <si>
    <t xml:space="preserve"> -  субвенції та дотації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</si>
  <si>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</si>
  <si>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</si>
  <si>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</si>
  <si>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</si>
  <si>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</si>
  <si>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</si>
  <si>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</si>
  <si>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</si>
  <si>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</si>
  <si>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</si>
  <si>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</si>
  <si>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</si>
  <si>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</si>
  <si>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</si>
  <si>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</si>
  <si>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</si>
  <si>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</si>
  <si>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</si>
  <si>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</si>
  <si>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</si>
  <si>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</si>
  <si>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</si>
  <si>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</si>
  <si>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</si>
  <si>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</si>
  <si>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</si>
  <si>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</si>
  <si>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</si>
  <si>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</si>
  <si>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</si>
  <si>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</si>
  <si>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</si>
  <si>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</si>
  <si>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</si>
  <si>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</si>
  <si>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</si>
  <si>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</si>
  <si>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</si>
  <si>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</si>
  <si>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</si>
  <si>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</si>
  <si>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</si>
  <si>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</si>
  <si>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</si>
  <si>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</si>
  <si>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</si>
  <si>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</si>
  <si>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</si>
  <si>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</si>
  <si>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</si>
  <si>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</si>
  <si>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</si>
  <si>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</si>
  <si>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</si>
  <si>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середовища внаслідок господарської та іншої діяльності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</si>
  <si>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зняттям грунтового покриву (родючого щару грунту) без спеціального дозволу відшкодування збитків за погрішення якості грунтового покриву тощо та за неодержання доходів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</si>
  <si>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</si>
  <si>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</si>
  <si>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</si>
  <si>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 крім нерухомого майна)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</si>
  <si>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</si>
  <si>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</si>
  <si>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</si>
  <si>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об’єктів нерухомого майна, що перебувають у приватній власності фізичних або юридичних осіб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</si>
  <si>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</si>
  <si>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</si>
  <si>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</si>
  <si>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</si>
  <si>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</si>
  <si>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</si>
  <si>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</si>
  <si>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</si>
  <si>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об’єднаних територіальних громад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</si>
  <si>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</si>
  <si>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</si>
  <si>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</si>
  <si>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 загального фонду</t>
  </si>
  <si>
    <t>Всього доходів спеціального фонду</t>
  </si>
  <si>
    <t>Доходи від операцій з кредитування та надання гарантій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</si>
  <si>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</si>
  <si>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</si>
  <si>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</si>
  <si>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</si>
  <si>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</si>
  <si>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</si>
  <si>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0180</t>
  </si>
  <si>
    <t>Інша діяльність у сфері державного управління</t>
  </si>
  <si>
    <t>Освіта</t>
  </si>
  <si>
    <t>1010</t>
  </si>
  <si>
    <t>Надання дошкільної освіти</t>
  </si>
  <si>
    <t>1020</t>
  </si>
  <si>
    <t>Охорона здоров’я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</si>
  <si>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</si>
  <si>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</si>
  <si>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3210</t>
  </si>
  <si>
    <t>Організація та проведення громадських робіт</t>
  </si>
  <si>
    <t>Інші заклади та заходи</t>
  </si>
  <si>
    <t>Культура i мистецтво</t>
  </si>
  <si>
    <t>4030</t>
  </si>
  <si>
    <t>Забезпечення діяльності бібліотек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</si>
  <si>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</si>
  <si>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</si>
  <si>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</si>
  <si>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Інші заклади та заходи в галузі культури і мистецтва</t>
  </si>
  <si>
    <t>Фiзична культура i спорт</t>
  </si>
  <si>
    <t>5010</t>
  </si>
  <si>
    <t>Проведення спортивної роботи в регіоні</t>
  </si>
  <si>
    <t>Розвиток дитячо-юнацького та резервного спорту</t>
  </si>
  <si>
    <t>5040</t>
  </si>
  <si>
    <t>Підтримка і розвиток спортивної інфраструктури</t>
  </si>
  <si>
    <t>Житлово-комунальне господарство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</si>
  <si>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</si>
  <si>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</si>
  <si>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</si>
  <si>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</si>
  <si>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6040</t>
  </si>
  <si>
    <t>Заходи, пов’язані з поліпшенням питної води</t>
  </si>
  <si>
    <t>7130</t>
  </si>
  <si>
    <t>Здійснення  заходів із землеустрою</t>
  </si>
  <si>
    <t>Будівництво та регіональний розвиток</t>
  </si>
  <si>
    <t>7370</t>
  </si>
  <si>
    <t>Реалізація інших заходів щодо соціально-економічного розвитку територій</t>
  </si>
  <si>
    <t>Транспорт та транспортна інфраструктура, дорожнє господарство</t>
  </si>
  <si>
    <t>7410</t>
  </si>
  <si>
    <t>Забезпечення надання послуг з перевезення пасажирів автомобільним транспортом</t>
  </si>
  <si>
    <t>7680</t>
  </si>
  <si>
    <t>Членські внески до асоціацій органів місцевого самоврядування</t>
  </si>
  <si>
    <t>8700</t>
  </si>
  <si>
    <t>9100</t>
  </si>
  <si>
    <t>Дотації з місцевого бюджету іншим бюджетам</t>
  </si>
  <si>
    <t>9110</t>
  </si>
  <si>
    <t>Реверсна дотація </t>
  </si>
  <si>
    <t>9400</t>
  </si>
  <si>
    <t>Субвенція з місцевого бюджету державному бюджету на виконання програм соціально-економічного розвитку регіонів</t>
  </si>
  <si>
    <t>ВИДАТКИ: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</si>
  <si>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</si>
  <si>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ВСЬОГО видатки загального фонду бюджету</t>
  </si>
  <si>
    <t>в т.ч. бюджет розвитку</t>
  </si>
  <si>
    <t>7310</t>
  </si>
  <si>
    <t>Будівництво об'єктів житлово-комунального господарства</t>
  </si>
  <si>
    <t>Будівництво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</si>
  <si>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</si>
  <si>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</si>
  <si>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7360</t>
  </si>
  <si>
    <t>Виконання інвестиційних проектів</t>
  </si>
  <si>
    <t>7650</t>
  </si>
  <si>
    <t>Проведення експертної  грошової  оцінки  земельної ділянки чи права на неї</t>
  </si>
  <si>
    <t>Охорона навколишнього природного середовища</t>
  </si>
  <si>
    <t>Будівництво об'єктів соціально - культурного призначення</t>
  </si>
  <si>
    <t>2120</t>
  </si>
  <si>
    <t>2220</t>
  </si>
  <si>
    <t>Медикаменти та перев'язувальні матеріали</t>
  </si>
  <si>
    <t>2230</t>
  </si>
  <si>
    <t>Продукти харчування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</si>
  <si>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</si>
  <si>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</si>
  <si>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</si>
  <si>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</si>
  <si>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</si>
  <si>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електрооенергії</t>
  </si>
  <si>
    <t>2274</t>
  </si>
  <si>
    <t>Оплата природного газу</t>
  </si>
  <si>
    <t>2275</t>
  </si>
  <si>
    <t>2100</t>
  </si>
  <si>
    <t>Оплата праці і нарахування на заробітну плату</t>
  </si>
  <si>
    <t xml:space="preserve">Оплата праці </t>
  </si>
  <si>
    <t>Нарахування на оплату праці</t>
  </si>
  <si>
    <t>Оплата інших енергоносіїв та інших комунальних послуг</t>
  </si>
  <si>
    <t>2620</t>
  </si>
  <si>
    <t>Поточні трансферти органам державного управління інших рівнів</t>
  </si>
  <si>
    <t>ЗАГАЛЬНИЙ ФОНД</t>
  </si>
  <si>
    <t>СПЕЦІАЛЬНИЙ ФОНД</t>
  </si>
  <si>
    <t>Всього доходів загального фонду без урахування міжбюджетних трансфертів</t>
  </si>
  <si>
    <t>Всього доходів спеціального фонду без урахування міжбюджетних трансфертів</t>
  </si>
  <si>
    <r>
      <t xml:space="preserve">        </t>
    </r>
    <r>
      <rPr>
        <b/>
        <sz val="12"/>
        <rFont val="Times New Roman"/>
        <family val="1"/>
        <charset val="204"/>
      </rPr>
      <t xml:space="preserve">                                                                                    </t>
    </r>
  </si>
  <si>
    <t>900203</t>
  </si>
  <si>
    <t>Захист населення і територій від надзвичайних ситуацій техногенного та природного характеру</t>
  </si>
  <si>
    <t>Заходи із запобігання та ліквідації надзвичайних ситуацій та наслідків стихійного лиха</t>
  </si>
  <si>
    <t>Внески до статутного капіталу суб'єктів господарювання</t>
  </si>
  <si>
    <t>Субвенція з місцевого бюджету за рахунок залишку коштів освітньої субвенції, на надання державної підтримки особам з особливими потребами, що утворився на початок бюджетного періоду</t>
  </si>
  <si>
    <t>Здійснення соціальної роботи з вразливими категоріями населення</t>
  </si>
  <si>
    <t>Утримання та ефективна експлуатація об'єктів житлово-комунального господарства</t>
  </si>
  <si>
    <t xml:space="preserve">Субвенція з місцнвого бюджету на фінансове забезпечення будівництва, реконструкції , ремонту і утримання автомобільних доріг загального користування місцевого значення, вулиць і доріг комунальної власності у населених пунктах </t>
  </si>
  <si>
    <t>Проведення місцевих виборів та референдумів, забезпечення діяльності виборчої комісії Автономної Республіки Крим</t>
  </si>
  <si>
    <t>Багатопрофільна стаціонарна медична допомога населенню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</si>
  <si>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</si>
  <si>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продажу основного капіталу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</si>
  <si>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</si>
  <si>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Субвенція з місцевого бюджету ні фінансове забезпечення будівництва, реконструкції, ремонту і утримання автомобільних доріг загального користування місцевого значення , вулиць і доріг комунальної власності у населених пунктах за рахунок відповідної субвенції з державного бюджету</t>
  </si>
  <si>
    <t xml:space="preserve">Субвенції з місцевого бюджету іншим місцевим бюджетам </t>
  </si>
  <si>
    <t>Відхилення 12 міс. 2020р. від 12 міс.2019р.</t>
  </si>
  <si>
    <t>Фактичне виконання за 12 міс. 2019 р.</t>
  </si>
  <si>
    <t>Забезпечення діяльності палаців і будинків культури, клубів, центрів дозвілля та інших клубних закладів</t>
  </si>
  <si>
    <t>Надання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</si>
  <si>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</t>
  </si>
  <si>
    <t>Надання загальної середньої освіти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</si>
  <si>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</si>
  <si>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</si>
  <si>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та дорожньої інфраструктури за рахунок коштів місцевого бюджету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</si>
  <si>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</si>
  <si>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 xml:space="preserve">Рентна плата за спеціальне використання лісових ресурсів 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</si>
  <si>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</si>
  <si>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>Дотація з державного бюджету місцевим бюджетам</t>
  </si>
  <si>
    <t>Базова дотація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</si>
  <si>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хворобою,інвалідністю</t>
  </si>
  <si>
    <t xml:space="preserve">Інші заходи у сфері соціального захисту і соціального забезпечення </t>
  </si>
  <si>
    <t>Підтримка спорту вищих досягнень та організацій, які здійснюють фізкультурно - спортивну діяльність в регіоні</t>
  </si>
  <si>
    <t>Забезпечення діяльності водопровідно- каналізаційного господарства</t>
  </si>
  <si>
    <t xml:space="preserve">Забезечення збору та вивезення сміття і відходів </t>
  </si>
  <si>
    <t>Економічна діяльність</t>
  </si>
  <si>
    <t>Забезпечення діяльності місцевої пожежної охорони</t>
  </si>
  <si>
    <t>Міжбюджетні трансфери</t>
  </si>
  <si>
    <t>2730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</si>
  <si>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 </t>
  </si>
  <si>
    <t>Первинна медична допомога населенню, що надається центрами первинної медичної (медико-санітарної) допомоги</t>
  </si>
  <si>
    <r>
      <t>Охорона здоров</t>
    </r>
    <r>
      <rPr>
        <b/>
        <sz val="12"/>
        <color indexed="8"/>
        <rFont val="Calibri"/>
        <family val="2"/>
        <charset val="204"/>
      </rPr>
      <t>'</t>
    </r>
    <r>
      <rPr>
        <b/>
        <sz val="12"/>
        <color indexed="8"/>
        <rFont val="Times New Roman"/>
        <family val="1"/>
        <charset val="204"/>
      </rPr>
      <t>я</t>
    </r>
  </si>
  <si>
    <t>Звіт</t>
  </si>
  <si>
    <t>Надходження бюджетних установ від додаткової (господарської) діяльності </t>
  </si>
  <si>
    <t xml:space="preserve">Секретар селищної ради </t>
  </si>
  <si>
    <t>Тетяна НЕПИЙВОДА</t>
  </si>
  <si>
    <t>грн</t>
  </si>
  <si>
    <t>до плану на рік, затвердж. місц.радами з урахув. змін %</t>
  </si>
  <si>
    <t>2280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</si>
  <si>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</si>
  <si>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</si>
  <si>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Інша діяльність</t>
  </si>
  <si>
    <r>
      <t xml:space="preserve">План на рік </t>
    </r>
    <r>
      <rPr>
        <b/>
        <sz val="10"/>
        <rFont val="Times New Roman"/>
        <family val="1"/>
        <charset val="204"/>
      </rPr>
      <t>уточнений</t>
    </r>
    <r>
      <rPr>
        <sz val="10"/>
        <rFont val="Times New Roman"/>
        <family val="1"/>
        <charset val="204"/>
      </rPr>
      <t>, затверджений місцевими радами з урахуванням змін,грн.</t>
    </r>
  </si>
  <si>
    <t>надання освіти за рахунок залишків коштів за субвенцію з державного бюджету місцевим бюджетом на надання державної підтримки особами з особливими освітніми потребами</t>
  </si>
  <si>
    <t>Субвенція з місцевогобюджету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</si>
  <si>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Цільові фонди </t>
  </si>
  <si>
    <t xml:space="preserve">Виконання заходів за рахунок цільових фондів </t>
  </si>
  <si>
    <t>Субвенція з державного бюджету місцевим бюджетам на реалізацію програми "Спроможна школа кращих результатів"</t>
  </si>
  <si>
    <t>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</si>
  <si>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</si>
  <si>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місцевого бюджету на забезпечення якісної, сучасної та доступної загальної середньої освіти "Нова українська школа"за рахунок відповідної субвенції з державного бюджету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</si>
  <si>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</si>
  <si>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</si>
  <si>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Офіційні трансфери</t>
  </si>
  <si>
    <t>Від органів державного управління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</si>
  <si>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</si>
  <si>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Надання спеціальної освіти мистецькими школами</t>
  </si>
  <si>
    <t>Інші програми та заходи у сфері освіти</t>
  </si>
  <si>
    <t>Співфінансування заходів, що реалізовуються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</si>
  <si>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бюджетом</t>
  </si>
  <si>
    <t>Реалізація заходів, спрямованих на підвищення доступності широкосмугового доступу до Інтернету в сільській місцевості</t>
  </si>
  <si>
    <t>Інші заходи, пов'язані з економічною діяльністю</t>
  </si>
  <si>
    <t>Співфінансування заходів, що реалізуються за  рахунок субвенції з державного бюджету місцевим бюджетам на реалізацію програми "Спроможна школа для кращих результатів"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</si>
  <si>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</si>
  <si>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Міжбюджетні  трансферти</t>
  </si>
  <si>
    <t xml:space="preserve">Ддаток 1                                                                    до рішення __ сесії 8 скликання                                                   Брацлвської селищної ради  № __                                                      від  __.__.2022 року  </t>
  </si>
  <si>
    <t>про виконання  місцевого  бюджету Брацлавської селищної територіальної громади за 3 місяці ( І квартал) 2022 року</t>
  </si>
  <si>
    <t>Уточнений план на січень-березень місяць 2022 року, грн</t>
  </si>
  <si>
    <t>Фактичне виконання за січень-березень, грн.</t>
  </si>
  <si>
    <t xml:space="preserve"> до уточненого плану за 3 міс. %</t>
  </si>
  <si>
    <t>Відхилення (+,-)  від плану за 3 міс.,грн.</t>
  </si>
  <si>
    <t>Дотація з місцевих бюджетів іншим місцевим бюджетам</t>
  </si>
  <si>
    <t>Дотація з місцевого бюджету на проведення розрахунків протягом опалювального періоду за комунальні послуги та енергоносії…</t>
  </si>
  <si>
    <t>Надання пільг окремим категоріям громадян з оплати послуг зв'язку</t>
  </si>
  <si>
    <t>Резервний фонд місцевого бюджету</t>
  </si>
  <si>
    <t>Проектування, реєстрація та охорона пам'яток архітектури</t>
  </si>
  <si>
    <t>про виконання  місцевого  бюджету Брацлавської селищної територіальної громади за 3 місяці                              ( І квартал) 2022 року</t>
  </si>
  <si>
    <t xml:space="preserve">Ддаток 1                                                                    до рішення 29 сесії 8 скликання                                                   Брацлвської селищної ради  № 161                                                      від  22.06.2022 року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</si>
</sst>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"/>
    <numFmt numFmtId="166" formatCode="0.000"/>
    <numFmt numFmtId="167" formatCode="#,##0.000"/>
    <numFmt numFmtId="168" formatCode="0.0000"/>
  </numFmts>
  <fonts count="54"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</font>
    <font>
      <b/>
      <sz val="10"/>
      <name val="Times New Roman"/>
      <family val="1"/>
      <charset val="204"/>
    </font>
    <font>
      <b/>
      <sz val="12"/>
      <name val="Arial Cyr"/>
      <family val="2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i/>
      <sz val="12"/>
      <name val="Arial Cyr"/>
      <family val="2"/>
      <charset val="204"/>
    </font>
    <font>
      <b/>
      <i/>
      <sz val="12"/>
      <name val="Arial Cyr"/>
      <family val="2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2"/>
      <name val="Arial"/>
      <family val="2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Arial Cyr"/>
      <charset val="204"/>
    </font>
    <font>
      <b/>
      <i/>
      <sz val="12"/>
      <name val="Arial Cyr"/>
      <charset val="204"/>
    </font>
    <font>
      <b/>
      <sz val="11"/>
      <name val="Arial Cyr"/>
      <charset val="204"/>
    </font>
    <font>
      <b/>
      <sz val="13"/>
      <name val="Arial Cyr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 Cyr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 Cyr"/>
      <charset val="1"/>
    </font>
    <font>
      <b/>
      <sz val="12"/>
      <name val="Arial Cyr"/>
      <charset val="1"/>
    </font>
    <font>
      <sz val="12"/>
      <name val="Arial Cyr"/>
      <charset val="1"/>
    </font>
    <font>
      <b/>
      <sz val="12"/>
      <color indexed="8"/>
      <name val="Calibri"/>
      <family val="2"/>
      <charset val="204"/>
    </font>
    <font>
      <sz val="14"/>
      <name val="Arial"/>
      <family val="2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3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rgb="FFFF0000"/>
      <name val="Arial Cyr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2">
    <xf numFmtId="0" fontId="0" fillId="0" borderId="0" xfId="0"/>
    <xf numFmtId="2" fontId="5" fillId="0" borderId="0" xfId="0" applyNumberFormat="1" applyFont="1" applyFill="1" applyBorder="1"/>
    <xf numFmtId="2" fontId="5" fillId="0" borderId="0" xfId="0" applyNumberFormat="1" applyFont="1" applyFill="1"/>
    <xf numFmtId="2" fontId="4" fillId="0" borderId="0" xfId="0" applyNumberFormat="1" applyFont="1" applyFill="1"/>
    <xf numFmtId="0" fontId="8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14" fillId="0" borderId="0" xfId="0" applyFont="1" applyFill="1"/>
    <xf numFmtId="164" fontId="4" fillId="0" borderId="0" xfId="0" applyNumberFormat="1" applyFont="1" applyFill="1"/>
    <xf numFmtId="0" fontId="21" fillId="0" borderId="0" xfId="0" applyFont="1" applyFill="1" applyBorder="1"/>
    <xf numFmtId="0" fontId="21" fillId="0" borderId="0" xfId="0" applyFont="1" applyFill="1"/>
    <xf numFmtId="0" fontId="14" fillId="0" borderId="0" xfId="0" applyFont="1" applyFill="1" applyBorder="1"/>
    <xf numFmtId="0" fontId="17" fillId="0" borderId="0" xfId="0" applyFont="1" applyFill="1" applyBorder="1"/>
    <xf numFmtId="164" fontId="21" fillId="0" borderId="0" xfId="0" applyNumberFormat="1" applyFont="1" applyFill="1" applyBorder="1"/>
    <xf numFmtId="0" fontId="8" fillId="0" borderId="1" xfId="0" applyFont="1" applyFill="1" applyBorder="1"/>
    <xf numFmtId="0" fontId="3" fillId="0" borderId="2" xfId="0" applyFont="1" applyFill="1" applyBorder="1"/>
    <xf numFmtId="0" fontId="17" fillId="0" borderId="0" xfId="0" applyFont="1" applyFill="1"/>
    <xf numFmtId="164" fontId="14" fillId="0" borderId="0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/>
    <xf numFmtId="164" fontId="8" fillId="0" borderId="0" xfId="0" applyNumberFormat="1" applyFont="1" applyFill="1" applyBorder="1"/>
    <xf numFmtId="0" fontId="24" fillId="0" borderId="3" xfId="0" applyFont="1" applyFill="1" applyBorder="1" applyAlignment="1" applyProtection="1">
      <alignment vertical="center" wrapText="1"/>
      <protection locked="0"/>
    </xf>
    <xf numFmtId="2" fontId="24" fillId="0" borderId="3" xfId="0" applyNumberFormat="1" applyFont="1" applyFill="1" applyBorder="1" applyAlignment="1"/>
    <xf numFmtId="2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4" xfId="0" applyNumberFormat="1" applyFont="1" applyFill="1" applyBorder="1" applyAlignment="1">
      <alignment horizontal="center" vertical="center" wrapText="1"/>
    </xf>
    <xf numFmtId="164" fontId="17" fillId="0" borderId="4" xfId="0" applyNumberFormat="1" applyFont="1" applyFill="1" applyBorder="1"/>
    <xf numFmtId="164" fontId="19" fillId="0" borderId="4" xfId="0" applyNumberFormat="1" applyFon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/>
    <xf numFmtId="2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0" xfId="0" applyNumberFormat="1" applyFont="1" applyFill="1"/>
    <xf numFmtId="2" fontId="23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6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/>
    <xf numFmtId="2" fontId="4" fillId="0" borderId="0" xfId="0" applyNumberFormat="1" applyFont="1" applyFill="1" applyBorder="1" applyAlignment="1">
      <alignment horizontal="center"/>
    </xf>
    <xf numFmtId="164" fontId="24" fillId="0" borderId="3" xfId="0" applyNumberFormat="1" applyFont="1" applyFill="1" applyBorder="1" applyAlignment="1" applyProtection="1">
      <alignment vertical="center" wrapText="1"/>
      <protection locked="0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0" fontId="21" fillId="3" borderId="0" xfId="0" applyFont="1" applyFill="1" applyBorder="1"/>
    <xf numFmtId="0" fontId="21" fillId="3" borderId="5" xfId="0" applyFont="1" applyFill="1" applyBorder="1"/>
    <xf numFmtId="164" fontId="12" fillId="0" borderId="6" xfId="0" applyNumberFormat="1" applyFont="1" applyFill="1" applyBorder="1"/>
    <xf numFmtId="164" fontId="12" fillId="0" borderId="4" xfId="0" applyNumberFormat="1" applyFont="1" applyFill="1" applyBorder="1"/>
    <xf numFmtId="164" fontId="9" fillId="0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right"/>
      <protection locked="0"/>
    </xf>
    <xf numFmtId="164" fontId="16" fillId="0" borderId="7" xfId="0" applyNumberFormat="1" applyFont="1" applyFill="1" applyBorder="1" applyAlignment="1">
      <alignment horizontal="right"/>
    </xf>
    <xf numFmtId="164" fontId="28" fillId="0" borderId="0" xfId="0" applyNumberFormat="1" applyFont="1" applyFill="1"/>
    <xf numFmtId="164" fontId="27" fillId="0" borderId="0" xfId="0" applyNumberFormat="1" applyFont="1" applyFill="1"/>
    <xf numFmtId="166" fontId="16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 applyProtection="1">
      <alignment horizontal="right"/>
      <protection locked="0"/>
    </xf>
    <xf numFmtId="166" fontId="16" fillId="0" borderId="4" xfId="0" applyNumberFormat="1" applyFont="1" applyFill="1" applyBorder="1" applyAlignment="1">
      <alignment horizontal="right"/>
    </xf>
    <xf numFmtId="166" fontId="17" fillId="0" borderId="6" xfId="0" applyNumberFormat="1" applyFont="1" applyFill="1" applyBorder="1" applyAlignment="1" applyProtection="1">
      <alignment horizontal="right"/>
      <protection locked="0"/>
    </xf>
    <xf numFmtId="166" fontId="12" fillId="0" borderId="8" xfId="0" applyNumberFormat="1" applyFont="1" applyFill="1" applyBorder="1" applyAlignment="1" applyProtection="1">
      <alignment horizontal="right"/>
      <protection locked="0"/>
    </xf>
    <xf numFmtId="166" fontId="17" fillId="0" borderId="0" xfId="0" applyNumberFormat="1" applyFont="1" applyFill="1" applyBorder="1"/>
    <xf numFmtId="0" fontId="14" fillId="4" borderId="0" xfId="0" applyFont="1" applyFill="1" applyBorder="1"/>
    <xf numFmtId="0" fontId="14" fillId="4" borderId="0" xfId="0" applyFont="1" applyFill="1"/>
    <xf numFmtId="164" fontId="14" fillId="4" borderId="0" xfId="0" applyNumberFormat="1" applyFont="1" applyFill="1" applyBorder="1"/>
    <xf numFmtId="0" fontId="9" fillId="4" borderId="0" xfId="0" applyFont="1" applyFill="1" applyBorder="1"/>
    <xf numFmtId="164" fontId="9" fillId="4" borderId="0" xfId="0" applyNumberFormat="1" applyFont="1" applyFill="1" applyBorder="1"/>
    <xf numFmtId="0" fontId="9" fillId="4" borderId="0" xfId="0" applyFont="1" applyFill="1"/>
    <xf numFmtId="2" fontId="6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right"/>
    </xf>
    <xf numFmtId="2" fontId="2" fillId="0" borderId="4" xfId="0" applyNumberFormat="1" applyFont="1" applyFill="1" applyBorder="1"/>
    <xf numFmtId="166" fontId="16" fillId="0" borderId="7" xfId="0" applyNumberFormat="1" applyFont="1" applyFill="1" applyBorder="1" applyAlignment="1" applyProtection="1">
      <alignment horizontal="right"/>
      <protection locked="0"/>
    </xf>
    <xf numFmtId="164" fontId="12" fillId="0" borderId="9" xfId="0" applyNumberFormat="1" applyFont="1" applyFill="1" applyBorder="1"/>
    <xf numFmtId="164" fontId="29" fillId="0" borderId="4" xfId="0" applyNumberFormat="1" applyFont="1" applyFill="1" applyBorder="1"/>
    <xf numFmtId="166" fontId="17" fillId="0" borderId="4" xfId="0" applyNumberFormat="1" applyFont="1" applyFill="1" applyBorder="1" applyAlignment="1" applyProtection="1">
      <alignment horizontal="right"/>
      <protection locked="0"/>
    </xf>
    <xf numFmtId="166" fontId="16" fillId="0" borderId="6" xfId="0" applyNumberFormat="1" applyFont="1" applyFill="1" applyBorder="1" applyAlignment="1">
      <alignment horizontal="right"/>
    </xf>
    <xf numFmtId="166" fontId="16" fillId="0" borderId="7" xfId="0" applyNumberFormat="1" applyFont="1" applyFill="1" applyBorder="1" applyAlignment="1">
      <alignment horizontal="right"/>
    </xf>
    <xf numFmtId="164" fontId="16" fillId="0" borderId="3" xfId="0" applyNumberFormat="1" applyFont="1" applyFill="1" applyBorder="1" applyAlignment="1" applyProtection="1">
      <alignment horizontal="right"/>
    </xf>
    <xf numFmtId="164" fontId="17" fillId="0" borderId="10" xfId="0" applyNumberFormat="1" applyFont="1" applyFill="1" applyBorder="1"/>
    <xf numFmtId="164" fontId="16" fillId="0" borderId="8" xfId="0" applyNumberFormat="1" applyFont="1" applyFill="1" applyBorder="1" applyAlignment="1">
      <alignment horizontal="right"/>
    </xf>
    <xf numFmtId="164" fontId="12" fillId="0" borderId="3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/>
    <xf numFmtId="164" fontId="12" fillId="4" borderId="4" xfId="0" applyNumberFormat="1" applyFont="1" applyFill="1" applyBorder="1"/>
    <xf numFmtId="166" fontId="29" fillId="4" borderId="4" xfId="0" applyNumberFormat="1" applyFont="1" applyFill="1" applyBorder="1" applyAlignment="1" applyProtection="1">
      <alignment horizontal="right"/>
      <protection locked="0"/>
    </xf>
    <xf numFmtId="166" fontId="29" fillId="0" borderId="11" xfId="0" applyNumberFormat="1" applyFont="1" applyFill="1" applyBorder="1" applyAlignment="1" applyProtection="1">
      <alignment horizontal="right"/>
      <protection locked="0"/>
    </xf>
    <xf numFmtId="164" fontId="9" fillId="0" borderId="12" xfId="0" applyNumberFormat="1" applyFont="1" applyFill="1" applyBorder="1"/>
    <xf numFmtId="164" fontId="31" fillId="0" borderId="7" xfId="0" applyNumberFormat="1" applyFont="1" applyFill="1" applyBorder="1"/>
    <xf numFmtId="164" fontId="12" fillId="5" borderId="4" xfId="0" applyNumberFormat="1" applyFont="1" applyFill="1" applyBorder="1" applyAlignment="1" applyProtection="1">
      <alignment horizontal="right"/>
      <protection locked="0"/>
    </xf>
    <xf numFmtId="167" fontId="12" fillId="0" borderId="10" xfId="0" applyNumberFormat="1" applyFont="1" applyFill="1" applyBorder="1"/>
    <xf numFmtId="167" fontId="29" fillId="0" borderId="4" xfId="0" applyNumberFormat="1" applyFont="1" applyFill="1" applyBorder="1"/>
    <xf numFmtId="167" fontId="17" fillId="0" borderId="4" xfId="0" applyNumberFormat="1" applyFont="1" applyFill="1" applyBorder="1"/>
    <xf numFmtId="167" fontId="17" fillId="0" borderId="3" xfId="0" applyNumberFormat="1" applyFont="1" applyFill="1" applyBorder="1"/>
    <xf numFmtId="167" fontId="12" fillId="0" borderId="6" xfId="0" applyNumberFormat="1" applyFont="1" applyFill="1" applyBorder="1"/>
    <xf numFmtId="167" fontId="12" fillId="0" borderId="9" xfId="0" applyNumberFormat="1" applyFont="1" applyFill="1" applyBorder="1"/>
    <xf numFmtId="167" fontId="29" fillId="0" borderId="13" xfId="0" applyNumberFormat="1" applyFont="1" applyFill="1" applyBorder="1"/>
    <xf numFmtId="167" fontId="0" fillId="0" borderId="3" xfId="0" applyNumberFormat="1" applyFont="1" applyFill="1" applyBorder="1"/>
    <xf numFmtId="167" fontId="12" fillId="4" borderId="4" xfId="0" applyNumberFormat="1" applyFont="1" applyFill="1" applyBorder="1"/>
    <xf numFmtId="167" fontId="19" fillId="0" borderId="4" xfId="0" applyNumberFormat="1" applyFont="1" applyFill="1" applyBorder="1"/>
    <xf numFmtId="167" fontId="12" fillId="0" borderId="4" xfId="0" applyNumberFormat="1" applyFont="1" applyFill="1" applyBorder="1"/>
    <xf numFmtId="167" fontId="9" fillId="0" borderId="11" xfId="0" applyNumberFormat="1" applyFont="1" applyFill="1" applyBorder="1"/>
    <xf numFmtId="167" fontId="31" fillId="0" borderId="6" xfId="0" applyNumberFormat="1" applyFont="1" applyFill="1" applyBorder="1"/>
    <xf numFmtId="167" fontId="22" fillId="0" borderId="6" xfId="0" applyNumberFormat="1" applyFont="1" applyFill="1" applyBorder="1" applyAlignment="1" applyProtection="1">
      <alignment horizontal="right" wrapText="1"/>
      <protection locked="0"/>
    </xf>
    <xf numFmtId="167" fontId="19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6" xfId="0" applyNumberFormat="1" applyFont="1" applyFill="1" applyBorder="1" applyAlignment="1" applyProtection="1">
      <alignment horizontal="right" wrapText="1"/>
      <protection locked="0"/>
    </xf>
    <xf numFmtId="167" fontId="12" fillId="0" borderId="4" xfId="0" applyNumberFormat="1" applyFont="1" applyFill="1" applyBorder="1" applyAlignment="1" applyProtection="1">
      <alignment horizontal="right" wrapText="1"/>
    </xf>
    <xf numFmtId="167" fontId="12" fillId="0" borderId="4" xfId="0" applyNumberFormat="1" applyFont="1" applyFill="1" applyBorder="1" applyAlignment="1">
      <alignment horizontal="right" wrapText="1"/>
    </xf>
    <xf numFmtId="167" fontId="29" fillId="0" borderId="6" xfId="0" applyNumberFormat="1" applyFont="1" applyFill="1" applyBorder="1" applyAlignment="1" applyProtection="1">
      <alignment horizontal="right" wrapText="1"/>
      <protection locked="0"/>
    </xf>
    <xf numFmtId="167" fontId="12" fillId="4" borderId="8" xfId="0" applyNumberFormat="1" applyFont="1" applyFill="1" applyBorder="1" applyAlignment="1" applyProtection="1">
      <alignment horizontal="right" wrapText="1"/>
      <protection locked="0"/>
    </xf>
    <xf numFmtId="167" fontId="29" fillId="0" borderId="6" xfId="0" applyNumberFormat="1" applyFont="1" applyFill="1" applyBorder="1" applyAlignment="1">
      <alignment horizontal="right" wrapText="1"/>
    </xf>
    <xf numFmtId="167" fontId="12" fillId="4" borderId="8" xfId="0" applyNumberFormat="1" applyFont="1" applyFill="1" applyBorder="1" applyAlignment="1">
      <alignment horizontal="right" wrapText="1"/>
    </xf>
    <xf numFmtId="167" fontId="12" fillId="4" borderId="6" xfId="0" applyNumberFormat="1" applyFont="1" applyFill="1" applyBorder="1" applyAlignment="1" applyProtection="1">
      <alignment horizontal="right" wrapText="1"/>
      <protection locked="0"/>
    </xf>
    <xf numFmtId="49" fontId="2" fillId="0" borderId="0" xfId="0" applyNumberFormat="1" applyFont="1" applyFill="1" applyAlignment="1">
      <alignment horizontal="left"/>
    </xf>
    <xf numFmtId="0" fontId="2" fillId="0" borderId="0" xfId="1" applyFont="1" applyFill="1" applyProtection="1"/>
    <xf numFmtId="0" fontId="2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49" fontId="18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Border="1" applyProtection="1"/>
    <xf numFmtId="0" fontId="18" fillId="0" borderId="0" xfId="1" applyFont="1" applyFill="1" applyProtection="1"/>
    <xf numFmtId="0" fontId="13" fillId="0" borderId="0" xfId="1" applyFont="1" applyFill="1" applyProtection="1"/>
    <xf numFmtId="167" fontId="29" fillId="0" borderId="4" xfId="0" applyNumberFormat="1" applyFont="1" applyFill="1" applyBorder="1" applyAlignment="1" applyProtection="1">
      <alignment horizontal="right" wrapText="1"/>
    </xf>
    <xf numFmtId="164" fontId="17" fillId="0" borderId="13" xfId="0" applyNumberFormat="1" applyFont="1" applyFill="1" applyBorder="1"/>
    <xf numFmtId="165" fontId="16" fillId="0" borderId="13" xfId="0" applyNumberFormat="1" applyFont="1" applyFill="1" applyBorder="1" applyAlignment="1" applyProtection="1">
      <alignment horizontal="right" wrapText="1"/>
    </xf>
    <xf numFmtId="165" fontId="16" fillId="0" borderId="13" xfId="0" applyNumberFormat="1" applyFont="1" applyFill="1" applyBorder="1" applyAlignment="1">
      <alignment horizontal="right" wrapText="1"/>
    </xf>
    <xf numFmtId="167" fontId="17" fillId="0" borderId="13" xfId="0" applyNumberFormat="1" applyFont="1" applyFill="1" applyBorder="1"/>
    <xf numFmtId="164" fontId="12" fillId="5" borderId="13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 wrapText="1"/>
      <protection locked="0"/>
    </xf>
    <xf numFmtId="0" fontId="14" fillId="5" borderId="0" xfId="0" applyFont="1" applyFill="1" applyBorder="1"/>
    <xf numFmtId="167" fontId="12" fillId="6" borderId="4" xfId="0" applyNumberFormat="1" applyFont="1" applyFill="1" applyBorder="1" applyAlignment="1" applyProtection="1">
      <alignment horizontal="right" wrapText="1"/>
      <protection locked="0"/>
    </xf>
    <xf numFmtId="165" fontId="29" fillId="0" borderId="13" xfId="0" applyNumberFormat="1" applyFont="1" applyFill="1" applyBorder="1" applyAlignment="1" applyProtection="1">
      <alignment horizontal="right" wrapText="1"/>
    </xf>
    <xf numFmtId="165" fontId="29" fillId="0" borderId="13" xfId="0" applyNumberFormat="1" applyFont="1" applyFill="1" applyBorder="1" applyAlignment="1">
      <alignment horizontal="right" wrapText="1"/>
    </xf>
    <xf numFmtId="165" fontId="17" fillId="0" borderId="13" xfId="0" applyNumberFormat="1" applyFont="1" applyFill="1" applyBorder="1" applyAlignment="1" applyProtection="1">
      <alignment horizontal="right" wrapText="1"/>
    </xf>
    <xf numFmtId="165" fontId="17" fillId="0" borderId="13" xfId="0" applyNumberFormat="1" applyFont="1" applyFill="1" applyBorder="1" applyAlignment="1">
      <alignment horizontal="right" wrapText="1"/>
    </xf>
    <xf numFmtId="166" fontId="17" fillId="0" borderId="14" xfId="0" applyNumberFormat="1" applyFont="1" applyFill="1" applyBorder="1" applyAlignment="1" applyProtection="1">
      <alignment horizontal="right"/>
      <protection locked="0"/>
    </xf>
    <xf numFmtId="167" fontId="29" fillId="6" borderId="13" xfId="0" applyNumberFormat="1" applyFont="1" applyFill="1" applyBorder="1"/>
    <xf numFmtId="164" fontId="29" fillId="6" borderId="13" xfId="0" applyNumberFormat="1" applyFont="1" applyFill="1" applyBorder="1"/>
    <xf numFmtId="49" fontId="2" fillId="5" borderId="4" xfId="0" applyNumberFormat="1" applyFont="1" applyFill="1" applyBorder="1" applyAlignment="1">
      <alignment horizontal="left"/>
    </xf>
    <xf numFmtId="166" fontId="12" fillId="5" borderId="4" xfId="0" applyNumberFormat="1" applyFont="1" applyFill="1" applyBorder="1" applyAlignment="1" applyProtection="1">
      <alignment horizontal="right"/>
      <protection locked="0"/>
    </xf>
    <xf numFmtId="167" fontId="12" fillId="5" borderId="4" xfId="0" applyNumberFormat="1" applyFont="1" applyFill="1" applyBorder="1" applyAlignment="1" applyProtection="1">
      <alignment horizontal="right"/>
      <protection locked="0"/>
    </xf>
    <xf numFmtId="0" fontId="14" fillId="5" borderId="0" xfId="0" applyFont="1" applyFill="1"/>
    <xf numFmtId="167" fontId="29" fillId="5" borderId="4" xfId="0" applyNumberFormat="1" applyFont="1" applyFill="1" applyBorder="1" applyAlignment="1" applyProtection="1">
      <alignment horizontal="right" wrapText="1"/>
      <protection locked="0"/>
    </xf>
    <xf numFmtId="166" fontId="29" fillId="0" borderId="4" xfId="0" applyNumberFormat="1" applyFont="1" applyFill="1" applyBorder="1" applyAlignment="1" applyProtection="1">
      <alignment horizontal="right"/>
      <protection locked="0"/>
    </xf>
    <xf numFmtId="49" fontId="2" fillId="0" borderId="4" xfId="0" applyNumberFormat="1" applyFont="1" applyFill="1" applyBorder="1" applyAlignment="1">
      <alignment horizontal="left"/>
    </xf>
    <xf numFmtId="167" fontId="32" fillId="5" borderId="4" xfId="0" applyNumberFormat="1" applyFont="1" applyFill="1" applyBorder="1" applyAlignment="1" applyProtection="1">
      <alignment horizontal="right" wrapText="1"/>
      <protection locked="0"/>
    </xf>
    <xf numFmtId="165" fontId="32" fillId="5" borderId="13" xfId="0" applyNumberFormat="1" applyFont="1" applyFill="1" applyBorder="1" applyAlignment="1" applyProtection="1">
      <alignment horizontal="right" wrapText="1"/>
    </xf>
    <xf numFmtId="165" fontId="32" fillId="5" borderId="13" xfId="0" applyNumberFormat="1" applyFont="1" applyFill="1" applyBorder="1" applyAlignment="1">
      <alignment horizontal="right" wrapText="1"/>
    </xf>
    <xf numFmtId="167" fontId="32" fillId="5" borderId="13" xfId="0" applyNumberFormat="1" applyFont="1" applyFill="1" applyBorder="1"/>
    <xf numFmtId="164" fontId="32" fillId="5" borderId="13" xfId="0" applyNumberFormat="1" applyFont="1" applyFill="1" applyBorder="1" applyAlignment="1" applyProtection="1">
      <alignment horizontal="right"/>
      <protection locked="0"/>
    </xf>
    <xf numFmtId="167" fontId="33" fillId="6" borderId="4" xfId="0" applyNumberFormat="1" applyFont="1" applyFill="1" applyBorder="1" applyAlignment="1" applyProtection="1">
      <alignment horizontal="right" wrapText="1"/>
      <protection locked="0"/>
    </xf>
    <xf numFmtId="165" fontId="33" fillId="6" borderId="13" xfId="0" applyNumberFormat="1" applyFont="1" applyFill="1" applyBorder="1" applyAlignment="1" applyProtection="1">
      <alignment horizontal="right" wrapText="1"/>
    </xf>
    <xf numFmtId="167" fontId="33" fillId="6" borderId="13" xfId="0" applyNumberFormat="1" applyFont="1" applyFill="1" applyBorder="1"/>
    <xf numFmtId="164" fontId="33" fillId="6" borderId="13" xfId="0" applyNumberFormat="1" applyFont="1" applyFill="1" applyBorder="1" applyAlignment="1" applyProtection="1">
      <alignment horizontal="right"/>
      <protection locked="0"/>
    </xf>
    <xf numFmtId="167" fontId="33" fillId="0" borderId="6" xfId="0" applyNumberFormat="1" applyFont="1" applyFill="1" applyBorder="1" applyAlignment="1" applyProtection="1">
      <alignment horizontal="right" wrapText="1"/>
      <protection locked="0"/>
    </xf>
    <xf numFmtId="165" fontId="33" fillId="0" borderId="6" xfId="0" applyNumberFormat="1" applyFont="1" applyFill="1" applyBorder="1" applyAlignment="1">
      <alignment horizontal="right" wrapText="1"/>
    </xf>
    <xf numFmtId="167" fontId="33" fillId="0" borderId="10" xfId="0" applyNumberFormat="1" applyFont="1" applyFill="1" applyBorder="1"/>
    <xf numFmtId="164" fontId="33" fillId="0" borderId="6" xfId="0" applyNumberFormat="1" applyFont="1" applyFill="1" applyBorder="1"/>
    <xf numFmtId="167" fontId="34" fillId="0" borderId="6" xfId="0" applyNumberFormat="1" applyFont="1" applyFill="1" applyBorder="1" applyAlignment="1" applyProtection="1">
      <alignment horizontal="right" wrapText="1"/>
      <protection locked="0"/>
    </xf>
    <xf numFmtId="165" fontId="34" fillId="0" borderId="6" xfId="0" applyNumberFormat="1" applyFont="1" applyFill="1" applyBorder="1" applyAlignment="1">
      <alignment horizontal="right" wrapText="1"/>
    </xf>
    <xf numFmtId="164" fontId="34" fillId="0" borderId="6" xfId="0" applyNumberFormat="1" applyFont="1" applyFill="1" applyBorder="1"/>
    <xf numFmtId="165" fontId="35" fillId="0" borderId="4" xfId="0" applyNumberFormat="1" applyFont="1" applyFill="1" applyBorder="1" applyAlignment="1">
      <alignment horizontal="right" wrapText="1"/>
    </xf>
    <xf numFmtId="167" fontId="35" fillId="0" borderId="4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164" fontId="35" fillId="0" borderId="4" xfId="0" applyNumberFormat="1" applyFont="1" applyFill="1" applyBorder="1"/>
    <xf numFmtId="167" fontId="33" fillId="0" borderId="4" xfId="0" applyNumberFormat="1" applyFont="1" applyFill="1" applyBorder="1" applyAlignment="1" applyProtection="1">
      <alignment horizontal="right" wrapText="1"/>
      <protection locked="0"/>
    </xf>
    <xf numFmtId="164" fontId="33" fillId="0" borderId="4" xfId="0" applyNumberFormat="1" applyFont="1" applyFill="1" applyBorder="1"/>
    <xf numFmtId="165" fontId="35" fillId="0" borderId="6" xfId="0" applyNumberFormat="1" applyFont="1" applyFill="1" applyBorder="1" applyAlignment="1" applyProtection="1">
      <alignment horizontal="right" wrapText="1"/>
      <protection locked="0"/>
    </xf>
    <xf numFmtId="167" fontId="35" fillId="0" borderId="4" xfId="0" applyNumberFormat="1" applyFont="1" applyFill="1" applyBorder="1" applyAlignment="1" applyProtection="1">
      <alignment horizontal="right"/>
      <protection locked="0"/>
    </xf>
    <xf numFmtId="165" fontId="33" fillId="0" borderId="6" xfId="0" applyNumberFormat="1" applyFont="1" applyFill="1" applyBorder="1" applyAlignment="1" applyProtection="1">
      <alignment horizontal="right" wrapText="1"/>
      <protection locked="0"/>
    </xf>
    <xf numFmtId="167" fontId="36" fillId="0" borderId="6" xfId="0" applyNumberFormat="1" applyFont="1" applyFill="1" applyBorder="1" applyAlignment="1" applyProtection="1">
      <alignment horizontal="right"/>
      <protection locked="0"/>
    </xf>
    <xf numFmtId="164" fontId="36" fillId="0" borderId="4" xfId="0" applyNumberFormat="1" applyFont="1" applyFill="1" applyBorder="1"/>
    <xf numFmtId="167" fontId="35" fillId="0" borderId="4" xfId="0" applyNumberFormat="1" applyFont="1" applyFill="1" applyBorder="1"/>
    <xf numFmtId="165" fontId="33" fillId="0" borderId="4" xfId="0" applyNumberFormat="1" applyFont="1" applyFill="1" applyBorder="1" applyAlignment="1">
      <alignment horizontal="right" wrapText="1"/>
    </xf>
    <xf numFmtId="167" fontId="35" fillId="0" borderId="6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 applyAlignment="1" applyProtection="1">
      <alignment horizontal="right" wrapText="1"/>
      <protection locked="0"/>
    </xf>
    <xf numFmtId="166" fontId="35" fillId="0" borderId="4" xfId="0" applyNumberFormat="1" applyFont="1" applyFill="1" applyBorder="1" applyAlignment="1" applyProtection="1">
      <alignment horizontal="right"/>
      <protection locked="0"/>
    </xf>
    <xf numFmtId="164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6" xfId="0" applyNumberFormat="1" applyFont="1" applyFill="1" applyBorder="1" applyAlignment="1" applyProtection="1">
      <alignment horizontal="right"/>
      <protection locked="0"/>
    </xf>
    <xf numFmtId="166" fontId="35" fillId="0" borderId="13" xfId="0" applyNumberFormat="1" applyFont="1" applyFill="1" applyBorder="1" applyAlignment="1" applyProtection="1">
      <alignment horizontal="right"/>
      <protection locked="0"/>
    </xf>
    <xf numFmtId="166" fontId="35" fillId="0" borderId="14" xfId="0" applyNumberFormat="1" applyFont="1" applyFill="1" applyBorder="1" applyAlignment="1" applyProtection="1">
      <alignment horizontal="right"/>
      <protection locked="0"/>
    </xf>
    <xf numFmtId="167" fontId="35" fillId="0" borderId="15" xfId="0" applyNumberFormat="1" applyFont="1" applyFill="1" applyBorder="1"/>
    <xf numFmtId="164" fontId="35" fillId="0" borderId="13" xfId="0" applyNumberFormat="1" applyFont="1" applyFill="1" applyBorder="1"/>
    <xf numFmtId="165" fontId="35" fillId="0" borderId="14" xfId="0" applyNumberFormat="1" applyFont="1" applyFill="1" applyBorder="1" applyAlignment="1" applyProtection="1">
      <alignment horizontal="right" wrapText="1"/>
      <protection locked="0"/>
    </xf>
    <xf numFmtId="167" fontId="35" fillId="0" borderId="16" xfId="0" applyNumberFormat="1" applyFont="1" applyFill="1" applyBorder="1"/>
    <xf numFmtId="167" fontId="35" fillId="5" borderId="4" xfId="0" applyNumberFormat="1" applyFont="1" applyFill="1" applyBorder="1" applyAlignment="1" applyProtection="1">
      <alignment horizontal="right" wrapText="1"/>
      <protection locked="0"/>
    </xf>
    <xf numFmtId="165" fontId="35" fillId="5" borderId="4" xfId="0" applyNumberFormat="1" applyFont="1" applyFill="1" applyBorder="1" applyAlignment="1" applyProtection="1">
      <alignment horizontal="right" wrapText="1"/>
      <protection locked="0"/>
    </xf>
    <xf numFmtId="167" fontId="33" fillId="0" borderId="4" xfId="0" applyNumberFormat="1" applyFont="1" applyFill="1" applyBorder="1"/>
    <xf numFmtId="165" fontId="33" fillId="0" borderId="4" xfId="0" applyNumberFormat="1" applyFont="1" applyFill="1" applyBorder="1" applyAlignment="1" applyProtection="1">
      <alignment horizontal="right" wrapText="1"/>
    </xf>
    <xf numFmtId="165" fontId="35" fillId="0" borderId="4" xfId="0" applyNumberFormat="1" applyFont="1" applyFill="1" applyBorder="1" applyAlignment="1" applyProtection="1">
      <alignment horizontal="right" wrapText="1"/>
    </xf>
    <xf numFmtId="166" fontId="33" fillId="0" borderId="6" xfId="0" applyNumberFormat="1" applyFont="1" applyFill="1" applyBorder="1" applyAlignment="1" applyProtection="1">
      <alignment horizontal="right"/>
      <protection locked="0"/>
    </xf>
    <xf numFmtId="167" fontId="33" fillId="5" borderId="4" xfId="0" applyNumberFormat="1" applyFont="1" applyFill="1" applyBorder="1" applyAlignment="1" applyProtection="1">
      <alignment horizontal="right" wrapText="1"/>
      <protection locked="0"/>
    </xf>
    <xf numFmtId="167" fontId="35" fillId="0" borderId="13" xfId="0" applyNumberFormat="1" applyFont="1" applyFill="1" applyBorder="1"/>
    <xf numFmtId="164" fontId="33" fillId="5" borderId="13" xfId="0" applyNumberFormat="1" applyFont="1" applyFill="1" applyBorder="1" applyAlignment="1" applyProtection="1">
      <alignment horizontal="right"/>
      <protection locked="0"/>
    </xf>
    <xf numFmtId="167" fontId="20" fillId="6" borderId="4" xfId="0" applyNumberFormat="1" applyFont="1" applyFill="1" applyBorder="1" applyAlignment="1" applyProtection="1">
      <alignment horizontal="right" wrapText="1"/>
      <protection locked="0"/>
    </xf>
    <xf numFmtId="167" fontId="33" fillId="4" borderId="4" xfId="0" applyNumberFormat="1" applyFont="1" applyFill="1" applyBorder="1" applyAlignment="1" applyProtection="1">
      <alignment horizontal="right" wrapText="1"/>
    </xf>
    <xf numFmtId="0" fontId="37" fillId="0" borderId="0" xfId="0" applyFont="1" applyFill="1" applyAlignment="1" applyProtection="1">
      <alignment vertical="center"/>
      <protection locked="0"/>
    </xf>
    <xf numFmtId="164" fontId="37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/>
    <xf numFmtId="166" fontId="29" fillId="0" borderId="6" xfId="0" applyNumberFormat="1" applyFont="1" applyFill="1" applyBorder="1" applyAlignment="1">
      <alignment horizontal="right"/>
    </xf>
    <xf numFmtId="166" fontId="29" fillId="0" borderId="17" xfId="0" applyNumberFormat="1" applyFont="1" applyFill="1" applyBorder="1" applyAlignment="1" applyProtection="1">
      <alignment horizontal="right"/>
      <protection locked="0"/>
    </xf>
    <xf numFmtId="167" fontId="33" fillId="4" borderId="18" xfId="0" applyNumberFormat="1" applyFont="1" applyFill="1" applyBorder="1" applyAlignment="1" applyProtection="1">
      <alignment horizontal="right" wrapText="1"/>
      <protection locked="0"/>
    </xf>
    <xf numFmtId="167" fontId="35" fillId="5" borderId="4" xfId="0" applyNumberFormat="1" applyFont="1" applyFill="1" applyBorder="1"/>
    <xf numFmtId="164" fontId="35" fillId="5" borderId="4" xfId="0" applyNumberFormat="1" applyFont="1" applyFill="1" applyBorder="1"/>
    <xf numFmtId="167" fontId="36" fillId="5" borderId="4" xfId="0" applyNumberFormat="1" applyFont="1" applyFill="1" applyBorder="1" applyAlignment="1" applyProtection="1">
      <alignment horizontal="right" wrapText="1"/>
      <protection locked="0"/>
    </xf>
    <xf numFmtId="167" fontId="34" fillId="5" borderId="4" xfId="0" applyNumberFormat="1" applyFont="1" applyFill="1" applyBorder="1" applyAlignment="1" applyProtection="1">
      <alignment horizontal="right" wrapText="1"/>
      <protection locked="0"/>
    </xf>
    <xf numFmtId="0" fontId="38" fillId="0" borderId="6" xfId="0" applyFont="1" applyBorder="1" applyAlignment="1">
      <alignment horizontal="center" vertical="center"/>
    </xf>
    <xf numFmtId="167" fontId="35" fillId="5" borderId="3" xfId="0" applyNumberFormat="1" applyFont="1" applyFill="1" applyBorder="1" applyAlignment="1" applyProtection="1">
      <alignment horizontal="right" wrapText="1"/>
      <protection locked="0"/>
    </xf>
    <xf numFmtId="167" fontId="35" fillId="5" borderId="3" xfId="0" applyNumberFormat="1" applyFont="1" applyFill="1" applyBorder="1"/>
    <xf numFmtId="164" fontId="35" fillId="5" borderId="10" xfId="0" applyNumberFormat="1" applyFont="1" applyFill="1" applyBorder="1"/>
    <xf numFmtId="49" fontId="2" fillId="4" borderId="4" xfId="0" applyNumberFormat="1" applyFont="1" applyFill="1" applyBorder="1" applyAlignment="1">
      <alignment horizontal="left"/>
    </xf>
    <xf numFmtId="167" fontId="34" fillId="0" borderId="4" xfId="0" applyNumberFormat="1" applyFont="1" applyFill="1" applyBorder="1"/>
    <xf numFmtId="164" fontId="34" fillId="0" borderId="4" xfId="0" applyNumberFormat="1" applyFont="1" applyFill="1" applyBorder="1"/>
    <xf numFmtId="167" fontId="30" fillId="0" borderId="13" xfId="0" applyNumberFormat="1" applyFont="1" applyFill="1" applyBorder="1"/>
    <xf numFmtId="164" fontId="30" fillId="0" borderId="13" xfId="0" applyNumberFormat="1" applyFont="1" applyFill="1" applyBorder="1"/>
    <xf numFmtId="167" fontId="30" fillId="0" borderId="4" xfId="0" applyNumberFormat="1" applyFont="1" applyFill="1" applyBorder="1" applyAlignment="1" applyProtection="1">
      <alignment horizontal="right" wrapText="1"/>
      <protection locked="0"/>
    </xf>
    <xf numFmtId="165" fontId="30" fillId="0" borderId="4" xfId="0" applyNumberFormat="1" applyFont="1" applyFill="1" applyBorder="1" applyAlignment="1" applyProtection="1">
      <alignment horizontal="right" wrapText="1"/>
    </xf>
    <xf numFmtId="49" fontId="18" fillId="0" borderId="4" xfId="0" applyNumberFormat="1" applyFont="1" applyFill="1" applyBorder="1" applyAlignment="1">
      <alignment horizontal="left" wrapText="1"/>
    </xf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64" fontId="27" fillId="0" borderId="0" xfId="0" applyNumberFormat="1" applyFont="1" applyFill="1" applyBorder="1"/>
    <xf numFmtId="2" fontId="15" fillId="0" borderId="0" xfId="0" applyNumberFormat="1" applyFont="1" applyFill="1" applyBorder="1"/>
    <xf numFmtId="164" fontId="17" fillId="0" borderId="0" xfId="0" applyNumberFormat="1" applyFont="1" applyFill="1" applyBorder="1"/>
    <xf numFmtId="0" fontId="49" fillId="5" borderId="0" xfId="0" applyFont="1" applyFill="1" applyBorder="1"/>
    <xf numFmtId="0" fontId="49" fillId="5" borderId="0" xfId="0" applyFont="1" applyFill="1"/>
    <xf numFmtId="0" fontId="49" fillId="4" borderId="0" xfId="0" applyFont="1" applyFill="1" applyBorder="1"/>
    <xf numFmtId="0" fontId="49" fillId="4" borderId="0" xfId="0" applyFont="1" applyFill="1"/>
    <xf numFmtId="0" fontId="49" fillId="0" borderId="0" xfId="0" applyFont="1" applyFill="1" applyBorder="1"/>
    <xf numFmtId="0" fontId="49" fillId="0" borderId="0" xfId="0" applyFont="1" applyFill="1"/>
    <xf numFmtId="0" fontId="50" fillId="0" borderId="0" xfId="0" applyFont="1" applyFill="1" applyBorder="1"/>
    <xf numFmtId="0" fontId="50" fillId="0" borderId="0" xfId="0" applyFont="1" applyFill="1"/>
    <xf numFmtId="164" fontId="0" fillId="0" borderId="0" xfId="0" applyNumberFormat="1" applyFont="1" applyFill="1" applyBorder="1"/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Fill="1" applyBorder="1"/>
    <xf numFmtId="164" fontId="12" fillId="0" borderId="7" xfId="0" applyNumberFormat="1" applyFont="1" applyFill="1" applyBorder="1" applyAlignment="1">
      <alignment horizontal="right"/>
    </xf>
    <xf numFmtId="0" fontId="18" fillId="0" borderId="4" xfId="0" applyFont="1" applyBorder="1" applyAlignment="1" applyProtection="1">
      <alignment horizontal="left" vertical="top" wrapText="1"/>
    </xf>
    <xf numFmtId="0" fontId="2" fillId="0" borderId="4" xfId="0" applyFont="1" applyBorder="1" applyAlignment="1" applyProtection="1">
      <alignment horizontal="left" vertical="top" wrapText="1"/>
    </xf>
    <xf numFmtId="49" fontId="2" fillId="4" borderId="13" xfId="0" applyNumberFormat="1" applyFont="1" applyFill="1" applyBorder="1" applyAlignment="1">
      <alignment horizontal="left"/>
    </xf>
    <xf numFmtId="165" fontId="18" fillId="0" borderId="13" xfId="0" applyNumberFormat="1" applyFont="1" applyFill="1" applyBorder="1" applyAlignment="1" applyProtection="1">
      <alignment horizontal="right" wrapText="1"/>
    </xf>
    <xf numFmtId="165" fontId="18" fillId="0" borderId="13" xfId="0" applyNumberFormat="1" applyFont="1" applyFill="1" applyBorder="1" applyAlignment="1">
      <alignment horizontal="right" wrapText="1"/>
    </xf>
    <xf numFmtId="49" fontId="22" fillId="0" borderId="4" xfId="0" applyNumberFormat="1" applyFont="1" applyFill="1" applyBorder="1" applyAlignment="1">
      <alignment horizontal="left"/>
    </xf>
    <xf numFmtId="165" fontId="22" fillId="0" borderId="13" xfId="0" applyNumberFormat="1" applyFont="1" applyFill="1" applyBorder="1" applyAlignment="1" applyProtection="1">
      <alignment horizontal="right" wrapText="1"/>
    </xf>
    <xf numFmtId="165" fontId="22" fillId="0" borderId="13" xfId="0" applyNumberFormat="1" applyFont="1" applyFill="1" applyBorder="1" applyAlignment="1">
      <alignment horizontal="right" wrapText="1"/>
    </xf>
    <xf numFmtId="165" fontId="33" fillId="0" borderId="13" xfId="0" applyNumberFormat="1" applyFont="1" applyFill="1" applyBorder="1" applyAlignment="1" applyProtection="1">
      <alignment horizontal="right" wrapText="1"/>
    </xf>
    <xf numFmtId="165" fontId="33" fillId="0" borderId="13" xfId="0" applyNumberFormat="1" applyFont="1" applyFill="1" applyBorder="1" applyAlignment="1">
      <alignment horizontal="right" wrapText="1"/>
    </xf>
    <xf numFmtId="164" fontId="29" fillId="0" borderId="13" xfId="0" applyNumberFormat="1" applyFont="1" applyFill="1" applyBorder="1"/>
    <xf numFmtId="167" fontId="33" fillId="4" borderId="4" xfId="0" applyNumberFormat="1" applyFont="1" applyFill="1" applyBorder="1"/>
    <xf numFmtId="164" fontId="33" fillId="4" borderId="4" xfId="0" applyNumberFormat="1" applyFont="1" applyFill="1" applyBorder="1"/>
    <xf numFmtId="167" fontId="33" fillId="4" borderId="18" xfId="0" applyNumberFormat="1" applyFont="1" applyFill="1" applyBorder="1"/>
    <xf numFmtId="164" fontId="33" fillId="4" borderId="18" xfId="0" applyNumberFormat="1" applyFont="1" applyFill="1" applyBorder="1"/>
    <xf numFmtId="167" fontId="18" fillId="0" borderId="13" xfId="0" applyNumberFormat="1" applyFont="1" applyFill="1" applyBorder="1"/>
    <xf numFmtId="164" fontId="18" fillId="0" borderId="13" xfId="0" applyNumberFormat="1" applyFont="1" applyFill="1" applyBorder="1"/>
    <xf numFmtId="167" fontId="22" fillId="0" borderId="13" xfId="0" applyNumberFormat="1" applyFont="1" applyFill="1" applyBorder="1"/>
    <xf numFmtId="164" fontId="22" fillId="0" borderId="13" xfId="0" applyNumberFormat="1" applyFont="1" applyFill="1" applyBorder="1"/>
    <xf numFmtId="167" fontId="33" fillId="0" borderId="13" xfId="0" applyNumberFormat="1" applyFont="1" applyFill="1" applyBorder="1"/>
    <xf numFmtId="164" fontId="33" fillId="0" borderId="13" xfId="0" applyNumberFormat="1" applyFont="1" applyFill="1" applyBorder="1"/>
    <xf numFmtId="164" fontId="0" fillId="0" borderId="0" xfId="0" applyNumberFormat="1" applyFont="1" applyFill="1"/>
    <xf numFmtId="165" fontId="16" fillId="0" borderId="6" xfId="0" applyNumberFormat="1" applyFont="1" applyFill="1" applyBorder="1" applyAlignment="1" applyProtection="1">
      <alignment horizontal="center" wrapText="1"/>
      <protection locked="0"/>
    </xf>
    <xf numFmtId="165" fontId="29" fillId="0" borderId="6" xfId="0" applyNumberFormat="1" applyFont="1" applyFill="1" applyBorder="1" applyAlignment="1" applyProtection="1">
      <alignment horizontal="center" wrapText="1"/>
      <protection locked="0"/>
    </xf>
    <xf numFmtId="165" fontId="12" fillId="0" borderId="6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 applyFill="1"/>
    <xf numFmtId="2" fontId="0" fillId="0" borderId="0" xfId="0" applyNumberFormat="1" applyFont="1" applyFill="1" applyBorder="1" applyAlignment="1">
      <alignment horizontal="center"/>
    </xf>
    <xf numFmtId="167" fontId="33" fillId="0" borderId="6" xfId="0" applyNumberFormat="1" applyFont="1" applyFill="1" applyBorder="1"/>
    <xf numFmtId="167" fontId="33" fillId="5" borderId="4" xfId="0" applyNumberFormat="1" applyFont="1" applyFill="1" applyBorder="1"/>
    <xf numFmtId="164" fontId="33" fillId="5" borderId="4" xfId="0" applyNumberFormat="1" applyFont="1" applyFill="1" applyBorder="1"/>
    <xf numFmtId="167" fontId="29" fillId="4" borderId="8" xfId="0" applyNumberFormat="1" applyFont="1" applyFill="1" applyBorder="1"/>
    <xf numFmtId="164" fontId="29" fillId="4" borderId="19" xfId="0" applyNumberFormat="1" applyFont="1" applyFill="1" applyBorder="1"/>
    <xf numFmtId="167" fontId="17" fillId="0" borderId="8" xfId="0" applyNumberFormat="1" applyFont="1" applyFill="1" applyBorder="1"/>
    <xf numFmtId="167" fontId="29" fillId="0" borderId="8" xfId="0" applyNumberFormat="1" applyFont="1" applyFill="1" applyBorder="1"/>
    <xf numFmtId="164" fontId="29" fillId="0" borderId="8" xfId="0" applyNumberFormat="1" applyFont="1" applyFill="1" applyBorder="1"/>
    <xf numFmtId="167" fontId="16" fillId="0" borderId="4" xfId="0" applyNumberFormat="1" applyFont="1" applyFill="1" applyBorder="1"/>
    <xf numFmtId="164" fontId="16" fillId="0" borderId="4" xfId="0" applyNumberFormat="1" applyFont="1" applyFill="1" applyBorder="1"/>
    <xf numFmtId="0" fontId="33" fillId="0" borderId="4" xfId="0" applyFont="1" applyBorder="1" applyAlignment="1" applyProtection="1">
      <alignment horizontal="left" vertical="top" wrapText="1"/>
    </xf>
    <xf numFmtId="0" fontId="35" fillId="0" borderId="4" xfId="0" applyFont="1" applyBorder="1" applyAlignment="1" applyProtection="1">
      <alignment horizontal="left" vertical="top" wrapText="1"/>
    </xf>
    <xf numFmtId="0" fontId="0" fillId="0" borderId="0" xfId="0" applyFont="1" applyBorder="1" applyAlignment="1">
      <alignment horizontal="left"/>
    </xf>
    <xf numFmtId="0" fontId="18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6" borderId="4" xfId="0" applyFont="1" applyFill="1" applyBorder="1" applyAlignment="1" applyProtection="1">
      <alignment horizontal="center" vertical="top" wrapText="1"/>
    </xf>
    <xf numFmtId="0" fontId="2" fillId="5" borderId="4" xfId="0" applyFont="1" applyFill="1" applyBorder="1" applyAlignment="1" applyProtection="1">
      <alignment horizontal="center" vertical="top" wrapText="1"/>
    </xf>
    <xf numFmtId="49" fontId="35" fillId="0" borderId="4" xfId="0" applyNumberFormat="1" applyFont="1" applyBorder="1" applyAlignment="1" applyProtection="1">
      <alignment horizontal="left" vertical="top" wrapText="1"/>
    </xf>
    <xf numFmtId="49" fontId="2" fillId="4" borderId="0" xfId="0" applyNumberFormat="1" applyFont="1" applyFill="1" applyAlignment="1">
      <alignment horizontal="left"/>
    </xf>
    <xf numFmtId="165" fontId="16" fillId="0" borderId="6" xfId="0" applyNumberFormat="1" applyFont="1" applyFill="1" applyBorder="1" applyAlignment="1" applyProtection="1">
      <alignment horizontal="right" wrapText="1"/>
      <protection locked="0"/>
    </xf>
    <xf numFmtId="165" fontId="16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 applyProtection="1">
      <alignment horizontal="right" wrapText="1"/>
      <protection locked="0"/>
    </xf>
    <xf numFmtId="165" fontId="17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6" xfId="0" applyNumberFormat="1" applyFont="1" applyFill="1" applyBorder="1" applyAlignment="1" applyProtection="1">
      <alignment horizontal="right" wrapText="1"/>
      <protection locked="0"/>
    </xf>
    <xf numFmtId="165" fontId="17" fillId="0" borderId="6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 applyProtection="1">
      <alignment horizontal="right" wrapText="1"/>
    </xf>
    <xf numFmtId="165" fontId="12" fillId="5" borderId="8" xfId="0" applyNumberFormat="1" applyFont="1" applyFill="1" applyBorder="1" applyAlignment="1" applyProtection="1">
      <alignment horizontal="right" wrapText="1"/>
    </xf>
    <xf numFmtId="167" fontId="17" fillId="0" borderId="7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 applyProtection="1">
      <alignment horizontal="left" vertical="top" wrapText="1"/>
    </xf>
    <xf numFmtId="165" fontId="17" fillId="0" borderId="6" xfId="0" applyNumberFormat="1" applyFont="1" applyFill="1" applyBorder="1" applyAlignment="1" applyProtection="1">
      <alignment horizontal="center" wrapText="1"/>
      <protection locked="0"/>
    </xf>
    <xf numFmtId="166" fontId="17" fillId="0" borderId="6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 applyProtection="1">
      <alignment horizontal="right" wrapText="1"/>
      <protection locked="0"/>
    </xf>
    <xf numFmtId="166" fontId="12" fillId="0" borderId="6" xfId="0" applyNumberFormat="1" applyFont="1" applyFill="1" applyBorder="1" applyAlignment="1">
      <alignment horizontal="right"/>
    </xf>
    <xf numFmtId="0" fontId="18" fillId="0" borderId="13" xfId="0" applyFont="1" applyBorder="1" applyAlignment="1" applyProtection="1">
      <alignment horizontal="center" vertical="top" wrapText="1"/>
    </xf>
    <xf numFmtId="168" fontId="35" fillId="0" borderId="13" xfId="0" applyNumberFormat="1" applyFont="1" applyFill="1" applyBorder="1" applyAlignment="1" applyProtection="1">
      <alignment horizontal="right"/>
      <protection locked="0"/>
    </xf>
    <xf numFmtId="167" fontId="17" fillId="0" borderId="7" xfId="0" applyNumberFormat="1" applyFont="1" applyFill="1" applyBorder="1" applyAlignment="1" applyProtection="1">
      <alignment horizontal="right" wrapText="1"/>
      <protection locked="0"/>
    </xf>
    <xf numFmtId="0" fontId="0" fillId="5" borderId="0" xfId="0" applyFont="1" applyFill="1" applyBorder="1"/>
    <xf numFmtId="0" fontId="0" fillId="5" borderId="0" xfId="0" applyFont="1" applyFill="1"/>
    <xf numFmtId="167" fontId="12" fillId="0" borderId="8" xfId="0" applyNumberFormat="1" applyFont="1" applyFill="1" applyBorder="1"/>
    <xf numFmtId="164" fontId="12" fillId="0" borderId="8" xfId="0" applyNumberFormat="1" applyFont="1" applyFill="1" applyBorder="1"/>
    <xf numFmtId="0" fontId="50" fillId="5" borderId="0" xfId="0" applyFont="1" applyFill="1" applyBorder="1"/>
    <xf numFmtId="0" fontId="50" fillId="5" borderId="0" xfId="0" applyFont="1" applyFill="1"/>
    <xf numFmtId="165" fontId="12" fillId="0" borderId="6" xfId="0" applyNumberFormat="1" applyFont="1" applyFill="1" applyBorder="1" applyAlignment="1" applyProtection="1">
      <alignment horizontal="right" wrapText="1"/>
      <protection locked="0"/>
    </xf>
    <xf numFmtId="0" fontId="42" fillId="0" borderId="4" xfId="0" applyFont="1" applyBorder="1" applyAlignment="1" applyProtection="1">
      <alignment horizontal="left" vertical="top" wrapText="1"/>
    </xf>
    <xf numFmtId="165" fontId="17" fillId="0" borderId="4" xfId="0" applyNumberFormat="1" applyFont="1" applyFill="1" applyBorder="1" applyAlignment="1" applyProtection="1">
      <alignment horizontal="right" wrapText="1"/>
    </xf>
    <xf numFmtId="165" fontId="16" fillId="0" borderId="4" xfId="0" applyNumberFormat="1" applyFont="1" applyFill="1" applyBorder="1" applyAlignment="1" applyProtection="1">
      <alignment horizontal="center" wrapText="1"/>
      <protection locked="0"/>
    </xf>
    <xf numFmtId="165" fontId="35" fillId="5" borderId="6" xfId="0" applyNumberFormat="1" applyFont="1" applyFill="1" applyBorder="1" applyAlignment="1" applyProtection="1">
      <alignment horizontal="right" wrapText="1"/>
      <protection locked="0"/>
    </xf>
    <xf numFmtId="167" fontId="35" fillId="0" borderId="6" xfId="0" applyNumberFormat="1" applyFont="1" applyFill="1" applyBorder="1"/>
    <xf numFmtId="164" fontId="35" fillId="0" borderId="6" xfId="0" applyNumberFormat="1" applyFont="1" applyFill="1" applyBorder="1"/>
    <xf numFmtId="165" fontId="33" fillId="4" borderId="4" xfId="0" applyNumberFormat="1" applyFont="1" applyFill="1" applyBorder="1" applyAlignment="1" applyProtection="1">
      <alignment horizontal="right" wrapText="1"/>
    </xf>
    <xf numFmtId="165" fontId="33" fillId="4" borderId="18" xfId="0" applyNumberFormat="1" applyFont="1" applyFill="1" applyBorder="1" applyAlignment="1" applyProtection="1">
      <alignment horizontal="right" wrapText="1"/>
      <protection locked="0"/>
    </xf>
    <xf numFmtId="165" fontId="33" fillId="5" borderId="4" xfId="0" applyNumberFormat="1" applyFont="1" applyFill="1" applyBorder="1" applyAlignment="1" applyProtection="1">
      <alignment horizontal="right" wrapText="1"/>
      <protection locked="0"/>
    </xf>
    <xf numFmtId="165" fontId="12" fillId="4" borderId="8" xfId="0" applyNumberFormat="1" applyFont="1" applyFill="1" applyBorder="1" applyAlignment="1">
      <alignment horizontal="center" wrapText="1"/>
    </xf>
    <xf numFmtId="165" fontId="12" fillId="5" borderId="8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>
      <alignment horizontal="center" wrapText="1"/>
    </xf>
    <xf numFmtId="165" fontId="12" fillId="0" borderId="6" xfId="0" applyNumberFormat="1" applyFont="1" applyFill="1" applyBorder="1" applyAlignment="1" applyProtection="1">
      <alignment horizontal="right" wrapText="1"/>
    </xf>
    <xf numFmtId="165" fontId="12" fillId="4" borderId="8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right" wrapText="1"/>
      <protection locked="0"/>
    </xf>
    <xf numFmtId="165" fontId="12" fillId="0" borderId="3" xfId="0" applyNumberFormat="1" applyFont="1" applyFill="1" applyBorder="1" applyAlignment="1" applyProtection="1">
      <alignment horizontal="center" wrapText="1"/>
      <protection locked="0"/>
    </xf>
    <xf numFmtId="165" fontId="19" fillId="0" borderId="6" xfId="0" applyNumberFormat="1" applyFont="1" applyFill="1" applyBorder="1" applyAlignment="1" applyProtection="1">
      <alignment horizontal="right" wrapText="1"/>
      <protection locked="0"/>
    </xf>
    <xf numFmtId="165" fontId="19" fillId="0" borderId="6" xfId="0" applyNumberFormat="1" applyFont="1" applyFill="1" applyBorder="1" applyAlignment="1" applyProtection="1">
      <alignment horizontal="center" wrapText="1"/>
      <protection locked="0"/>
    </xf>
    <xf numFmtId="165" fontId="12" fillId="4" borderId="6" xfId="0" applyNumberFormat="1" applyFont="1" applyFill="1" applyBorder="1" applyAlignment="1" applyProtection="1">
      <alignment horizontal="right" wrapText="1"/>
      <protection locked="0"/>
    </xf>
    <xf numFmtId="165" fontId="12" fillId="4" borderId="6" xfId="0" applyNumberFormat="1" applyFont="1" applyFill="1" applyBorder="1" applyAlignment="1" applyProtection="1">
      <alignment horizontal="center" wrapText="1"/>
      <protection locked="0"/>
    </xf>
    <xf numFmtId="165" fontId="12" fillId="0" borderId="11" xfId="0" applyNumberFormat="1" applyFont="1" applyFill="1" applyBorder="1" applyAlignment="1" applyProtection="1">
      <alignment horizontal="center" wrapText="1"/>
      <protection locked="0"/>
    </xf>
    <xf numFmtId="165" fontId="10" fillId="0" borderId="0" xfId="0" applyNumberFormat="1" applyFont="1" applyFill="1"/>
    <xf numFmtId="3" fontId="18" fillId="0" borderId="4" xfId="0" applyNumberFormat="1" applyFont="1" applyBorder="1" applyAlignment="1" applyProtection="1">
      <alignment horizontal="left" vertical="top" wrapText="1"/>
    </xf>
    <xf numFmtId="3" fontId="33" fillId="0" borderId="6" xfId="0" applyNumberFormat="1" applyFont="1" applyFill="1" applyBorder="1" applyAlignment="1" applyProtection="1">
      <alignment horizontal="right" wrapText="1"/>
      <protection locked="0"/>
    </xf>
    <xf numFmtId="3" fontId="33" fillId="0" borderId="6" xfId="0" applyNumberFormat="1" applyFont="1" applyFill="1" applyBorder="1" applyAlignment="1" applyProtection="1">
      <alignment horizontal="right" wrapText="1"/>
    </xf>
    <xf numFmtId="3" fontId="34" fillId="0" borderId="6" xfId="0" applyNumberFormat="1" applyFont="1" applyFill="1" applyBorder="1" applyAlignment="1" applyProtection="1">
      <alignment horizontal="right" wrapText="1"/>
      <protection locked="0"/>
    </xf>
    <xf numFmtId="3" fontId="34" fillId="0" borderId="6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Border="1" applyAlignment="1" applyProtection="1">
      <alignment horizontal="left" vertical="top" wrapText="1"/>
    </xf>
    <xf numFmtId="3" fontId="35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0" xfId="0" applyNumberFormat="1" applyFont="1" applyFill="1" applyAlignment="1">
      <alignment wrapText="1"/>
    </xf>
    <xf numFmtId="3" fontId="35" fillId="0" borderId="4" xfId="0" applyNumberFormat="1" applyFont="1" applyFill="1" applyBorder="1" applyAlignment="1">
      <alignment horizontal="right" wrapText="1"/>
    </xf>
    <xf numFmtId="3" fontId="35" fillId="0" borderId="6" xfId="0" applyNumberFormat="1" applyFont="1" applyFill="1" applyBorder="1" applyAlignment="1" applyProtection="1">
      <alignment horizontal="right" wrapText="1"/>
    </xf>
    <xf numFmtId="3" fontId="33" fillId="0" borderId="4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4" xfId="0" applyNumberFormat="1" applyFont="1" applyFill="1" applyBorder="1" applyAlignment="1">
      <alignment wrapText="1"/>
    </xf>
    <xf numFmtId="3" fontId="35" fillId="0" borderId="4" xfId="0" applyNumberFormat="1" applyFont="1" applyFill="1" applyBorder="1" applyAlignment="1" applyProtection="1">
      <alignment horizontal="right" wrapText="1"/>
    </xf>
    <xf numFmtId="3" fontId="51" fillId="0" borderId="6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  <protection locked="0"/>
    </xf>
    <xf numFmtId="3" fontId="35" fillId="0" borderId="13" xfId="0" applyNumberFormat="1" applyFont="1" applyFill="1" applyBorder="1" applyAlignment="1" applyProtection="1">
      <alignment horizontal="right" wrapText="1"/>
      <protection locked="0"/>
    </xf>
    <xf numFmtId="3" fontId="33" fillId="0" borderId="13" xfId="0" applyNumberFormat="1" applyFont="1" applyFill="1" applyBorder="1" applyAlignment="1" applyProtection="1">
      <alignment horizontal="right" wrapText="1"/>
      <protection locked="0"/>
    </xf>
    <xf numFmtId="3" fontId="35" fillId="0" borderId="14" xfId="0" applyNumberFormat="1" applyFont="1" applyFill="1" applyBorder="1" applyAlignment="1" applyProtection="1">
      <alignment horizontal="right" wrapText="1"/>
    </xf>
    <xf numFmtId="3" fontId="35" fillId="5" borderId="4" xfId="0" applyNumberFormat="1" applyFont="1" applyFill="1" applyBorder="1" applyAlignment="1" applyProtection="1">
      <alignment horizontal="right" wrapText="1"/>
      <protection locked="0"/>
    </xf>
    <xf numFmtId="3" fontId="35" fillId="5" borderId="4" xfId="0" applyNumberFormat="1" applyFont="1" applyFill="1" applyBorder="1" applyAlignment="1" applyProtection="1">
      <alignment horizontal="right" wrapText="1"/>
    </xf>
    <xf numFmtId="3" fontId="35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left" vertical="top" wrapText="1"/>
    </xf>
    <xf numFmtId="3" fontId="26" fillId="0" borderId="4" xfId="0" applyNumberFormat="1" applyFont="1" applyBorder="1" applyAlignment="1" applyProtection="1">
      <alignment horizontal="left" vertical="top" wrapText="1"/>
    </xf>
    <xf numFmtId="3" fontId="33" fillId="0" borderId="4" xfId="0" applyNumberFormat="1" applyFont="1" applyFill="1" applyBorder="1" applyAlignment="1" applyProtection="1">
      <alignment horizontal="right" wrapText="1"/>
    </xf>
    <xf numFmtId="3" fontId="2" fillId="0" borderId="13" xfId="0" applyNumberFormat="1" applyFont="1" applyBorder="1" applyAlignment="1" applyProtection="1">
      <alignment horizontal="left" vertical="top" wrapText="1"/>
    </xf>
    <xf numFmtId="3" fontId="18" fillId="6" borderId="4" xfId="0" applyNumberFormat="1" applyFont="1" applyFill="1" applyBorder="1" applyAlignment="1" applyProtection="1">
      <alignment horizontal="left" vertical="top" wrapText="1"/>
    </xf>
    <xf numFmtId="3" fontId="33" fillId="6" borderId="4" xfId="0" applyNumberFormat="1" applyFont="1" applyFill="1" applyBorder="1" applyAlignment="1" applyProtection="1">
      <alignment horizontal="right" wrapText="1"/>
      <protection locked="0"/>
    </xf>
    <xf numFmtId="3" fontId="33" fillId="6" borderId="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left" vertical="top" wrapText="1"/>
    </xf>
    <xf numFmtId="3" fontId="32" fillId="5" borderId="4" xfId="0" applyNumberFormat="1" applyFont="1" applyFill="1" applyBorder="1" applyAlignment="1" applyProtection="1">
      <alignment horizontal="right" wrapText="1"/>
      <protection locked="0"/>
    </xf>
    <xf numFmtId="3" fontId="32" fillId="5" borderId="4" xfId="0" applyNumberFormat="1" applyFont="1" applyFill="1" applyBorder="1" applyAlignment="1" applyProtection="1">
      <alignment horizontal="right" wrapText="1"/>
    </xf>
    <xf numFmtId="3" fontId="12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13" xfId="0" applyNumberFormat="1" applyFont="1" applyFill="1" applyBorder="1" applyAlignment="1" applyProtection="1">
      <alignment horizontal="right" wrapText="1"/>
    </xf>
    <xf numFmtId="3" fontId="17" fillId="0" borderId="14" xfId="0" applyNumberFormat="1" applyFont="1" applyFill="1" applyBorder="1" applyAlignment="1" applyProtection="1">
      <alignment horizontal="right" wrapText="1"/>
    </xf>
    <xf numFmtId="3" fontId="17" fillId="5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 applyProtection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</xf>
    <xf numFmtId="3" fontId="43" fillId="0" borderId="20" xfId="0" applyNumberFormat="1" applyFont="1" applyBorder="1" applyAlignment="1" applyProtection="1">
      <alignment horizontal="left" vertical="top" wrapText="1"/>
    </xf>
    <xf numFmtId="3" fontId="42" fillId="0" borderId="20" xfId="0" applyNumberFormat="1" applyFont="1" applyBorder="1" applyAlignment="1" applyProtection="1">
      <alignment horizontal="left" vertical="top" wrapText="1"/>
    </xf>
    <xf numFmtId="3" fontId="16" fillId="5" borderId="4" xfId="0" applyNumberFormat="1" applyFont="1" applyFill="1" applyBorder="1" applyAlignment="1" applyProtection="1">
      <alignment horizontal="right" wrapText="1"/>
      <protection locked="0"/>
    </xf>
    <xf numFmtId="3" fontId="16" fillId="0" borderId="6" xfId="0" applyNumberFormat="1" applyFont="1" applyFill="1" applyBorder="1" applyAlignment="1" applyProtection="1">
      <alignment horizontal="right" wrapText="1"/>
    </xf>
    <xf numFmtId="3" fontId="41" fillId="0" borderId="0" xfId="0" applyNumberFormat="1" applyFont="1" applyFill="1" applyBorder="1" applyAlignment="1" applyProtection="1">
      <alignment wrapText="1"/>
    </xf>
    <xf numFmtId="3" fontId="16" fillId="0" borderId="4" xfId="0" applyNumberFormat="1" applyFont="1" applyFill="1" applyBorder="1" applyAlignment="1" applyProtection="1">
      <alignment horizontal="right" wrapText="1"/>
    </xf>
    <xf numFmtId="3" fontId="12" fillId="0" borderId="4" xfId="0" applyNumberFormat="1" applyFont="1" applyFill="1" applyBorder="1" applyAlignment="1" applyProtection="1">
      <alignment horizontal="right" wrapText="1"/>
    </xf>
    <xf numFmtId="3" fontId="18" fillId="4" borderId="0" xfId="0" applyNumberFormat="1" applyFont="1" applyFill="1" applyBorder="1" applyAlignment="1" applyProtection="1">
      <alignment horizontal="left" vertical="top" wrapText="1"/>
    </xf>
    <xf numFmtId="3" fontId="33" fillId="4" borderId="4" xfId="0" applyNumberFormat="1" applyFont="1" applyFill="1" applyBorder="1" applyAlignment="1" applyProtection="1">
      <alignment horizontal="right" wrapText="1"/>
    </xf>
    <xf numFmtId="3" fontId="33" fillId="4" borderId="6" xfId="0" applyNumberFormat="1" applyFont="1" applyFill="1" applyBorder="1" applyAlignment="1" applyProtection="1">
      <alignment horizontal="right" wrapText="1"/>
    </xf>
    <xf numFmtId="3" fontId="18" fillId="4" borderId="21" xfId="0" applyNumberFormat="1" applyFont="1" applyFill="1" applyBorder="1" applyAlignment="1" applyProtection="1">
      <alignment horizontal="center" vertical="center" wrapText="1"/>
    </xf>
    <xf numFmtId="3" fontId="33" fillId="4" borderId="18" xfId="0" applyNumberFormat="1" applyFont="1" applyFill="1" applyBorder="1" applyAlignment="1" applyProtection="1">
      <alignment horizontal="right" wrapText="1"/>
      <protection locked="0"/>
    </xf>
    <xf numFmtId="3" fontId="33" fillId="4" borderId="14" xfId="0" applyNumberFormat="1" applyFont="1" applyFill="1" applyBorder="1" applyAlignment="1" applyProtection="1">
      <alignment horizontal="right" wrapText="1"/>
    </xf>
    <xf numFmtId="3" fontId="18" fillId="5" borderId="4" xfId="0" applyNumberFormat="1" applyFont="1" applyFill="1" applyBorder="1" applyAlignment="1" applyProtection="1">
      <alignment horizontal="center" vertical="center" wrapText="1"/>
    </xf>
    <xf numFmtId="3" fontId="33" fillId="5" borderId="4" xfId="0" applyNumberFormat="1" applyFont="1" applyFill="1" applyBorder="1" applyAlignment="1" applyProtection="1">
      <alignment horizontal="right" wrapText="1"/>
      <protection locked="0"/>
    </xf>
    <xf numFmtId="3" fontId="33" fillId="5" borderId="4" xfId="0" applyNumberFormat="1" applyFont="1" applyFill="1" applyBorder="1" applyAlignment="1" applyProtection="1">
      <alignment horizontal="right" wrapText="1"/>
    </xf>
    <xf numFmtId="3" fontId="18" fillId="0" borderId="4" xfId="0" applyNumberFormat="1" applyFont="1" applyFill="1" applyBorder="1" applyAlignment="1" applyProtection="1">
      <alignment horizontal="right" wrapText="1"/>
    </xf>
    <xf numFmtId="3" fontId="39" fillId="0" borderId="4" xfId="0" applyNumberFormat="1" applyFont="1" applyFill="1" applyBorder="1" applyAlignment="1" applyProtection="1">
      <alignment horizontal="left" vertical="center" wrapText="1"/>
    </xf>
    <xf numFmtId="3" fontId="36" fillId="5" borderId="4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horizontal="right" wrapText="1"/>
    </xf>
    <xf numFmtId="3" fontId="40" fillId="0" borderId="4" xfId="0" applyNumberFormat="1" applyFont="1" applyFill="1" applyBorder="1" applyAlignment="1" applyProtection="1">
      <alignment horizontal="left" vertical="center" wrapText="1"/>
    </xf>
    <xf numFmtId="3" fontId="29" fillId="0" borderId="14" xfId="0" applyNumberFormat="1" applyFont="1" applyFill="1" applyBorder="1" applyAlignment="1" applyProtection="1">
      <alignment horizontal="right" wrapText="1"/>
    </xf>
    <xf numFmtId="3" fontId="18" fillId="0" borderId="20" xfId="0" applyNumberFormat="1" applyFont="1" applyBorder="1" applyAlignment="1" applyProtection="1">
      <alignment horizontal="left" vertical="top" wrapText="1"/>
    </xf>
    <xf numFmtId="3" fontId="12" fillId="0" borderId="4" xfId="0" applyNumberFormat="1" applyFont="1" applyFill="1" applyBorder="1" applyAlignment="1">
      <alignment horizontal="right" wrapText="1"/>
    </xf>
    <xf numFmtId="3" fontId="2" fillId="0" borderId="20" xfId="0" applyNumberFormat="1" applyFont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horizontal="right" wrapText="1"/>
      <protection locked="0"/>
    </xf>
    <xf numFmtId="3" fontId="16" fillId="0" borderId="4" xfId="0" applyNumberFormat="1" applyFont="1" applyFill="1" applyBorder="1" applyAlignment="1">
      <alignment horizontal="right" wrapText="1"/>
    </xf>
    <xf numFmtId="3" fontId="16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  <protection locked="0"/>
    </xf>
    <xf numFmtId="3" fontId="29" fillId="0" borderId="6" xfId="0" applyNumberFormat="1" applyFont="1" applyFill="1" applyBorder="1" applyAlignment="1" applyProtection="1">
      <alignment horizontal="right" wrapText="1"/>
    </xf>
    <xf numFmtId="3" fontId="1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6" xfId="0" applyNumberFormat="1" applyFont="1" applyFill="1" applyBorder="1" applyAlignment="1" applyProtection="1">
      <alignment horizontal="right" wrapText="1"/>
    </xf>
    <xf numFmtId="3" fontId="18" fillId="0" borderId="0" xfId="0" applyNumberFormat="1" applyFont="1" applyBorder="1" applyAlignment="1" applyProtection="1">
      <alignment horizontal="left" vertical="top" wrapText="1"/>
    </xf>
    <xf numFmtId="3" fontId="18" fillId="0" borderId="22" xfId="0" applyNumberFormat="1" applyFont="1" applyBorder="1" applyAlignment="1" applyProtection="1">
      <alignment horizontal="left" vertical="top" wrapText="1"/>
    </xf>
    <xf numFmtId="3" fontId="2" fillId="0" borderId="23" xfId="0" applyNumberFormat="1" applyFont="1" applyBorder="1" applyAlignment="1" applyProtection="1">
      <alignment horizontal="left" vertical="top" wrapText="1"/>
    </xf>
    <xf numFmtId="3" fontId="52" fillId="0" borderId="6" xfId="0" applyNumberFormat="1" applyFont="1" applyFill="1" applyBorder="1" applyAlignment="1" applyProtection="1">
      <alignment horizontal="right" wrapText="1"/>
      <protection locked="0"/>
    </xf>
    <xf numFmtId="3" fontId="17" fillId="0" borderId="1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  <protection locked="0"/>
    </xf>
    <xf numFmtId="3" fontId="30" fillId="0" borderId="4" xfId="0" applyNumberFormat="1" applyFont="1" applyFill="1" applyBorder="1" applyAlignment="1" applyProtection="1">
      <alignment horizontal="right" wrapText="1"/>
    </xf>
    <xf numFmtId="3" fontId="33" fillId="0" borderId="13" xfId="0" applyNumberFormat="1" applyFont="1" applyBorder="1" applyAlignment="1" applyProtection="1">
      <alignment horizontal="left" vertical="top" wrapText="1"/>
    </xf>
    <xf numFmtId="3" fontId="16" fillId="0" borderId="6" xfId="0" applyNumberFormat="1" applyFont="1" applyFill="1" applyBorder="1" applyAlignment="1" applyProtection="1">
      <alignment horizontal="center" wrapText="1"/>
      <protection locked="0"/>
    </xf>
    <xf numFmtId="3" fontId="35" fillId="0" borderId="4" xfId="0" applyNumberFormat="1" applyFont="1" applyBorder="1" applyAlignment="1" applyProtection="1">
      <alignment horizontal="left" vertical="top" wrapText="1"/>
    </xf>
    <xf numFmtId="3" fontId="17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>
      <alignment horizontal="center" wrapText="1"/>
    </xf>
    <xf numFmtId="3" fontId="33" fillId="0" borderId="4" xfId="0" applyNumberFormat="1" applyFont="1" applyBorder="1" applyAlignment="1" applyProtection="1">
      <alignment horizontal="left" vertical="top" wrapText="1"/>
    </xf>
    <xf numFmtId="3" fontId="12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right" wrapText="1"/>
      <protection locked="0"/>
    </xf>
    <xf numFmtId="3" fontId="17" fillId="0" borderId="4" xfId="0" applyNumberFormat="1" applyFont="1" applyFill="1" applyBorder="1" applyAlignment="1">
      <alignment horizontal="center" wrapText="1"/>
    </xf>
    <xf numFmtId="3" fontId="29" fillId="0" borderId="6" xfId="0" applyNumberFormat="1" applyFont="1" applyFill="1" applyBorder="1" applyAlignment="1" applyProtection="1">
      <alignment horizontal="center" wrapText="1"/>
      <protection locked="0"/>
    </xf>
    <xf numFmtId="3" fontId="17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>
      <alignment horizontal="center" wrapText="1"/>
    </xf>
    <xf numFmtId="3" fontId="12" fillId="0" borderId="4" xfId="0" applyNumberFormat="1" applyFont="1" applyFill="1" applyBorder="1" applyAlignment="1" applyProtection="1">
      <alignment horizontal="right" wrapText="1"/>
      <protection locked="0"/>
    </xf>
    <xf numFmtId="3" fontId="12" fillId="4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right" wrapText="1"/>
    </xf>
    <xf numFmtId="3" fontId="16" fillId="0" borderId="8" xfId="0" applyNumberFormat="1" applyFont="1" applyFill="1" applyBorder="1" applyAlignment="1">
      <alignment horizontal="center" wrapText="1"/>
    </xf>
    <xf numFmtId="3" fontId="12" fillId="0" borderId="8" xfId="0" applyNumberFormat="1" applyFont="1" applyFill="1" applyBorder="1" applyAlignment="1" applyProtection="1">
      <alignment horizontal="right" wrapText="1"/>
      <protection locked="0"/>
    </xf>
    <xf numFmtId="3" fontId="29" fillId="0" borderId="8" xfId="0" applyNumberFormat="1" applyFont="1" applyFill="1" applyBorder="1" applyAlignment="1" applyProtection="1">
      <alignment horizontal="right" wrapText="1"/>
      <protection locked="0"/>
    </xf>
    <xf numFmtId="3" fontId="26" fillId="0" borderId="6" xfId="0" applyNumberFormat="1" applyFont="1" applyFill="1" applyBorder="1" applyAlignment="1" applyProtection="1">
      <alignment horizontal="center" vertical="center" wrapText="1"/>
    </xf>
    <xf numFmtId="3" fontId="12" fillId="0" borderId="6" xfId="0" applyNumberFormat="1" applyFont="1" applyFill="1" applyBorder="1" applyAlignment="1">
      <alignment horizontal="right" wrapText="1"/>
    </xf>
    <xf numFmtId="3" fontId="12" fillId="0" borderId="6" xfId="0" applyNumberFormat="1" applyFont="1" applyFill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left" vertical="center" wrapText="1"/>
    </xf>
    <xf numFmtId="3" fontId="18" fillId="4" borderId="25" xfId="0" applyNumberFormat="1" applyFont="1" applyFill="1" applyBorder="1" applyAlignment="1" applyProtection="1">
      <alignment horizontal="left" vertical="center"/>
    </xf>
    <xf numFmtId="3" fontId="12" fillId="4" borderId="8" xfId="0" applyNumberFormat="1" applyFont="1" applyFill="1" applyBorder="1" applyAlignment="1" applyProtection="1">
      <alignment horizontal="right" wrapText="1"/>
      <protection locked="0"/>
    </xf>
    <xf numFmtId="3" fontId="18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right" wrapText="1"/>
      <protection locked="0"/>
    </xf>
    <xf numFmtId="3" fontId="12" fillId="0" borderId="3" xfId="0" applyNumberFormat="1" applyFont="1" applyFill="1" applyBorder="1" applyAlignment="1" applyProtection="1">
      <alignment horizontal="center" wrapText="1"/>
      <protection locked="0"/>
    </xf>
    <xf numFmtId="3" fontId="13" fillId="0" borderId="10" xfId="0" applyNumberFormat="1" applyFont="1" applyFill="1" applyBorder="1" applyAlignment="1" applyProtection="1">
      <alignment horizontal="left" vertical="center" wrapText="1"/>
    </xf>
    <xf numFmtId="3" fontId="19" fillId="0" borderId="6" xfId="0" applyNumberFormat="1" applyFont="1" applyFill="1" applyBorder="1" applyAlignment="1" applyProtection="1">
      <alignment horizontal="right" wrapText="1"/>
      <protection locked="0"/>
    </xf>
    <xf numFmtId="3" fontId="19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4" xfId="0" applyNumberFormat="1" applyFont="1" applyFill="1" applyBorder="1" applyAlignment="1" applyProtection="1">
      <alignment horizontal="center" vertical="center"/>
    </xf>
    <xf numFmtId="3" fontId="12" fillId="4" borderId="6" xfId="0" applyNumberFormat="1" applyFont="1" applyFill="1" applyBorder="1" applyAlignment="1" applyProtection="1">
      <alignment horizontal="right" wrapText="1"/>
      <protection locked="0"/>
    </xf>
    <xf numFmtId="3" fontId="12" fillId="4" borderId="6" xfId="0" applyNumberFormat="1" applyFont="1" applyFill="1" applyBorder="1" applyAlignment="1" applyProtection="1">
      <alignment horizontal="center" wrapText="1"/>
      <protection locked="0"/>
    </xf>
    <xf numFmtId="3" fontId="22" fillId="0" borderId="6" xfId="0" applyNumberFormat="1" applyFont="1" applyFill="1" applyBorder="1" applyAlignment="1" applyProtection="1">
      <alignment horizontal="right" wrapText="1"/>
      <protection locked="0"/>
    </xf>
    <xf numFmtId="3" fontId="18" fillId="0" borderId="24" xfId="0" applyNumberFormat="1" applyFont="1" applyFill="1" applyBorder="1" applyAlignment="1" applyProtection="1">
      <alignment vertical="center" wrapText="1"/>
    </xf>
    <xf numFmtId="3" fontId="18" fillId="0" borderId="4" xfId="0" applyNumberFormat="1" applyFont="1" applyFill="1" applyBorder="1" applyAlignment="1" applyProtection="1">
      <alignment horizontal="center" vertical="center"/>
    </xf>
    <xf numFmtId="3" fontId="30" fillId="0" borderId="6" xfId="0" applyNumberFormat="1" applyFont="1" applyFill="1" applyBorder="1" applyAlignment="1" applyProtection="1">
      <alignment horizontal="center" wrapText="1"/>
      <protection locked="0"/>
    </xf>
    <xf numFmtId="3" fontId="18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wrapText="1"/>
      <protection locked="0"/>
    </xf>
    <xf numFmtId="3" fontId="12" fillId="0" borderId="13" xfId="0" applyNumberFormat="1" applyFont="1" applyFill="1" applyBorder="1" applyAlignment="1" applyProtection="1">
      <alignment horizontal="right" wrapText="1"/>
      <protection locked="0"/>
    </xf>
    <xf numFmtId="3" fontId="12" fillId="0" borderId="11" xfId="0" applyNumberFormat="1" applyFont="1" applyFill="1" applyBorder="1" applyAlignment="1" applyProtection="1">
      <alignment horizontal="center" wrapText="1"/>
      <protection locked="0"/>
    </xf>
    <xf numFmtId="3" fontId="18" fillId="0" borderId="6" xfId="0" applyNumberFormat="1" applyFont="1" applyFill="1" applyBorder="1" applyAlignment="1">
      <alignment wrapText="1"/>
    </xf>
    <xf numFmtId="3" fontId="10" fillId="0" borderId="0" xfId="0" applyNumberFormat="1" applyFont="1" applyFill="1" applyBorder="1" applyAlignment="1">
      <alignment horizontal="center"/>
    </xf>
    <xf numFmtId="3" fontId="33" fillId="5" borderId="6" xfId="0" applyNumberFormat="1" applyFont="1" applyFill="1" applyBorder="1" applyAlignment="1" applyProtection="1">
      <alignment horizontal="right" wrapText="1"/>
      <protection locked="0"/>
    </xf>
    <xf numFmtId="165" fontId="33" fillId="5" borderId="6" xfId="0" applyNumberFormat="1" applyFont="1" applyFill="1" applyBorder="1" applyAlignment="1" applyProtection="1">
      <alignment horizontal="right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left" vertical="top" wrapText="1"/>
    </xf>
    <xf numFmtId="49" fontId="29" fillId="0" borderId="4" xfId="0" applyNumberFormat="1" applyFont="1" applyFill="1" applyBorder="1" applyAlignment="1">
      <alignment horizontal="left"/>
    </xf>
    <xf numFmtId="49" fontId="17" fillId="0" borderId="4" xfId="0" applyNumberFormat="1" applyFont="1" applyFill="1" applyBorder="1" applyAlignment="1">
      <alignment horizontal="left"/>
    </xf>
    <xf numFmtId="3" fontId="44" fillId="0" borderId="4" xfId="0" applyNumberFormat="1" applyFont="1" applyFill="1" applyBorder="1" applyAlignment="1" applyProtection="1">
      <alignment horizontal="left" vertical="center" wrapText="1"/>
    </xf>
    <xf numFmtId="165" fontId="30" fillId="0" borderId="13" xfId="0" applyNumberFormat="1" applyFont="1" applyFill="1" applyBorder="1" applyAlignment="1" applyProtection="1">
      <alignment horizontal="right" wrapText="1"/>
    </xf>
    <xf numFmtId="165" fontId="30" fillId="0" borderId="13" xfId="0" applyNumberFormat="1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horizontal="left"/>
    </xf>
    <xf numFmtId="3" fontId="2" fillId="5" borderId="4" xfId="0" applyNumberFormat="1" applyFont="1" applyFill="1" applyBorder="1" applyAlignment="1" applyProtection="1">
      <alignment horizontal="left" vertical="center" wrapText="1"/>
    </xf>
    <xf numFmtId="3" fontId="46" fillId="0" borderId="6" xfId="0" applyNumberFormat="1" applyFont="1" applyFill="1" applyBorder="1" applyAlignment="1" applyProtection="1">
      <alignment horizontal="right" wrapText="1"/>
      <protection locked="0"/>
    </xf>
    <xf numFmtId="3" fontId="16" fillId="5" borderId="6" xfId="0" applyNumberFormat="1" applyFont="1" applyFill="1" applyBorder="1" applyAlignment="1" applyProtection="1">
      <alignment horizontal="right" wrapText="1"/>
      <protection locked="0"/>
    </xf>
    <xf numFmtId="3" fontId="29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17" fillId="5" borderId="6" xfId="0" applyNumberFormat="1" applyFont="1" applyFill="1" applyBorder="1" applyAlignment="1">
      <alignment horizontal="center" wrapText="1"/>
    </xf>
    <xf numFmtId="3" fontId="29" fillId="5" borderId="6" xfId="0" applyNumberFormat="1" applyFont="1" applyFill="1" applyBorder="1" applyAlignment="1" applyProtection="1">
      <alignment horizontal="right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4" xfId="0" applyNumberFormat="1" applyFont="1" applyFill="1" applyBorder="1" applyAlignment="1" applyProtection="1">
      <alignment horizontal="right" vertical="center" wrapText="1"/>
      <protection locked="0"/>
    </xf>
    <xf numFmtId="165" fontId="35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6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Alignment="1" applyProtection="1">
      <alignment vertical="center" wrapText="1"/>
      <protection locked="0"/>
    </xf>
    <xf numFmtId="3" fontId="26" fillId="5" borderId="4" xfId="0" applyNumberFormat="1" applyFont="1" applyFill="1" applyBorder="1" applyAlignment="1" applyProtection="1">
      <alignment horizontal="left" vertical="top" wrapText="1"/>
    </xf>
    <xf numFmtId="3" fontId="34" fillId="5" borderId="6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right" wrapText="1"/>
      <protection locked="0"/>
    </xf>
    <xf numFmtId="3" fontId="34" fillId="5" borderId="6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 applyProtection="1">
      <alignment horizontal="right" wrapText="1"/>
    </xf>
    <xf numFmtId="165" fontId="29" fillId="5" borderId="13" xfId="0" applyNumberFormat="1" applyFont="1" applyFill="1" applyBorder="1" applyAlignment="1">
      <alignment horizontal="right" wrapText="1"/>
    </xf>
    <xf numFmtId="3" fontId="29" fillId="5" borderId="4" xfId="0" applyNumberFormat="1" applyFont="1" applyFill="1" applyBorder="1" applyAlignment="1" applyProtection="1">
      <alignment horizontal="right" wrapText="1"/>
    </xf>
    <xf numFmtId="49" fontId="2" fillId="4" borderId="0" xfId="0" applyNumberFormat="1" applyFont="1" applyFill="1" applyBorder="1" applyAlignment="1">
      <alignment horizontal="left"/>
    </xf>
    <xf numFmtId="3" fontId="26" fillId="4" borderId="7" xfId="0" applyNumberFormat="1" applyFont="1" applyFill="1" applyBorder="1" applyAlignment="1" applyProtection="1">
      <alignment horizontal="center" vertical="center" wrapText="1"/>
    </xf>
    <xf numFmtId="3" fontId="35" fillId="4" borderId="3" xfId="0" applyNumberFormat="1" applyFont="1" applyFill="1" applyBorder="1" applyAlignment="1" applyProtection="1">
      <alignment horizontal="right" wrapText="1"/>
      <protection locked="0"/>
    </xf>
    <xf numFmtId="165" fontId="35" fillId="4" borderId="3" xfId="0" applyNumberFormat="1" applyFont="1" applyFill="1" applyBorder="1" applyAlignment="1" applyProtection="1">
      <alignment horizontal="right" wrapText="1"/>
      <protection locked="0"/>
    </xf>
    <xf numFmtId="3" fontId="35" fillId="4" borderId="3" xfId="0" applyNumberFormat="1" applyFont="1" applyFill="1" applyBorder="1" applyAlignment="1" applyProtection="1">
      <alignment horizontal="right" wrapText="1"/>
    </xf>
    <xf numFmtId="3" fontId="13" fillId="4" borderId="7" xfId="0" applyNumberFormat="1" applyFont="1" applyFill="1" applyBorder="1" applyAlignment="1" applyProtection="1">
      <alignment horizontal="center" vertical="center"/>
    </xf>
    <xf numFmtId="3" fontId="16" fillId="4" borderId="3" xfId="0" applyNumberFormat="1" applyFont="1" applyFill="1" applyBorder="1" applyAlignment="1" applyProtection="1">
      <alignment horizontal="right" wrapText="1"/>
    </xf>
    <xf numFmtId="165" fontId="16" fillId="4" borderId="3" xfId="0" applyNumberFormat="1" applyFont="1" applyFill="1" applyBorder="1" applyAlignment="1">
      <alignment horizontal="right" wrapText="1"/>
    </xf>
    <xf numFmtId="3" fontId="18" fillId="4" borderId="1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left" vertical="center" wrapText="1"/>
    </xf>
    <xf numFmtId="164" fontId="48" fillId="0" borderId="0" xfId="0" applyNumberFormat="1" applyFont="1" applyFill="1" applyBorder="1"/>
    <xf numFmtId="49" fontId="2" fillId="0" borderId="24" xfId="0" applyNumberFormat="1" applyFont="1" applyFill="1" applyBorder="1" applyAlignment="1">
      <alignment horizontal="left"/>
    </xf>
    <xf numFmtId="49" fontId="2" fillId="7" borderId="4" xfId="0" applyNumberFormat="1" applyFont="1" applyFill="1" applyBorder="1" applyAlignment="1">
      <alignment horizontal="left"/>
    </xf>
    <xf numFmtId="3" fontId="18" fillId="7" borderId="13" xfId="0" applyNumberFormat="1" applyFont="1" applyFill="1" applyBorder="1" applyAlignment="1" applyProtection="1">
      <alignment horizontal="center" vertical="center"/>
    </xf>
    <xf numFmtId="3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right" wrapText="1"/>
      <protection locked="0"/>
    </xf>
    <xf numFmtId="165" fontId="12" fillId="7" borderId="4" xfId="0" applyNumberFormat="1" applyFont="1" applyFill="1" applyBorder="1" applyAlignment="1" applyProtection="1">
      <alignment horizontal="center" wrapText="1"/>
      <protection locked="0"/>
    </xf>
    <xf numFmtId="3" fontId="12" fillId="7" borderId="4" xfId="0" applyNumberFormat="1" applyFont="1" applyFill="1" applyBorder="1" applyAlignment="1" applyProtection="1">
      <alignment horizontal="center" wrapText="1"/>
      <protection locked="0"/>
    </xf>
    <xf numFmtId="3" fontId="17" fillId="5" borderId="6" xfId="0" applyNumberFormat="1" applyFont="1" applyFill="1" applyBorder="1" applyAlignment="1" applyProtection="1">
      <alignment horizontal="right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4" fontId="33" fillId="0" borderId="6" xfId="0" applyNumberFormat="1" applyFont="1" applyFill="1" applyBorder="1" applyAlignment="1" applyProtection="1">
      <alignment horizontal="right" wrapText="1"/>
      <protection locked="0"/>
    </xf>
    <xf numFmtId="49" fontId="2" fillId="8" borderId="4" xfId="0" applyNumberFormat="1" applyFont="1" applyFill="1" applyBorder="1" applyAlignment="1">
      <alignment horizontal="left"/>
    </xf>
    <xf numFmtId="3" fontId="13" fillId="8" borderId="4" xfId="0" applyNumberFormat="1" applyFont="1" applyFill="1" applyBorder="1" applyAlignment="1" applyProtection="1">
      <alignment horizontal="left" vertical="center" wrapText="1"/>
    </xf>
    <xf numFmtId="3" fontId="12" fillId="8" borderId="4" xfId="0" applyNumberFormat="1" applyFont="1" applyFill="1" applyBorder="1" applyAlignment="1" applyProtection="1">
      <alignment horizontal="right" wrapText="1"/>
      <protection locked="0"/>
    </xf>
    <xf numFmtId="165" fontId="12" fillId="8" borderId="4" xfId="0" applyNumberFormat="1" applyFont="1" applyFill="1" applyBorder="1" applyAlignment="1" applyProtection="1">
      <alignment horizontal="right" wrapText="1"/>
      <protection locked="0"/>
    </xf>
    <xf numFmtId="3" fontId="43" fillId="0" borderId="0" xfId="0" applyNumberFormat="1" applyFont="1" applyBorder="1" applyAlignment="1" applyProtection="1">
      <alignment horizontal="left" vertical="top" wrapText="1"/>
    </xf>
    <xf numFmtId="3" fontId="18" fillId="9" borderId="4" xfId="0" applyNumberFormat="1" applyFont="1" applyFill="1" applyBorder="1" applyAlignment="1" applyProtection="1">
      <alignment horizontal="left" vertical="center" wrapText="1"/>
    </xf>
    <xf numFmtId="3" fontId="1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9" fillId="0" borderId="13" xfId="0" applyNumberFormat="1" applyFont="1" applyFill="1" applyBorder="1" applyAlignment="1" applyProtection="1">
      <alignment horizontal="right" wrapText="1"/>
    </xf>
    <xf numFmtId="165" fontId="45" fillId="0" borderId="6" xfId="0" applyNumberFormat="1" applyFont="1" applyFill="1" applyBorder="1" applyAlignment="1" applyProtection="1">
      <alignment horizontal="right" wrapText="1"/>
      <protection locked="0"/>
    </xf>
    <xf numFmtId="165" fontId="45" fillId="0" borderId="6" xfId="0" applyNumberFormat="1" applyFont="1" applyFill="1" applyBorder="1" applyAlignment="1" applyProtection="1">
      <alignment horizontal="center" wrapText="1"/>
      <protection locked="0"/>
    </xf>
    <xf numFmtId="3" fontId="45" fillId="0" borderId="6" xfId="0" applyNumberFormat="1" applyFont="1" applyFill="1" applyBorder="1" applyAlignment="1" applyProtection="1">
      <alignment horizontal="center" wrapText="1"/>
      <protection locked="0"/>
    </xf>
    <xf numFmtId="3" fontId="18" fillId="4" borderId="28" xfId="0" applyNumberFormat="1" applyFont="1" applyFill="1" applyBorder="1" applyAlignment="1" applyProtection="1">
      <alignment horizontal="center" vertical="center"/>
    </xf>
    <xf numFmtId="3" fontId="2" fillId="0" borderId="25" xfId="0" applyNumberFormat="1" applyFont="1" applyFill="1" applyBorder="1" applyAlignment="1" applyProtection="1">
      <alignment horizontal="left" vertical="center" wrapText="1"/>
    </xf>
    <xf numFmtId="3" fontId="18" fillId="0" borderId="25" xfId="0" applyNumberFormat="1" applyFont="1" applyFill="1" applyBorder="1" applyAlignment="1" applyProtection="1">
      <alignment horizontal="right" vertical="center"/>
    </xf>
    <xf numFmtId="3" fontId="12" fillId="8" borderId="8" xfId="0" applyNumberFormat="1" applyFont="1" applyFill="1" applyBorder="1" applyAlignment="1" applyProtection="1">
      <alignment horizontal="center" wrapText="1"/>
      <protection locked="0"/>
    </xf>
    <xf numFmtId="3" fontId="20" fillId="8" borderId="29" xfId="0" applyNumberFormat="1" applyFont="1" applyFill="1" applyBorder="1" applyAlignment="1" applyProtection="1">
      <alignment horizontal="right" wrapText="1"/>
      <protection locked="0"/>
    </xf>
    <xf numFmtId="165" fontId="12" fillId="8" borderId="30" xfId="0" applyNumberFormat="1" applyFont="1" applyFill="1" applyBorder="1" applyAlignment="1" applyProtection="1">
      <alignment horizontal="right" wrapText="1"/>
      <protection locked="0"/>
    </xf>
    <xf numFmtId="165" fontId="12" fillId="8" borderId="19" xfId="0" applyNumberFormat="1" applyFont="1" applyFill="1" applyBorder="1" applyAlignment="1" applyProtection="1">
      <alignment horizontal="center" wrapText="1"/>
      <protection locked="0"/>
    </xf>
    <xf numFmtId="4" fontId="33" fillId="0" borderId="7" xfId="0" applyNumberFormat="1" applyFont="1" applyFill="1" applyBorder="1" applyAlignment="1">
      <alignment horizontal="right" wrapText="1"/>
    </xf>
    <xf numFmtId="4" fontId="34" fillId="0" borderId="7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>
      <alignment horizontal="right" wrapText="1"/>
    </xf>
    <xf numFmtId="4" fontId="33" fillId="0" borderId="6" xfId="0" applyNumberFormat="1" applyFont="1" applyFill="1" applyBorder="1" applyAlignment="1">
      <alignment horizontal="right" wrapText="1"/>
    </xf>
    <xf numFmtId="4" fontId="35" fillId="0" borderId="6" xfId="0" applyNumberFormat="1" applyFont="1" applyFill="1" applyBorder="1" applyAlignment="1" applyProtection="1">
      <alignment horizontal="right" wrapText="1"/>
      <protection locked="0"/>
    </xf>
    <xf numFmtId="4" fontId="33" fillId="0" borderId="7" xfId="0" applyNumberFormat="1" applyFont="1" applyFill="1" applyBorder="1" applyAlignment="1" applyProtection="1">
      <alignment horizontal="right" wrapText="1"/>
      <protection locked="0"/>
    </xf>
    <xf numFmtId="4" fontId="35" fillId="0" borderId="7" xfId="0" applyNumberFormat="1" applyFont="1" applyFill="1" applyBorder="1" applyAlignment="1" applyProtection="1">
      <alignment horizontal="right" wrapText="1"/>
      <protection locked="0"/>
    </xf>
    <xf numFmtId="4" fontId="33" fillId="0" borderId="4" xfId="0" applyNumberFormat="1" applyFont="1" applyFill="1" applyBorder="1" applyAlignment="1">
      <alignment horizontal="right" wrapText="1"/>
    </xf>
    <xf numFmtId="4" fontId="35" fillId="0" borderId="4" xfId="0" applyNumberFormat="1" applyFont="1" applyFill="1" applyBorder="1" applyAlignment="1" applyProtection="1">
      <alignment horizontal="right" wrapText="1"/>
      <protection locked="0"/>
    </xf>
    <xf numFmtId="4" fontId="33" fillId="5" borderId="6" xfId="0" applyNumberFormat="1" applyFont="1" applyFill="1" applyBorder="1" applyAlignment="1" applyProtection="1">
      <alignment horizontal="right" wrapText="1"/>
      <protection locked="0"/>
    </xf>
    <xf numFmtId="3" fontId="33" fillId="5" borderId="6" xfId="0" applyNumberFormat="1" applyFont="1" applyFill="1" applyBorder="1" applyAlignment="1" applyProtection="1">
      <alignment horizontal="right" wrapText="1"/>
    </xf>
    <xf numFmtId="4" fontId="35" fillId="0" borderId="14" xfId="0" applyNumberFormat="1" applyFont="1" applyFill="1" applyBorder="1" applyAlignment="1" applyProtection="1">
      <alignment horizontal="right" wrapText="1"/>
      <protection locked="0"/>
    </xf>
    <xf numFmtId="4" fontId="35" fillId="5" borderId="4" xfId="0" applyNumberFormat="1" applyFont="1" applyFill="1" applyBorder="1" applyAlignment="1" applyProtection="1">
      <alignment horizontal="right" wrapText="1"/>
      <protection locked="0"/>
    </xf>
    <xf numFmtId="165" fontId="34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4" xfId="0" applyNumberFormat="1" applyFont="1" applyFill="1" applyBorder="1" applyAlignment="1" applyProtection="1">
      <alignment horizontal="right" wrapText="1"/>
    </xf>
    <xf numFmtId="49" fontId="33" fillId="0" borderId="4" xfId="0" applyNumberFormat="1" applyFont="1" applyFill="1" applyBorder="1" applyAlignment="1">
      <alignment horizontal="right" wrapText="1"/>
    </xf>
    <xf numFmtId="3" fontId="2" fillId="5" borderId="4" xfId="0" applyNumberFormat="1" applyFont="1" applyFill="1" applyBorder="1" applyAlignment="1" applyProtection="1">
      <alignment horizontal="left" vertical="top" wrapText="1"/>
    </xf>
    <xf numFmtId="4" fontId="33" fillId="6" borderId="13" xfId="0" applyNumberFormat="1" applyFont="1" applyFill="1" applyBorder="1" applyAlignment="1">
      <alignment horizontal="right" wrapText="1"/>
    </xf>
    <xf numFmtId="4" fontId="29" fillId="0" borderId="13" xfId="0" applyNumberFormat="1" applyFont="1" applyFill="1" applyBorder="1" applyAlignment="1">
      <alignment horizontal="right" wrapText="1"/>
    </xf>
    <xf numFmtId="4" fontId="16" fillId="0" borderId="13" xfId="0" applyNumberFormat="1" applyFont="1" applyFill="1" applyBorder="1" applyAlignment="1">
      <alignment horizontal="right" wrapText="1"/>
    </xf>
    <xf numFmtId="0" fontId="18" fillId="5" borderId="4" xfId="0" applyFont="1" applyFill="1" applyBorder="1" applyAlignment="1" applyProtection="1">
      <alignment horizontal="center" vertical="top" wrapText="1"/>
    </xf>
    <xf numFmtId="4" fontId="29" fillId="5" borderId="6" xfId="0" applyNumberFormat="1" applyFont="1" applyFill="1" applyBorder="1" applyAlignment="1" applyProtection="1">
      <alignment horizontal="right" wrapText="1"/>
      <protection locked="0"/>
    </xf>
    <xf numFmtId="165" fontId="45" fillId="0" borderId="13" xfId="0" applyNumberFormat="1" applyFont="1" applyFill="1" applyBorder="1" applyAlignment="1" applyProtection="1">
      <alignment horizontal="right" wrapText="1"/>
    </xf>
    <xf numFmtId="4" fontId="17" fillId="5" borderId="6" xfId="0" applyNumberFormat="1" applyFont="1" applyFill="1" applyBorder="1" applyAlignment="1" applyProtection="1">
      <alignment horizontal="right" wrapText="1"/>
      <protection locked="0"/>
    </xf>
    <xf numFmtId="165" fontId="46" fillId="0" borderId="13" xfId="0" applyNumberFormat="1" applyFont="1" applyFill="1" applyBorder="1" applyAlignment="1" applyProtection="1">
      <alignment horizontal="right" wrapText="1"/>
    </xf>
    <xf numFmtId="4" fontId="16" fillId="0" borderId="13" xfId="0" applyNumberFormat="1" applyFont="1" applyFill="1" applyBorder="1" applyAlignment="1" applyProtection="1">
      <alignment horizontal="right" wrapText="1"/>
    </xf>
    <xf numFmtId="4" fontId="45" fillId="0" borderId="13" xfId="0" applyNumberFormat="1" applyFont="1" applyFill="1" applyBorder="1" applyAlignment="1" applyProtection="1">
      <alignment horizontal="right" wrapText="1"/>
    </xf>
    <xf numFmtId="4" fontId="46" fillId="0" borderId="13" xfId="0" applyNumberFormat="1" applyFont="1" applyFill="1" applyBorder="1" applyAlignment="1" applyProtection="1">
      <alignment horizontal="right" wrapText="1"/>
    </xf>
    <xf numFmtId="3" fontId="2" fillId="5" borderId="20" xfId="0" applyNumberFormat="1" applyFont="1" applyFill="1" applyBorder="1" applyAlignment="1" applyProtection="1">
      <alignment horizontal="left" vertical="top" wrapText="1"/>
    </xf>
    <xf numFmtId="165" fontId="16" fillId="5" borderId="13" xfId="0" applyNumberFormat="1" applyFont="1" applyFill="1" applyBorder="1" applyAlignment="1" applyProtection="1">
      <alignment horizontal="right" wrapText="1"/>
    </xf>
    <xf numFmtId="3" fontId="17" fillId="5" borderId="6" xfId="0" applyNumberFormat="1" applyFont="1" applyFill="1" applyBorder="1" applyAlignment="1" applyProtection="1">
      <alignment horizontal="right" wrapText="1"/>
    </xf>
    <xf numFmtId="4" fontId="16" fillId="5" borderId="13" xfId="0" applyNumberFormat="1" applyFont="1" applyFill="1" applyBorder="1" applyAlignment="1">
      <alignment horizontal="right" wrapText="1"/>
    </xf>
    <xf numFmtId="4" fontId="45" fillId="0" borderId="13" xfId="0" applyNumberFormat="1" applyFont="1" applyFill="1" applyBorder="1" applyAlignment="1">
      <alignment horizontal="right" wrapText="1"/>
    </xf>
    <xf numFmtId="3" fontId="45" fillId="0" borderId="6" xfId="0" applyNumberFormat="1" applyFont="1" applyFill="1" applyBorder="1" applyAlignment="1" applyProtection="1">
      <alignment horizontal="right" wrapText="1"/>
    </xf>
    <xf numFmtId="4" fontId="29" fillId="5" borderId="13" xfId="0" applyNumberFormat="1" applyFont="1" applyFill="1" applyBorder="1" applyAlignment="1" applyProtection="1">
      <alignment horizontal="right" wrapText="1"/>
    </xf>
    <xf numFmtId="3" fontId="29" fillId="5" borderId="6" xfId="0" applyNumberFormat="1" applyFont="1" applyFill="1" applyBorder="1" applyAlignment="1" applyProtection="1">
      <alignment horizontal="right" wrapText="1"/>
    </xf>
    <xf numFmtId="165" fontId="12" fillId="0" borderId="13" xfId="0" applyNumberFormat="1" applyFont="1" applyFill="1" applyBorder="1" applyAlignment="1" applyProtection="1">
      <alignment horizontal="right" wrapText="1"/>
    </xf>
    <xf numFmtId="4" fontId="12" fillId="0" borderId="13" xfId="0" applyNumberFormat="1" applyFont="1" applyFill="1" applyBorder="1" applyAlignment="1">
      <alignment horizontal="right" wrapText="1"/>
    </xf>
    <xf numFmtId="3" fontId="45" fillId="0" borderId="13" xfId="0" applyNumberFormat="1" applyFont="1" applyFill="1" applyBorder="1" applyAlignment="1" applyProtection="1">
      <alignment horizontal="right" wrapText="1"/>
    </xf>
    <xf numFmtId="3" fontId="46" fillId="0" borderId="13" xfId="0" applyNumberFormat="1" applyFont="1" applyFill="1" applyBorder="1" applyAlignment="1" applyProtection="1">
      <alignment horizontal="right" wrapText="1"/>
    </xf>
    <xf numFmtId="4" fontId="30" fillId="0" borderId="4" xfId="0" applyNumberFormat="1" applyFont="1" applyFill="1" applyBorder="1" applyAlignment="1">
      <alignment horizontal="right" wrapText="1"/>
    </xf>
    <xf numFmtId="4" fontId="29" fillId="5" borderId="13" xfId="0" applyNumberFormat="1" applyFont="1" applyFill="1" applyBorder="1" applyAlignment="1">
      <alignment horizontal="right" wrapText="1"/>
    </xf>
    <xf numFmtId="49" fontId="13" fillId="5" borderId="13" xfId="0" applyNumberFormat="1" applyFont="1" applyFill="1" applyBorder="1" applyAlignment="1">
      <alignment horizontal="left"/>
    </xf>
    <xf numFmtId="167" fontId="12" fillId="0" borderId="28" xfId="0" applyNumberFormat="1" applyFont="1" applyFill="1" applyBorder="1" applyAlignment="1" applyProtection="1">
      <alignment horizontal="right" wrapText="1"/>
      <protection locked="0"/>
    </xf>
    <xf numFmtId="3" fontId="26" fillId="5" borderId="13" xfId="0" applyNumberFormat="1" applyFont="1" applyFill="1" applyBorder="1" applyAlignment="1" applyProtection="1">
      <alignment horizontal="left" vertical="center" wrapText="1"/>
    </xf>
    <xf numFmtId="3" fontId="20" fillId="5" borderId="13" xfId="0" applyNumberFormat="1" applyFont="1" applyFill="1" applyBorder="1" applyAlignment="1" applyProtection="1">
      <alignment horizontal="right" wrapText="1"/>
      <protection locked="0"/>
    </xf>
    <xf numFmtId="3" fontId="29" fillId="5" borderId="13" xfId="0" applyNumberFormat="1" applyFont="1" applyFill="1" applyBorder="1" applyAlignment="1" applyProtection="1">
      <alignment horizontal="right" wrapText="1"/>
    </xf>
    <xf numFmtId="4" fontId="12" fillId="5" borderId="4" xfId="0" applyNumberFormat="1" applyFont="1" applyFill="1" applyBorder="1" applyAlignment="1" applyProtection="1">
      <alignment horizontal="right" wrapText="1"/>
      <protection locked="0"/>
    </xf>
    <xf numFmtId="4" fontId="17" fillId="0" borderId="13" xfId="0" applyNumberFormat="1" applyFont="1" applyFill="1" applyBorder="1" applyAlignment="1">
      <alignment horizontal="right" wrapText="1"/>
    </xf>
    <xf numFmtId="3" fontId="45" fillId="0" borderId="4" xfId="0" applyNumberFormat="1" applyFont="1" applyFill="1" applyBorder="1" applyAlignment="1" applyProtection="1">
      <alignment horizontal="right" wrapText="1"/>
    </xf>
    <xf numFmtId="165" fontId="29" fillId="8" borderId="13" xfId="0" applyNumberFormat="1" applyFont="1" applyFill="1" applyBorder="1" applyAlignment="1" applyProtection="1">
      <alignment horizontal="right" wrapText="1"/>
    </xf>
    <xf numFmtId="4" fontId="29" fillId="8" borderId="13" xfId="0" applyNumberFormat="1" applyFont="1" applyFill="1" applyBorder="1" applyAlignment="1">
      <alignment horizontal="right" wrapText="1"/>
    </xf>
    <xf numFmtId="3" fontId="29" fillId="8" borderId="4" xfId="0" applyNumberFormat="1" applyFont="1" applyFill="1" applyBorder="1" applyAlignment="1" applyProtection="1">
      <alignment horizontal="right" wrapText="1"/>
    </xf>
    <xf numFmtId="4" fontId="29" fillId="0" borderId="13" xfId="0" applyNumberFormat="1" applyFont="1" applyFill="1" applyBorder="1" applyAlignment="1" applyProtection="1">
      <alignment horizontal="right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18" fillId="5" borderId="4" xfId="0" applyFont="1" applyFill="1" applyBorder="1" applyAlignment="1" applyProtection="1">
      <alignment horizontal="left" vertical="top" wrapText="1"/>
    </xf>
    <xf numFmtId="4" fontId="17" fillId="0" borderId="13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vertical="top" wrapText="1"/>
    </xf>
    <xf numFmtId="4" fontId="33" fillId="4" borderId="4" xfId="0" applyNumberFormat="1" applyFont="1" applyFill="1" applyBorder="1" applyAlignment="1">
      <alignment horizontal="right" wrapText="1"/>
    </xf>
    <xf numFmtId="3" fontId="18" fillId="8" borderId="4" xfId="0" applyNumberFormat="1" applyFont="1" applyFill="1" applyBorder="1" applyAlignment="1" applyProtection="1">
      <alignment horizontal="left" vertical="center" wrapText="1"/>
    </xf>
    <xf numFmtId="3" fontId="29" fillId="8" borderId="4" xfId="0" applyNumberFormat="1" applyFont="1" applyFill="1" applyBorder="1" applyAlignment="1" applyProtection="1">
      <alignment horizontal="right" wrapText="1"/>
      <protection locked="0"/>
    </xf>
    <xf numFmtId="3" fontId="18" fillId="4" borderId="25" xfId="0" applyNumberFormat="1" applyFont="1" applyFill="1" applyBorder="1" applyAlignment="1" applyProtection="1">
      <alignment horizontal="center" vertical="center"/>
    </xf>
    <xf numFmtId="165" fontId="12" fillId="4" borderId="8" xfId="0" applyNumberFormat="1" applyFont="1" applyFill="1" applyBorder="1" applyAlignment="1" applyProtection="1">
      <alignment horizontal="center" wrapText="1"/>
      <protection locked="0"/>
    </xf>
    <xf numFmtId="3" fontId="16" fillId="4" borderId="19" xfId="0" applyNumberFormat="1" applyFont="1" applyFill="1" applyBorder="1" applyAlignment="1" applyProtection="1">
      <alignment horizontal="center" wrapText="1"/>
      <protection locked="0"/>
    </xf>
    <xf numFmtId="4" fontId="16" fillId="0" borderId="4" xfId="0" applyNumberFormat="1" applyFont="1" applyFill="1" applyBorder="1" applyAlignment="1" applyProtection="1">
      <alignment horizontal="center" wrapText="1"/>
      <protection locked="0"/>
    </xf>
    <xf numFmtId="4" fontId="16" fillId="0" borderId="6" xfId="0" applyNumberFormat="1" applyFont="1" applyFill="1" applyBorder="1" applyAlignment="1" applyProtection="1">
      <alignment horizontal="center" wrapText="1"/>
      <protection locked="0"/>
    </xf>
    <xf numFmtId="3" fontId="29" fillId="0" borderId="6" xfId="0" applyNumberFormat="1" applyFont="1" applyFill="1" applyBorder="1" applyAlignment="1">
      <alignment horizontal="center" wrapText="1"/>
    </xf>
    <xf numFmtId="0" fontId="35" fillId="8" borderId="4" xfId="0" applyFont="1" applyFill="1" applyBorder="1" applyAlignment="1" applyProtection="1">
      <alignment horizontal="left" vertical="top" wrapText="1"/>
    </xf>
    <xf numFmtId="3" fontId="45" fillId="0" borderId="1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/>
    </xf>
    <xf numFmtId="4" fontId="18" fillId="0" borderId="13" xfId="0" applyNumberFormat="1" applyFont="1" applyFill="1" applyBorder="1" applyAlignment="1">
      <alignment horizontal="right" wrapText="1"/>
    </xf>
    <xf numFmtId="165" fontId="29" fillId="0" borderId="4" xfId="0" applyNumberFormat="1" applyFont="1" applyFill="1" applyBorder="1" applyAlignment="1" applyProtection="1">
      <alignment horizontal="right" wrapText="1"/>
    </xf>
    <xf numFmtId="165" fontId="29" fillId="5" borderId="4" xfId="0" applyNumberFormat="1" applyFont="1" applyFill="1" applyBorder="1" applyAlignment="1" applyProtection="1">
      <alignment horizontal="right" wrapText="1"/>
    </xf>
    <xf numFmtId="4" fontId="29" fillId="0" borderId="4" xfId="0" applyNumberFormat="1" applyFont="1" applyFill="1" applyBorder="1" applyAlignment="1" applyProtection="1">
      <alignment horizontal="right" wrapText="1"/>
      <protection locked="0"/>
    </xf>
    <xf numFmtId="165" fontId="29" fillId="0" borderId="4" xfId="0" applyNumberFormat="1" applyFont="1" applyFill="1" applyBorder="1" applyAlignment="1">
      <alignment horizontal="right" wrapText="1"/>
    </xf>
    <xf numFmtId="3" fontId="53" fillId="0" borderId="3" xfId="0" applyNumberFormat="1" applyFont="1" applyFill="1" applyBorder="1" applyAlignment="1" applyProtection="1">
      <alignment horizontal="center" wrapText="1"/>
      <protection locked="0"/>
    </xf>
    <xf numFmtId="3" fontId="29" fillId="0" borderId="4" xfId="0" applyNumberFormat="1" applyFont="1" applyFill="1" applyBorder="1" applyAlignment="1" applyProtection="1">
      <alignment horizontal="center" wrapText="1"/>
      <protection locked="0"/>
    </xf>
    <xf numFmtId="3" fontId="17" fillId="0" borderId="4" xfId="0" applyNumberFormat="1" applyFont="1" applyFill="1" applyBorder="1" applyAlignment="1" applyProtection="1">
      <alignment horizontal="center" wrapText="1"/>
      <protection locked="0"/>
    </xf>
    <xf numFmtId="3" fontId="16" fillId="0" borderId="4" xfId="0" applyNumberFormat="1" applyFont="1" applyFill="1" applyBorder="1" applyAlignment="1">
      <alignment horizontal="center" wrapText="1"/>
    </xf>
    <xf numFmtId="3" fontId="16" fillId="0" borderId="6" xfId="0" applyNumberFormat="1" applyFont="1" applyFill="1" applyBorder="1" applyAlignment="1">
      <alignment horizontal="center" wrapText="1"/>
    </xf>
    <xf numFmtId="3" fontId="26" fillId="8" borderId="25" xfId="0" applyNumberFormat="1" applyFont="1" applyFill="1" applyBorder="1" applyAlignment="1" applyProtection="1">
      <alignment horizontal="left" vertical="center"/>
    </xf>
    <xf numFmtId="3" fontId="20" fillId="8" borderId="8" xfId="0" applyNumberFormat="1" applyFont="1" applyFill="1" applyBorder="1" applyAlignment="1" applyProtection="1">
      <alignment horizontal="right" wrapText="1"/>
      <protection locked="0"/>
    </xf>
    <xf numFmtId="3" fontId="20" fillId="8" borderId="25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18" fillId="4" borderId="32" xfId="0" applyNumberFormat="1" applyFont="1" applyFill="1" applyBorder="1" applyAlignment="1">
      <alignment horizontal="left"/>
    </xf>
    <xf numFmtId="3" fontId="26" fillId="4" borderId="15" xfId="0" applyNumberFormat="1" applyFont="1" applyFill="1" applyBorder="1" applyAlignment="1" applyProtection="1">
      <alignment horizontal="center"/>
      <protection locked="0"/>
    </xf>
    <xf numFmtId="0" fontId="33" fillId="0" borderId="14" xfId="0" applyFont="1" applyBorder="1" applyAlignment="1" applyProtection="1">
      <alignment horizontal="left" vertical="top" wrapText="1"/>
    </xf>
    <xf numFmtId="49" fontId="26" fillId="4" borderId="31" xfId="0" applyNumberFormat="1" applyFont="1" applyFill="1" applyBorder="1" applyAlignment="1">
      <alignment horizontal="left"/>
    </xf>
    <xf numFmtId="3" fontId="20" fillId="4" borderId="6" xfId="0" applyNumberFormat="1" applyFont="1" applyFill="1" applyBorder="1" applyAlignment="1">
      <alignment horizontal="right" wrapText="1"/>
    </xf>
    <xf numFmtId="3" fontId="20" fillId="4" borderId="6" xfId="0" applyNumberFormat="1" applyFont="1" applyFill="1" applyBorder="1" applyAlignment="1">
      <alignment horizontal="center" wrapText="1"/>
    </xf>
    <xf numFmtId="165" fontId="20" fillId="4" borderId="6" xfId="0" applyNumberFormat="1" applyFont="1" applyFill="1" applyBorder="1" applyAlignment="1" applyProtection="1">
      <alignment horizontal="right" wrapText="1"/>
      <protection locked="0"/>
    </xf>
    <xf numFmtId="165" fontId="20" fillId="4" borderId="6" xfId="0" applyNumberFormat="1" applyFont="1" applyFill="1" applyBorder="1" applyAlignment="1">
      <alignment horizontal="center" wrapText="1"/>
    </xf>
    <xf numFmtId="3" fontId="20" fillId="4" borderId="19" xfId="0" applyNumberFormat="1" applyFont="1" applyFill="1" applyBorder="1" applyAlignment="1" applyProtection="1">
      <alignment horizontal="center" wrapText="1"/>
      <protection locked="0"/>
    </xf>
    <xf numFmtId="3" fontId="11" fillId="0" borderId="26" xfId="1" applyNumberFormat="1" applyFont="1" applyFill="1" applyBorder="1" applyAlignment="1" applyProtection="1">
      <alignment horizontal="center"/>
    </xf>
    <xf numFmtId="0" fontId="37" fillId="0" borderId="0" xfId="0" applyFont="1" applyFill="1" applyAlignment="1" applyProtection="1">
      <alignment horizontal="center" vertical="center" wrapText="1"/>
      <protection locked="0"/>
    </xf>
    <xf numFmtId="2" fontId="2" fillId="5" borderId="0" xfId="0" applyNumberFormat="1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164" fontId="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Fill="1" applyBorder="1" applyAlignment="1">
      <alignment horizontal="left" shrinkToFit="1"/>
    </xf>
    <xf numFmtId="0" fontId="0" fillId="0" borderId="15" xfId="0" applyFont="1" applyBorder="1" applyAlignment="1">
      <alignment horizontal="left"/>
    </xf>
    <xf numFmtId="0" fontId="18" fillId="0" borderId="13" xfId="0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4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7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>
      <alignment horizontal="center" vertical="center" wrapText="1"/>
    </xf>
  </cellXfs>
  <cellStyles count="2">
    <cellStyle name="Обычный" xfId="0" builtinId="0"/>
    <cellStyle name="Обычный_ZV1PIV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6"/>
  <sheetViews>
    <sheetView tabSelected="1" view="pageBreakPreview" zoomScale="9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" sqref="F1:H1"/>
    </sheetView>
  </sheetViews>
  <sheetFormatPr defaultColWidth="9.140625" defaultRowHeight="15.75"/>
  <cols>
    <col min="1" max="1" width="12.140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613" t="s">
        <v>321</v>
      </c>
      <c r="G1" s="614"/>
      <c r="H1" s="614"/>
      <c r="I1" s="615"/>
      <c r="J1" s="616"/>
      <c r="K1" s="616"/>
    </row>
    <row r="2" spans="1:25" ht="18.75" customHeight="1">
      <c r="B2" s="111" t="s">
        <v>234</v>
      </c>
      <c r="C2" s="191" t="s">
        <v>276</v>
      </c>
      <c r="D2" s="191"/>
      <c r="E2" s="191"/>
      <c r="F2" s="191"/>
      <c r="G2" s="191"/>
      <c r="H2" s="191"/>
      <c r="I2" s="192"/>
    </row>
    <row r="3" spans="1:25" ht="58.5" customHeight="1">
      <c r="B3" s="612" t="s">
        <v>320</v>
      </c>
      <c r="C3" s="612"/>
      <c r="D3" s="612"/>
      <c r="E3" s="612"/>
      <c r="F3" s="612"/>
      <c r="G3" s="612"/>
      <c r="H3" s="468"/>
      <c r="I3" s="468"/>
    </row>
    <row r="4" spans="1:25" ht="13.5" customHeight="1">
      <c r="B4" s="112"/>
      <c r="C4" s="42"/>
      <c r="D4" s="617"/>
      <c r="E4" s="617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618" t="s">
        <v>9</v>
      </c>
      <c r="B5" s="620" t="s">
        <v>8</v>
      </c>
      <c r="C5" s="622" t="s">
        <v>286</v>
      </c>
      <c r="D5" s="624" t="s">
        <v>311</v>
      </c>
      <c r="E5" s="626" t="s">
        <v>312</v>
      </c>
      <c r="F5" s="627" t="s">
        <v>52</v>
      </c>
      <c r="G5" s="628"/>
      <c r="H5" s="629" t="s">
        <v>314</v>
      </c>
      <c r="I5" s="626" t="s">
        <v>251</v>
      </c>
      <c r="J5" s="630" t="s">
        <v>250</v>
      </c>
      <c r="K5" s="631"/>
    </row>
    <row r="6" spans="1:25" ht="54.75" customHeight="1">
      <c r="A6" s="619"/>
      <c r="B6" s="621"/>
      <c r="C6" s="623"/>
      <c r="D6" s="625"/>
      <c r="E6" s="625"/>
      <c r="F6" s="25" t="s">
        <v>281</v>
      </c>
      <c r="G6" s="26" t="s">
        <v>313</v>
      </c>
      <c r="H6" s="625"/>
      <c r="I6" s="625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601"/>
      <c r="D7" s="600"/>
      <c r="E7" s="600"/>
      <c r="F7" s="25"/>
      <c r="G7" s="26"/>
      <c r="H7" s="600"/>
      <c r="I7" s="600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325">
        <f>SUM(C10+C17+C23+C30)</f>
        <v>35609178</v>
      </c>
      <c r="D9" s="325">
        <f t="shared" ref="D9:E9" si="0">SUM(D10+D17+D23+D30)</f>
        <v>5371090</v>
      </c>
      <c r="E9" s="325">
        <f t="shared" si="0"/>
        <v>6073048.9500000002</v>
      </c>
      <c r="F9" s="150">
        <f t="shared" ref="F9:F30" si="1">IF(C9=0,"",E9/C9*100)</f>
        <v>17.054729401504297</v>
      </c>
      <c r="G9" s="515">
        <f t="shared" ref="G9:G49" si="2">IF(D9=0,"",E9/D9*100)</f>
        <v>113.06920848468374</v>
      </c>
      <c r="H9" s="326">
        <f>E9-D9</f>
        <v>701958.95000000019</v>
      </c>
      <c r="I9" s="149">
        <f>I10+I17+I23+I30</f>
        <v>112579.102</v>
      </c>
      <c r="J9" s="151">
        <f>E9-I9</f>
        <v>5960469.8480000002</v>
      </c>
      <c r="K9" s="152">
        <f t="shared" ref="K9:K14" si="3">E9/I9*100-100</f>
        <v>5294.4727237209618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325">
        <f>SUM(C11+C15)</f>
        <v>23173165</v>
      </c>
      <c r="D10" s="325">
        <f t="shared" ref="D10:E10" si="4">SUM(D11+D15)</f>
        <v>3654718</v>
      </c>
      <c r="E10" s="325">
        <f t="shared" si="4"/>
        <v>3750171</v>
      </c>
      <c r="F10" s="150">
        <f t="shared" si="1"/>
        <v>16.183249029642692</v>
      </c>
      <c r="G10" s="515">
        <f t="shared" si="2"/>
        <v>102.61177469780158</v>
      </c>
      <c r="H10" s="326">
        <f t="shared" ref="H10:H66" si="5">E10-D10</f>
        <v>95453</v>
      </c>
      <c r="I10" s="149">
        <f>I11+I15</f>
        <v>71592.739000000001</v>
      </c>
      <c r="J10" s="151">
        <f t="shared" ref="J10:J51" si="6">E10-I10</f>
        <v>3678578.2609999999</v>
      </c>
      <c r="K10" s="152">
        <f t="shared" si="3"/>
        <v>5138.2002035150517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327">
        <f>SUM(C12+C13+C14)</f>
        <v>23172965</v>
      </c>
      <c r="D11" s="327">
        <f>SUM(D12+D13+D14)</f>
        <v>3654718</v>
      </c>
      <c r="E11" s="327">
        <f>SUM(E12+E13+E14)</f>
        <v>3750171</v>
      </c>
      <c r="F11" s="154">
        <f t="shared" si="1"/>
        <v>16.183388703171993</v>
      </c>
      <c r="G11" s="516">
        <f t="shared" si="2"/>
        <v>102.61177469780158</v>
      </c>
      <c r="H11" s="328">
        <f>E11-D11</f>
        <v>95453</v>
      </c>
      <c r="I11" s="153">
        <f>SUM(I12:I14)</f>
        <v>71592.739000000001</v>
      </c>
      <c r="J11" s="151">
        <f t="shared" si="6"/>
        <v>3678578.2609999999</v>
      </c>
      <c r="K11" s="155">
        <f t="shared" si="3"/>
        <v>5138.2002035150517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330">
        <v>17599107</v>
      </c>
      <c r="D12" s="330">
        <v>3645358</v>
      </c>
      <c r="E12" s="331">
        <v>3596360</v>
      </c>
      <c r="F12" s="156">
        <f t="shared" si="1"/>
        <v>20.434900475347984</v>
      </c>
      <c r="G12" s="517">
        <f t="shared" si="2"/>
        <v>98.65587961456734</v>
      </c>
      <c r="H12" s="333">
        <f t="shared" si="5"/>
        <v>-48998</v>
      </c>
      <c r="I12" s="157">
        <v>61819.154000000002</v>
      </c>
      <c r="J12" s="158">
        <f t="shared" si="6"/>
        <v>3534540.8459999999</v>
      </c>
      <c r="K12" s="159">
        <f t="shared" si="3"/>
        <v>5717.5496869465405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330">
        <v>5498632</v>
      </c>
      <c r="D13" s="330">
        <v>0</v>
      </c>
      <c r="E13" s="332">
        <v>114641</v>
      </c>
      <c r="F13" s="156">
        <f t="shared" si="1"/>
        <v>2.0849003897696736</v>
      </c>
      <c r="G13" s="517">
        <v>0</v>
      </c>
      <c r="H13" s="333">
        <f t="shared" si="5"/>
        <v>114641</v>
      </c>
      <c r="I13" s="157">
        <v>8985.9359999999997</v>
      </c>
      <c r="J13" s="158">
        <f t="shared" si="6"/>
        <v>105655.064</v>
      </c>
      <c r="K13" s="159">
        <f t="shared" si="3"/>
        <v>1175.7825116938293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330">
        <v>75226</v>
      </c>
      <c r="D14" s="330">
        <v>9360</v>
      </c>
      <c r="E14" s="332">
        <v>39170</v>
      </c>
      <c r="F14" s="156">
        <f t="shared" si="1"/>
        <v>52.069763113817032</v>
      </c>
      <c r="G14" s="517">
        <f t="shared" si="2"/>
        <v>418.48290598290595</v>
      </c>
      <c r="H14" s="333">
        <f t="shared" si="5"/>
        <v>29810</v>
      </c>
      <c r="I14" s="157">
        <v>787.649</v>
      </c>
      <c r="J14" s="158">
        <f t="shared" si="6"/>
        <v>38382.351000000002</v>
      </c>
      <c r="K14" s="159">
        <f t="shared" si="3"/>
        <v>4873.0273256234696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4" t="s">
        <v>66</v>
      </c>
      <c r="C15" s="334">
        <f>SUM(C16)</f>
        <v>200</v>
      </c>
      <c r="D15" s="334">
        <f>SUM(D16)</f>
        <v>0</v>
      </c>
      <c r="E15" s="334">
        <f>SUM(E16)</f>
        <v>0</v>
      </c>
      <c r="F15" s="496">
        <f t="shared" si="1"/>
        <v>0</v>
      </c>
      <c r="G15" s="518" t="str">
        <f t="shared" si="2"/>
        <v/>
      </c>
      <c r="H15" s="326">
        <f t="shared" si="5"/>
        <v>0</v>
      </c>
      <c r="I15" s="160">
        <f>I16</f>
        <v>0</v>
      </c>
      <c r="J15" s="151">
        <f t="shared" si="6"/>
        <v>0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29" t="s">
        <v>67</v>
      </c>
      <c r="C16" s="330">
        <v>200</v>
      </c>
      <c r="D16" s="330">
        <v>0</v>
      </c>
      <c r="E16" s="330">
        <v>0</v>
      </c>
      <c r="F16" s="519">
        <f t="shared" si="1"/>
        <v>0</v>
      </c>
      <c r="G16" s="519" t="str">
        <f t="shared" si="2"/>
        <v/>
      </c>
      <c r="H16" s="333">
        <f t="shared" si="5"/>
        <v>0</v>
      </c>
      <c r="I16" s="163"/>
      <c r="J16" s="158">
        <f t="shared" si="6"/>
        <v>0</v>
      </c>
      <c r="K16" s="159" t="e">
        <f t="shared" ref="K16:K30" si="7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4" t="s">
        <v>53</v>
      </c>
      <c r="C17" s="325">
        <f>SUM(C18+C21)</f>
        <v>655033</v>
      </c>
      <c r="D17" s="325">
        <f t="shared" ref="D17:E17" si="8">SUM(D18+D21)</f>
        <v>18896</v>
      </c>
      <c r="E17" s="325">
        <f t="shared" si="8"/>
        <v>147658.65</v>
      </c>
      <c r="F17" s="164">
        <f t="shared" si="1"/>
        <v>22.542169631148354</v>
      </c>
      <c r="G17" s="520">
        <f t="shared" si="2"/>
        <v>781.42808001693481</v>
      </c>
      <c r="H17" s="326">
        <f t="shared" si="5"/>
        <v>128762.65</v>
      </c>
      <c r="I17" s="149">
        <f>I18+I21</f>
        <v>18.91</v>
      </c>
      <c r="J17" s="151">
        <f t="shared" si="6"/>
        <v>147639.74</v>
      </c>
      <c r="K17" s="161">
        <f t="shared" si="7"/>
        <v>780749.55050237966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4" t="s">
        <v>260</v>
      </c>
      <c r="C18" s="325">
        <f>SUM(C19+C20)</f>
        <v>293034</v>
      </c>
      <c r="D18" s="325">
        <f>SUM(D19+D20)</f>
        <v>896</v>
      </c>
      <c r="E18" s="325">
        <f>SUM(E19+E20)</f>
        <v>64647.65</v>
      </c>
      <c r="F18" s="164">
        <f t="shared" si="1"/>
        <v>22.061484332876049</v>
      </c>
      <c r="G18" s="520">
        <f t="shared" si="2"/>
        <v>7215.1395089285716</v>
      </c>
      <c r="H18" s="326">
        <f t="shared" si="5"/>
        <v>63751.65</v>
      </c>
      <c r="I18" s="149">
        <f>I20</f>
        <v>1.1259999999999999</v>
      </c>
      <c r="J18" s="151">
        <f t="shared" si="6"/>
        <v>64646.524000000005</v>
      </c>
      <c r="K18" s="161">
        <f t="shared" si="7"/>
        <v>5741254.3516873894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29" t="s">
        <v>259</v>
      </c>
      <c r="C19" s="335">
        <v>280788</v>
      </c>
      <c r="D19" s="335">
        <v>650</v>
      </c>
      <c r="E19" s="335">
        <v>55914.400000000001</v>
      </c>
      <c r="F19" s="162">
        <f t="shared" si="1"/>
        <v>19.913386611963475</v>
      </c>
      <c r="G19" s="520">
        <f t="shared" si="2"/>
        <v>8602.2153846153833</v>
      </c>
      <c r="H19" s="326">
        <f t="shared" si="5"/>
        <v>55264.4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29" t="s">
        <v>68</v>
      </c>
      <c r="C20" s="335">
        <v>12246</v>
      </c>
      <c r="D20" s="335">
        <v>246</v>
      </c>
      <c r="E20" s="335">
        <v>8733.25</v>
      </c>
      <c r="F20" s="162">
        <f t="shared" si="1"/>
        <v>71.315123305569159</v>
      </c>
      <c r="G20" s="521">
        <f t="shared" si="2"/>
        <v>3550.1016260162601</v>
      </c>
      <c r="H20" s="333">
        <f t="shared" si="5"/>
        <v>8487.25</v>
      </c>
      <c r="I20" s="165">
        <v>1.1259999999999999</v>
      </c>
      <c r="J20" s="158">
        <f t="shared" si="6"/>
        <v>8732.1239999999998</v>
      </c>
      <c r="K20" s="166">
        <f t="shared" si="7"/>
        <v>775499.46714031976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4" t="s">
        <v>69</v>
      </c>
      <c r="C21" s="325">
        <f>SUM(C22)</f>
        <v>361999</v>
      </c>
      <c r="D21" s="325">
        <f>SUM(D22)</f>
        <v>18000</v>
      </c>
      <c r="E21" s="325">
        <f>SUM(E22)</f>
        <v>83011</v>
      </c>
      <c r="F21" s="164">
        <f t="shared" si="1"/>
        <v>22.931278815687335</v>
      </c>
      <c r="G21" s="520">
        <f t="shared" si="2"/>
        <v>461.17222222222222</v>
      </c>
      <c r="H21" s="326">
        <f t="shared" si="5"/>
        <v>65011</v>
      </c>
      <c r="I21" s="149">
        <f>I22</f>
        <v>17.783999999999999</v>
      </c>
      <c r="J21" s="151">
        <f t="shared" si="6"/>
        <v>82993.216</v>
      </c>
      <c r="K21" s="161">
        <f t="shared" si="7"/>
        <v>466673.50427350431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29" t="s">
        <v>70</v>
      </c>
      <c r="C22" s="330">
        <v>361999</v>
      </c>
      <c r="D22" s="330">
        <v>18000</v>
      </c>
      <c r="E22" s="332">
        <v>83011</v>
      </c>
      <c r="F22" s="162">
        <f t="shared" si="1"/>
        <v>22.931278815687335</v>
      </c>
      <c r="G22" s="521">
        <f t="shared" si="2"/>
        <v>461.17222222222222</v>
      </c>
      <c r="H22" s="333">
        <f t="shared" si="5"/>
        <v>65011</v>
      </c>
      <c r="I22" s="157">
        <v>17.783999999999999</v>
      </c>
      <c r="J22" s="158">
        <f t="shared" si="6"/>
        <v>82993.216</v>
      </c>
      <c r="K22" s="166">
        <f t="shared" si="7"/>
        <v>466673.50427350431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4" t="s">
        <v>71</v>
      </c>
      <c r="C23" s="334">
        <f>SUM(C24+C26+C28)</f>
        <v>828854</v>
      </c>
      <c r="D23" s="334">
        <f t="shared" ref="D23:E23" si="9">SUM(D24+D26+D28)</f>
        <v>123000</v>
      </c>
      <c r="E23" s="334">
        <f t="shared" si="9"/>
        <v>224399</v>
      </c>
      <c r="F23" s="164">
        <f t="shared" si="1"/>
        <v>27.073404966375257</v>
      </c>
      <c r="G23" s="520">
        <f t="shared" si="2"/>
        <v>182.43821138211382</v>
      </c>
      <c r="H23" s="326">
        <f t="shared" si="5"/>
        <v>101399</v>
      </c>
      <c r="I23" s="160">
        <f>I24+I26+I28</f>
        <v>11418.473</v>
      </c>
      <c r="J23" s="151">
        <f t="shared" si="6"/>
        <v>212980.527</v>
      </c>
      <c r="K23" s="161">
        <f t="shared" si="7"/>
        <v>1865.2277498050746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4" t="s">
        <v>72</v>
      </c>
      <c r="C24" s="334">
        <f>SUM(C25)</f>
        <v>120804</v>
      </c>
      <c r="D24" s="334">
        <f t="shared" ref="D24:E24" si="10">SUM(D25)</f>
        <v>11000</v>
      </c>
      <c r="E24" s="334">
        <f t="shared" si="10"/>
        <v>21834</v>
      </c>
      <c r="F24" s="164">
        <f t="shared" si="1"/>
        <v>18.073904837588159</v>
      </c>
      <c r="G24" s="520">
        <f t="shared" si="2"/>
        <v>198.4909090909091</v>
      </c>
      <c r="H24" s="326">
        <f t="shared" si="5"/>
        <v>10834</v>
      </c>
      <c r="I24" s="160">
        <f>I25</f>
        <v>1594.6759999999999</v>
      </c>
      <c r="J24" s="151">
        <f t="shared" si="6"/>
        <v>20239.324000000001</v>
      </c>
      <c r="K24" s="161">
        <f t="shared" si="7"/>
        <v>1269.1809496098267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29" t="s">
        <v>73</v>
      </c>
      <c r="C25" s="330">
        <v>120804</v>
      </c>
      <c r="D25" s="330">
        <v>11000</v>
      </c>
      <c r="E25" s="330">
        <v>21834</v>
      </c>
      <c r="F25" s="162">
        <f>IF(C25=0,"",E25/C25*100)</f>
        <v>18.073904837588159</v>
      </c>
      <c r="G25" s="521">
        <f>IF(D25=0,"",E25/D25*100)</f>
        <v>198.4909090909091</v>
      </c>
      <c r="H25" s="333">
        <f>E25-D25</f>
        <v>10834</v>
      </c>
      <c r="I25" s="167">
        <v>1594.6759999999999</v>
      </c>
      <c r="J25" s="158">
        <f t="shared" si="6"/>
        <v>20239.324000000001</v>
      </c>
      <c r="K25" s="159">
        <f t="shared" si="7"/>
        <v>1269.1809496098267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4" t="s">
        <v>74</v>
      </c>
      <c r="C26" s="334">
        <f>SUM(C27)</f>
        <v>422181</v>
      </c>
      <c r="D26" s="334">
        <f t="shared" ref="D26:E26" si="11">SUM(D27)</f>
        <v>60000</v>
      </c>
      <c r="E26" s="334">
        <f t="shared" si="11"/>
        <v>73566</v>
      </c>
      <c r="F26" s="168">
        <f t="shared" si="1"/>
        <v>17.425227568270483</v>
      </c>
      <c r="G26" s="522">
        <f t="shared" si="2"/>
        <v>122.61</v>
      </c>
      <c r="H26" s="326">
        <f t="shared" si="5"/>
        <v>13566</v>
      </c>
      <c r="I26" s="160">
        <f>I27</f>
        <v>6561.1270000000004</v>
      </c>
      <c r="J26" s="151">
        <f t="shared" si="6"/>
        <v>67004.872999999992</v>
      </c>
      <c r="K26" s="161">
        <f t="shared" si="7"/>
        <v>1021.2402991132467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29" t="s">
        <v>73</v>
      </c>
      <c r="C27" s="330">
        <v>422181</v>
      </c>
      <c r="D27" s="330">
        <v>60000</v>
      </c>
      <c r="E27" s="330">
        <v>73566</v>
      </c>
      <c r="F27" s="162">
        <f t="shared" si="1"/>
        <v>17.425227568270483</v>
      </c>
      <c r="G27" s="519">
        <f t="shared" si="2"/>
        <v>122.61</v>
      </c>
      <c r="H27" s="333">
        <f t="shared" si="5"/>
        <v>13566</v>
      </c>
      <c r="I27" s="163">
        <v>6561.1270000000004</v>
      </c>
      <c r="J27" s="158">
        <f t="shared" si="6"/>
        <v>67004.872999999992</v>
      </c>
      <c r="K27" s="159">
        <f t="shared" si="7"/>
        <v>1021.2402991132467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4" t="s">
        <v>75</v>
      </c>
      <c r="C28" s="334">
        <f>SUM(C29)</f>
        <v>285869</v>
      </c>
      <c r="D28" s="334">
        <f t="shared" ref="D28:E28" si="12">SUM(D29)</f>
        <v>52000</v>
      </c>
      <c r="E28" s="334">
        <f t="shared" si="12"/>
        <v>128999</v>
      </c>
      <c r="F28" s="168">
        <f t="shared" si="1"/>
        <v>45.125214696241983</v>
      </c>
      <c r="G28" s="522">
        <f t="shared" si="2"/>
        <v>248.07499999999999</v>
      </c>
      <c r="H28" s="326">
        <f t="shared" si="5"/>
        <v>76999</v>
      </c>
      <c r="I28" s="160">
        <f>I29</f>
        <v>3262.67</v>
      </c>
      <c r="J28" s="151">
        <f t="shared" si="6"/>
        <v>125736.33</v>
      </c>
      <c r="K28" s="161">
        <f t="shared" si="7"/>
        <v>3853.7863161153291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48.75" customHeight="1">
      <c r="A29" s="272">
        <v>14040000</v>
      </c>
      <c r="B29" s="329" t="s">
        <v>75</v>
      </c>
      <c r="C29" s="330">
        <v>285869</v>
      </c>
      <c r="D29" s="330">
        <v>52000</v>
      </c>
      <c r="E29" s="330">
        <v>128999</v>
      </c>
      <c r="F29" s="162">
        <f t="shared" si="1"/>
        <v>45.125214696241983</v>
      </c>
      <c r="G29" s="519">
        <f t="shared" si="2"/>
        <v>248.07499999999999</v>
      </c>
      <c r="H29" s="333">
        <f t="shared" si="5"/>
        <v>76999</v>
      </c>
      <c r="I29" s="169">
        <v>3262.67</v>
      </c>
      <c r="J29" s="158">
        <f t="shared" si="6"/>
        <v>125736.33</v>
      </c>
      <c r="K29" s="166">
        <f t="shared" si="7"/>
        <v>3853.7863161153291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1" customFormat="1" ht="18.75" customHeight="1">
      <c r="A30" s="271">
        <v>18000000</v>
      </c>
      <c r="B30" s="324" t="s">
        <v>76</v>
      </c>
      <c r="C30" s="325">
        <f>SUM(C31+C41)</f>
        <v>10952126</v>
      </c>
      <c r="D30" s="325">
        <f t="shared" ref="D30:E30" si="13">SUM(D31+D41)</f>
        <v>1574476</v>
      </c>
      <c r="E30" s="325">
        <f t="shared" si="13"/>
        <v>1950820.3</v>
      </c>
      <c r="F30" s="164">
        <f t="shared" si="1"/>
        <v>17.812252159991584</v>
      </c>
      <c r="G30" s="496">
        <f t="shared" si="2"/>
        <v>123.90282862361828</v>
      </c>
      <c r="H30" s="326">
        <f t="shared" si="5"/>
        <v>376344.30000000005</v>
      </c>
      <c r="I30" s="149">
        <f>I31+I41</f>
        <v>29548.98</v>
      </c>
      <c r="J30" s="151">
        <f t="shared" si="6"/>
        <v>1921271.32</v>
      </c>
      <c r="K30" s="161">
        <f t="shared" si="7"/>
        <v>6501.9886304028096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24" customHeight="1">
      <c r="A31" s="271">
        <v>18010000</v>
      </c>
      <c r="B31" s="324" t="s">
        <v>77</v>
      </c>
      <c r="C31" s="325">
        <f>SUM(C32:C40)</f>
        <v>4147087</v>
      </c>
      <c r="D31" s="325">
        <f t="shared" ref="D31:E31" si="14">SUM(D32:D40)</f>
        <v>519980</v>
      </c>
      <c r="E31" s="325">
        <f t="shared" si="14"/>
        <v>646250.30000000005</v>
      </c>
      <c r="F31" s="164">
        <f>IF(C31=0,"",E31/C31*100)</f>
        <v>15.583234689795514</v>
      </c>
      <c r="G31" s="496">
        <f>IF(D31=0,"",E31/D31*100)</f>
        <v>124.28368398784571</v>
      </c>
      <c r="H31" s="326">
        <f t="shared" si="5"/>
        <v>126270.30000000005</v>
      </c>
      <c r="I31" s="149">
        <f>SUM(I32:I40)</f>
        <v>16174.295</v>
      </c>
      <c r="J31" s="151">
        <f>E31-I31</f>
        <v>630076.005</v>
      </c>
      <c r="K31" s="161">
        <f>E31/I31*100-100</f>
        <v>3895.5392182472251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50.25" customHeight="1">
      <c r="A32" s="272">
        <v>18010100</v>
      </c>
      <c r="B32" s="329" t="s">
        <v>78</v>
      </c>
      <c r="C32" s="330">
        <v>98188</v>
      </c>
      <c r="D32" s="330">
        <v>26000</v>
      </c>
      <c r="E32" s="332">
        <v>447.3</v>
      </c>
      <c r="F32" s="164">
        <f>IF(C32=0,"",E32/C32*100)</f>
        <v>0.45555465026276126</v>
      </c>
      <c r="G32" s="519">
        <f t="shared" si="2"/>
        <v>1.7203846153846154</v>
      </c>
      <c r="H32" s="333">
        <f t="shared" si="5"/>
        <v>-25552.7</v>
      </c>
      <c r="I32" s="157">
        <v>11.871</v>
      </c>
      <c r="J32" s="158">
        <f t="shared" si="6"/>
        <v>435.42900000000003</v>
      </c>
      <c r="K32" s="159">
        <v>111.21594185729177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48.75" customHeight="1">
      <c r="A33" s="272">
        <v>18010200</v>
      </c>
      <c r="B33" s="329" t="s">
        <v>79</v>
      </c>
      <c r="C33" s="335">
        <v>125271</v>
      </c>
      <c r="D33" s="335">
        <v>0</v>
      </c>
      <c r="E33" s="335">
        <v>12000</v>
      </c>
      <c r="F33" s="162">
        <f t="shared" ref="F33:F49" si="15">IF(C33=0,"",E33/C33*100)</f>
        <v>9.5792322245372024</v>
      </c>
      <c r="G33" s="519" t="str">
        <f t="shared" si="2"/>
        <v/>
      </c>
      <c r="H33" s="333">
        <f t="shared" si="5"/>
        <v>12000</v>
      </c>
      <c r="I33" s="169">
        <v>284.78699999999998</v>
      </c>
      <c r="J33" s="158">
        <f t="shared" si="6"/>
        <v>11715.213</v>
      </c>
      <c r="K33" s="159">
        <f t="shared" ref="K33:K50" si="16">E33/I33*100-100</f>
        <v>4113.6754837826165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7.25" customHeight="1">
      <c r="A34" s="272">
        <v>18010300</v>
      </c>
      <c r="B34" s="329" t="s">
        <v>80</v>
      </c>
      <c r="C34" s="335">
        <v>132097</v>
      </c>
      <c r="D34" s="335">
        <v>0</v>
      </c>
      <c r="E34" s="335">
        <v>70032</v>
      </c>
      <c r="F34" s="162">
        <f t="shared" si="15"/>
        <v>53.015587030742559</v>
      </c>
      <c r="G34" s="519" t="str">
        <f t="shared" si="2"/>
        <v/>
      </c>
      <c r="H34" s="333">
        <f t="shared" si="5"/>
        <v>70032</v>
      </c>
      <c r="I34" s="169">
        <v>201.63</v>
      </c>
      <c r="J34" s="158">
        <f t="shared" si="6"/>
        <v>69830.37</v>
      </c>
      <c r="K34" s="159">
        <f t="shared" si="16"/>
        <v>34632.92664782027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18010400</v>
      </c>
      <c r="B35" s="329" t="s">
        <v>81</v>
      </c>
      <c r="C35" s="330">
        <v>208299</v>
      </c>
      <c r="D35" s="330">
        <v>45000</v>
      </c>
      <c r="E35" s="330">
        <v>53623</v>
      </c>
      <c r="F35" s="162">
        <f t="shared" si="15"/>
        <v>25.74328249295484</v>
      </c>
      <c r="G35" s="519">
        <f t="shared" si="2"/>
        <v>119.16222222222221</v>
      </c>
      <c r="H35" s="333">
        <f t="shared" si="5"/>
        <v>8623</v>
      </c>
      <c r="I35" s="163">
        <v>919.50300000000004</v>
      </c>
      <c r="J35" s="158">
        <f t="shared" si="6"/>
        <v>52703.497000000003</v>
      </c>
      <c r="K35" s="159">
        <f t="shared" si="16"/>
        <v>5731.7373624664624</v>
      </c>
      <c r="L35" s="11"/>
      <c r="M35" s="11"/>
      <c r="N35" s="11"/>
      <c r="O35" s="11"/>
      <c r="P35" s="43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33.75" customHeight="1">
      <c r="A36" s="272">
        <v>18010500</v>
      </c>
      <c r="B36" s="329" t="s">
        <v>82</v>
      </c>
      <c r="C36" s="330">
        <v>311343</v>
      </c>
      <c r="D36" s="330">
        <v>56200</v>
      </c>
      <c r="E36" s="330">
        <v>50623</v>
      </c>
      <c r="F36" s="170">
        <f t="shared" si="15"/>
        <v>16.259559392695515</v>
      </c>
      <c r="G36" s="523">
        <f t="shared" si="2"/>
        <v>90.07651245551601</v>
      </c>
      <c r="H36" s="337">
        <f t="shared" si="5"/>
        <v>-5577</v>
      </c>
      <c r="I36" s="163">
        <v>5713.0889999999999</v>
      </c>
      <c r="J36" s="167">
        <f t="shared" si="6"/>
        <v>44909.911</v>
      </c>
      <c r="K36" s="159">
        <f t="shared" si="16"/>
        <v>786.08806899384899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1" customFormat="1" ht="24" customHeight="1">
      <c r="A37" s="272">
        <v>18010600</v>
      </c>
      <c r="B37" s="329" t="s">
        <v>83</v>
      </c>
      <c r="C37" s="330">
        <v>2370231</v>
      </c>
      <c r="D37" s="330">
        <v>360801</v>
      </c>
      <c r="E37" s="330">
        <v>448450</v>
      </c>
      <c r="F37" s="170">
        <f>IF(C37=0,"",E37/C37*100)</f>
        <v>18.920096817567568</v>
      </c>
      <c r="G37" s="523">
        <f>IF(D37=0,"",E37/D37*100)</f>
        <v>124.29289275805777</v>
      </c>
      <c r="H37" s="337">
        <f t="shared" si="5"/>
        <v>87649</v>
      </c>
      <c r="I37" s="163">
        <v>8148.5140000000001</v>
      </c>
      <c r="J37" s="167">
        <f>E37-I37</f>
        <v>440301.48599999998</v>
      </c>
      <c r="K37" s="159">
        <f>E37/I37*100-100</f>
        <v>5403.4574402154794</v>
      </c>
    </row>
    <row r="38" spans="1:25" s="16" customFormat="1" ht="28.5" customHeight="1" thickBot="1">
      <c r="A38" s="272">
        <v>18010700</v>
      </c>
      <c r="B38" s="329" t="s">
        <v>84</v>
      </c>
      <c r="C38" s="330">
        <v>495010</v>
      </c>
      <c r="D38" s="330">
        <v>0</v>
      </c>
      <c r="E38" s="330">
        <v>8795</v>
      </c>
      <c r="F38" s="170">
        <f>IF(C38=0,"",E38/C38*100)</f>
        <v>1.776731783196299</v>
      </c>
      <c r="G38" s="523" t="str">
        <f>IF(D38=0,"",E38/D38*100)</f>
        <v/>
      </c>
      <c r="H38" s="337">
        <f t="shared" si="5"/>
        <v>8795</v>
      </c>
      <c r="I38" s="171">
        <v>400.267</v>
      </c>
      <c r="J38" s="167">
        <f>E38-I38</f>
        <v>8394.7330000000002</v>
      </c>
      <c r="K38" s="159">
        <f>E38/I38*100-100</f>
        <v>2097.2833133883132</v>
      </c>
      <c r="L38" s="4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272">
        <v>18010900</v>
      </c>
      <c r="B39" s="329" t="s">
        <v>85</v>
      </c>
      <c r="C39" s="330">
        <v>356648</v>
      </c>
      <c r="D39" s="330">
        <v>19479</v>
      </c>
      <c r="E39" s="330">
        <v>-3970</v>
      </c>
      <c r="F39" s="170">
        <f t="shared" si="15"/>
        <v>-1.1131423700679661</v>
      </c>
      <c r="G39" s="523">
        <f t="shared" si="2"/>
        <v>-20.380923045330871</v>
      </c>
      <c r="H39" s="337">
        <f t="shared" si="5"/>
        <v>-23449</v>
      </c>
      <c r="I39" s="163">
        <v>423.74200000000002</v>
      </c>
      <c r="J39" s="167">
        <f t="shared" si="6"/>
        <v>-4393.7420000000002</v>
      </c>
      <c r="K39" s="159">
        <f t="shared" si="16"/>
        <v>-1036.8908439569359</v>
      </c>
      <c r="L39" s="19"/>
    </row>
    <row r="40" spans="1:25" s="12" customFormat="1" ht="30" customHeight="1">
      <c r="A40" s="272">
        <v>18011100</v>
      </c>
      <c r="B40" s="329" t="s">
        <v>86</v>
      </c>
      <c r="C40" s="330">
        <v>50000</v>
      </c>
      <c r="D40" s="330">
        <v>12500</v>
      </c>
      <c r="E40" s="330">
        <v>6250</v>
      </c>
      <c r="F40" s="170">
        <f t="shared" si="15"/>
        <v>12.5</v>
      </c>
      <c r="G40" s="523">
        <f t="shared" si="2"/>
        <v>50</v>
      </c>
      <c r="H40" s="337">
        <f t="shared" si="5"/>
        <v>-6250</v>
      </c>
      <c r="I40" s="163">
        <v>70.891999999999996</v>
      </c>
      <c r="J40" s="167">
        <f t="shared" si="6"/>
        <v>6179.1080000000002</v>
      </c>
      <c r="K40" s="159">
        <f t="shared" si="16"/>
        <v>8716.2275009874174</v>
      </c>
      <c r="L40" s="15"/>
      <c r="M40" s="1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27" customHeight="1">
      <c r="A41" s="271">
        <v>18050000</v>
      </c>
      <c r="B41" s="324" t="s">
        <v>87</v>
      </c>
      <c r="C41" s="448">
        <f>SUM(C42:C44)</f>
        <v>6805039</v>
      </c>
      <c r="D41" s="448">
        <f t="shared" ref="D41:E41" si="17">SUM(D42:D44)</f>
        <v>1054496</v>
      </c>
      <c r="E41" s="448">
        <f t="shared" si="17"/>
        <v>1304570</v>
      </c>
      <c r="F41" s="449">
        <f t="shared" si="15"/>
        <v>19.170646927960295</v>
      </c>
      <c r="G41" s="524">
        <f t="shared" si="2"/>
        <v>123.71502594604438</v>
      </c>
      <c r="H41" s="525">
        <f t="shared" si="5"/>
        <v>250074</v>
      </c>
      <c r="I41" s="149">
        <f>SUM(I42:I44)</f>
        <v>13374.684999999999</v>
      </c>
      <c r="J41" s="151">
        <f t="shared" si="6"/>
        <v>1291195.3149999999</v>
      </c>
      <c r="K41" s="161">
        <f t="shared" si="16"/>
        <v>9654.0241134651023</v>
      </c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4.75" customHeight="1">
      <c r="A42" s="272">
        <v>18050300</v>
      </c>
      <c r="B42" s="329" t="s">
        <v>88</v>
      </c>
      <c r="C42" s="338">
        <v>148848</v>
      </c>
      <c r="D42" s="335">
        <v>11000</v>
      </c>
      <c r="E42" s="338">
        <v>13316</v>
      </c>
      <c r="F42" s="162">
        <f t="shared" si="15"/>
        <v>8.9460389121788673</v>
      </c>
      <c r="G42" s="519">
        <f t="shared" si="2"/>
        <v>121.05454545454546</v>
      </c>
      <c r="H42" s="333">
        <f t="shared" si="5"/>
        <v>2316</v>
      </c>
      <c r="I42" s="169">
        <v>2056.0129999999999</v>
      </c>
      <c r="J42" s="151">
        <f t="shared" si="6"/>
        <v>11259.987000000001</v>
      </c>
      <c r="K42" s="159">
        <f t="shared" si="16"/>
        <v>547.66127451528769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3.25" customHeight="1">
      <c r="A43" s="272">
        <v>18050400</v>
      </c>
      <c r="B43" s="329" t="s">
        <v>89</v>
      </c>
      <c r="C43" s="335">
        <v>3979858</v>
      </c>
      <c r="D43" s="335">
        <v>698196</v>
      </c>
      <c r="E43" s="335">
        <v>970029</v>
      </c>
      <c r="F43" s="162">
        <f t="shared" si="15"/>
        <v>24.373457545470213</v>
      </c>
      <c r="G43" s="519">
        <f t="shared" si="2"/>
        <v>138.93362322327826</v>
      </c>
      <c r="H43" s="333">
        <f t="shared" si="5"/>
        <v>271833</v>
      </c>
      <c r="I43" s="169">
        <v>9354.0759999999991</v>
      </c>
      <c r="J43" s="151">
        <f t="shared" si="6"/>
        <v>960674.924</v>
      </c>
      <c r="K43" s="159">
        <f t="shared" si="16"/>
        <v>10270.121003934542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84.75" customHeight="1">
      <c r="A44" s="272">
        <v>18050500</v>
      </c>
      <c r="B44" s="329" t="s">
        <v>90</v>
      </c>
      <c r="C44" s="335">
        <v>2676333</v>
      </c>
      <c r="D44" s="335">
        <v>345300</v>
      </c>
      <c r="E44" s="335">
        <v>321225</v>
      </c>
      <c r="F44" s="162">
        <f t="shared" si="15"/>
        <v>12.002430190861899</v>
      </c>
      <c r="G44" s="519">
        <f t="shared" si="2"/>
        <v>93.027801911381403</v>
      </c>
      <c r="H44" s="333">
        <f t="shared" si="5"/>
        <v>-24075</v>
      </c>
      <c r="I44" s="169">
        <v>1964.596</v>
      </c>
      <c r="J44" s="151">
        <f t="shared" si="6"/>
        <v>319260.40399999998</v>
      </c>
      <c r="K44" s="159">
        <f t="shared" si="16"/>
        <v>16250.689912837041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4" customFormat="1" ht="29.25" customHeight="1">
      <c r="A45" s="271">
        <v>20000000</v>
      </c>
      <c r="B45" s="324" t="s">
        <v>95</v>
      </c>
      <c r="C45" s="448">
        <f>SUM(C46+C52+C68)</f>
        <v>895227</v>
      </c>
      <c r="D45" s="448">
        <f>SUM(D46+D52+D68)</f>
        <v>83852</v>
      </c>
      <c r="E45" s="448">
        <f t="shared" ref="E45" si="18">SUM(E46+E52+E68)</f>
        <v>134598</v>
      </c>
      <c r="F45" s="449">
        <f t="shared" si="15"/>
        <v>15.035069317614417</v>
      </c>
      <c r="G45" s="524">
        <f t="shared" si="2"/>
        <v>160.51853265276915</v>
      </c>
      <c r="H45" s="525">
        <f t="shared" si="5"/>
        <v>50746</v>
      </c>
      <c r="I45" s="149">
        <f>I46+I52+I68</f>
        <v>1680.7539999999999</v>
      </c>
      <c r="J45" s="151">
        <f t="shared" si="6"/>
        <v>132917.24600000001</v>
      </c>
      <c r="K45" s="161">
        <f t="shared" si="16"/>
        <v>7908.1915616443584</v>
      </c>
    </row>
    <row r="46" spans="1:25" s="4" customFormat="1" ht="33" customHeight="1">
      <c r="A46" s="271">
        <v>21000000</v>
      </c>
      <c r="B46" s="324" t="s">
        <v>96</v>
      </c>
      <c r="C46" s="325">
        <f>SUM(C47+C49)</f>
        <v>25867</v>
      </c>
      <c r="D46" s="325">
        <f t="shared" ref="D46:E46" si="19">SUM(D47+D49)</f>
        <v>0</v>
      </c>
      <c r="E46" s="325">
        <f t="shared" si="19"/>
        <v>0</v>
      </c>
      <c r="F46" s="164">
        <f t="shared" si="15"/>
        <v>0</v>
      </c>
      <c r="G46" s="496" t="str">
        <f t="shared" si="2"/>
        <v/>
      </c>
      <c r="H46" s="326">
        <f t="shared" si="5"/>
        <v>0</v>
      </c>
      <c r="I46" s="149">
        <f>I47+I49</f>
        <v>68.772999999999996</v>
      </c>
      <c r="J46" s="151">
        <f t="shared" si="6"/>
        <v>-68.772999999999996</v>
      </c>
      <c r="K46" s="161">
        <f t="shared" si="16"/>
        <v>-100</v>
      </c>
    </row>
    <row r="47" spans="1:25" s="4" customFormat="1" ht="50.25" customHeight="1">
      <c r="A47" s="271">
        <v>21010000</v>
      </c>
      <c r="B47" s="324" t="s">
        <v>97</v>
      </c>
      <c r="C47" s="325">
        <v>680</v>
      </c>
      <c r="D47" s="325">
        <v>0</v>
      </c>
      <c r="E47" s="325">
        <v>0</v>
      </c>
      <c r="F47" s="164">
        <f>IF(C47=0,"",E47/C47*100)</f>
        <v>0</v>
      </c>
      <c r="G47" s="164" t="str">
        <f>IF(D47=0,"",E47/D47*100)</f>
        <v/>
      </c>
      <c r="H47" s="326">
        <f t="shared" si="5"/>
        <v>0</v>
      </c>
      <c r="I47" s="149">
        <f>I48</f>
        <v>8.5739999999999998</v>
      </c>
      <c r="J47" s="151">
        <f t="shared" si="6"/>
        <v>-8.5739999999999998</v>
      </c>
      <c r="K47" s="161">
        <f t="shared" si="16"/>
        <v>-100</v>
      </c>
    </row>
    <row r="48" spans="1:25" s="4" customFormat="1" ht="48.75" customHeight="1">
      <c r="A48" s="272">
        <v>21010300</v>
      </c>
      <c r="B48" s="329" t="s">
        <v>98</v>
      </c>
      <c r="C48" s="335">
        <v>680</v>
      </c>
      <c r="D48" s="335">
        <v>0</v>
      </c>
      <c r="E48" s="335">
        <v>0</v>
      </c>
      <c r="F48" s="162">
        <f>IF(C48=0,"",E48/C48*100)</f>
        <v>0</v>
      </c>
      <c r="G48" s="162" t="str">
        <f>IF(D48=0,"",E48/D48*100)</f>
        <v/>
      </c>
      <c r="H48" s="333">
        <f t="shared" si="5"/>
        <v>0</v>
      </c>
      <c r="I48" s="172">
        <v>8.5739999999999998</v>
      </c>
      <c r="J48" s="158">
        <f t="shared" si="6"/>
        <v>-8.5739999999999998</v>
      </c>
      <c r="K48" s="159">
        <f t="shared" si="16"/>
        <v>-100</v>
      </c>
    </row>
    <row r="49" spans="1:11" s="4" customFormat="1" ht="26.25" customHeight="1">
      <c r="A49" s="271">
        <v>21080000</v>
      </c>
      <c r="B49" s="324" t="s">
        <v>99</v>
      </c>
      <c r="C49" s="325">
        <f>SUM(C51+C50)</f>
        <v>25187</v>
      </c>
      <c r="D49" s="325">
        <f t="shared" ref="D49:E49" si="20">SUM(D51+D50)</f>
        <v>0</v>
      </c>
      <c r="E49" s="325">
        <f t="shared" si="20"/>
        <v>0</v>
      </c>
      <c r="F49" s="164">
        <f t="shared" si="15"/>
        <v>0</v>
      </c>
      <c r="G49" s="496" t="str">
        <f t="shared" si="2"/>
        <v/>
      </c>
      <c r="H49" s="326">
        <f t="shared" si="5"/>
        <v>0</v>
      </c>
      <c r="I49" s="149">
        <f>I50+I51</f>
        <v>60.198999999999998</v>
      </c>
      <c r="J49" s="151">
        <f t="shared" si="6"/>
        <v>-60.198999999999998</v>
      </c>
      <c r="K49" s="161">
        <f t="shared" si="16"/>
        <v>-100</v>
      </c>
    </row>
    <row r="50" spans="1:11" s="4" customFormat="1" ht="28.5" customHeight="1">
      <c r="A50" s="272">
        <v>21081100</v>
      </c>
      <c r="B50" s="329" t="s">
        <v>100</v>
      </c>
      <c r="C50" s="335">
        <v>1787</v>
      </c>
      <c r="D50" s="335">
        <v>0</v>
      </c>
      <c r="E50" s="335">
        <v>0</v>
      </c>
      <c r="F50" s="162">
        <f>IF(C50=0,"",E50/C50*100)</f>
        <v>0</v>
      </c>
      <c r="G50" s="519" t="str">
        <f>IF(D50=0,"",E50/D50*100)</f>
        <v/>
      </c>
      <c r="H50" s="333">
        <f t="shared" si="5"/>
        <v>0</v>
      </c>
      <c r="I50" s="173">
        <v>6.9189999999999996</v>
      </c>
      <c r="J50" s="158">
        <f>E50-I50</f>
        <v>-6.9189999999999996</v>
      </c>
      <c r="K50" s="159">
        <f t="shared" si="16"/>
        <v>-100</v>
      </c>
    </row>
    <row r="51" spans="1:11" s="11" customFormat="1" ht="49.5" customHeight="1">
      <c r="A51" s="272">
        <v>21081500</v>
      </c>
      <c r="B51" s="329" t="s">
        <v>101</v>
      </c>
      <c r="C51" s="336">
        <v>23400</v>
      </c>
      <c r="D51" s="336">
        <v>0</v>
      </c>
      <c r="E51" s="336">
        <v>0</v>
      </c>
      <c r="F51" s="162">
        <f>IF(C51=0,"",E51/C51*100)</f>
        <v>0</v>
      </c>
      <c r="G51" s="519" t="str">
        <f>IF(D51=0,"",E51/D51*100)</f>
        <v/>
      </c>
      <c r="H51" s="333">
        <f t="shared" si="5"/>
        <v>0</v>
      </c>
      <c r="I51" s="173">
        <v>53.28</v>
      </c>
      <c r="J51" s="158">
        <f t="shared" si="6"/>
        <v>-53.28</v>
      </c>
      <c r="K51" s="159">
        <f>E57/I51*100-100</f>
        <v>-100</v>
      </c>
    </row>
    <row r="52" spans="1:11" s="11" customFormat="1" ht="45" customHeight="1">
      <c r="A52" s="271">
        <v>22000000</v>
      </c>
      <c r="B52" s="324" t="s">
        <v>102</v>
      </c>
      <c r="C52" s="325">
        <f>SUM(C53+C59+C61+C66)</f>
        <v>810146</v>
      </c>
      <c r="D52" s="325">
        <f t="shared" ref="D52:E52" si="21">SUM(D53+D59+D61+D66)</f>
        <v>83852</v>
      </c>
      <c r="E52" s="325">
        <f t="shared" si="21"/>
        <v>134178</v>
      </c>
      <c r="F52" s="164">
        <f t="shared" ref="F52:F71" si="22">IF(C52=0,"",E52/C52*100)</f>
        <v>16.562199899771151</v>
      </c>
      <c r="G52" s="496">
        <f t="shared" ref="G52:G71" si="23">IF(D52=0,"",E52/D52*100)</f>
        <v>160.01765014549446</v>
      </c>
      <c r="H52" s="326">
        <f t="shared" si="5"/>
        <v>50326</v>
      </c>
      <c r="I52" s="149">
        <f>I53+I59+I61</f>
        <v>1594.36</v>
      </c>
      <c r="J52" s="151">
        <f>E52-I52</f>
        <v>132583.64000000001</v>
      </c>
      <c r="K52" s="161">
        <f>E59/I52*100-100</f>
        <v>-100</v>
      </c>
    </row>
    <row r="53" spans="1:11" s="11" customFormat="1" ht="33.75" customHeight="1">
      <c r="A53" s="271">
        <v>22010000</v>
      </c>
      <c r="B53" s="324" t="s">
        <v>20</v>
      </c>
      <c r="C53" s="334">
        <f>SUM(C54:C58)</f>
        <v>808283</v>
      </c>
      <c r="D53" s="334">
        <f t="shared" ref="D53:E53" si="24">SUM(D54:D58)</f>
        <v>83800</v>
      </c>
      <c r="E53" s="334">
        <f t="shared" si="24"/>
        <v>133337</v>
      </c>
      <c r="F53" s="164">
        <f t="shared" si="22"/>
        <v>16.496326162989945</v>
      </c>
      <c r="G53" s="496">
        <f t="shared" si="23"/>
        <v>159.11336515513125</v>
      </c>
      <c r="H53" s="326">
        <f t="shared" si="5"/>
        <v>49537</v>
      </c>
      <c r="I53" s="160">
        <f>I54+I55+I56+I57</f>
        <v>1332.6990000000001</v>
      </c>
      <c r="J53" s="151">
        <f t="shared" ref="J53:J65" si="25">E53-I53</f>
        <v>132004.30100000001</v>
      </c>
      <c r="K53" s="161">
        <f>E60/I53*100-100</f>
        <v>-100</v>
      </c>
    </row>
    <row r="54" spans="1:11" s="11" customFormat="1" ht="57" customHeight="1">
      <c r="A54" s="272">
        <v>22010300</v>
      </c>
      <c r="B54" s="329" t="s">
        <v>103</v>
      </c>
      <c r="C54" s="330">
        <v>70050</v>
      </c>
      <c r="D54" s="335">
        <v>2980</v>
      </c>
      <c r="E54" s="335">
        <v>16380</v>
      </c>
      <c r="F54" s="162">
        <f t="shared" si="22"/>
        <v>23.383297644539613</v>
      </c>
      <c r="G54" s="519">
        <f t="shared" si="23"/>
        <v>549.66442953020135</v>
      </c>
      <c r="H54" s="333">
        <f t="shared" si="5"/>
        <v>13400</v>
      </c>
      <c r="I54" s="173">
        <v>37.9</v>
      </c>
      <c r="J54" s="158">
        <f t="shared" si="25"/>
        <v>16342.1</v>
      </c>
      <c r="K54" s="159">
        <f t="shared" ref="K54:K65" si="26">E54/I54*100-100</f>
        <v>43118.997361477574</v>
      </c>
    </row>
    <row r="55" spans="1:11" s="11" customFormat="1" ht="34.5" customHeight="1">
      <c r="A55" s="272">
        <v>22012500</v>
      </c>
      <c r="B55" s="329" t="s">
        <v>104</v>
      </c>
      <c r="C55" s="339">
        <v>18413</v>
      </c>
      <c r="D55" s="340">
        <v>2310</v>
      </c>
      <c r="E55" s="340">
        <v>3337</v>
      </c>
      <c r="F55" s="162">
        <f t="shared" si="22"/>
        <v>18.123065225655786</v>
      </c>
      <c r="G55" s="519">
        <f t="shared" si="23"/>
        <v>144.45887445887448</v>
      </c>
      <c r="H55" s="333">
        <f t="shared" si="5"/>
        <v>1027</v>
      </c>
      <c r="I55" s="174">
        <v>1082.1110000000001</v>
      </c>
      <c r="J55" s="158">
        <f t="shared" si="25"/>
        <v>2254.8890000000001</v>
      </c>
      <c r="K55" s="159">
        <f t="shared" si="26"/>
        <v>208.37871530739449</v>
      </c>
    </row>
    <row r="56" spans="1:11" s="11" customFormat="1" ht="38.25" customHeight="1">
      <c r="A56" s="272">
        <v>22012600</v>
      </c>
      <c r="B56" s="329" t="s">
        <v>105</v>
      </c>
      <c r="C56" s="330">
        <v>711820</v>
      </c>
      <c r="D56" s="330">
        <v>78510</v>
      </c>
      <c r="E56" s="330">
        <v>113620</v>
      </c>
      <c r="F56" s="162">
        <f t="shared" si="22"/>
        <v>15.961900480458544</v>
      </c>
      <c r="G56" s="519">
        <f t="shared" si="23"/>
        <v>144.72041778117438</v>
      </c>
      <c r="H56" s="333">
        <f t="shared" si="5"/>
        <v>35110</v>
      </c>
      <c r="I56" s="171">
        <v>212.68799999999999</v>
      </c>
      <c r="J56" s="158">
        <f t="shared" si="25"/>
        <v>113407.31200000001</v>
      </c>
      <c r="K56" s="159">
        <f t="shared" si="26"/>
        <v>53320.973444670133</v>
      </c>
    </row>
    <row r="57" spans="1:11" s="11" customFormat="1" ht="116.25" hidden="1" customHeight="1">
      <c r="A57" s="272">
        <v>22012900</v>
      </c>
      <c r="B57" s="329" t="s">
        <v>106</v>
      </c>
      <c r="C57" s="335"/>
      <c r="D57" s="335"/>
      <c r="E57" s="335"/>
      <c r="F57" s="162" t="str">
        <f t="shared" si="22"/>
        <v/>
      </c>
      <c r="G57" s="162" t="str">
        <f t="shared" si="23"/>
        <v/>
      </c>
      <c r="H57" s="333">
        <f t="shared" si="5"/>
        <v>0</v>
      </c>
      <c r="I57" s="173"/>
      <c r="J57" s="158">
        <f t="shared" si="25"/>
        <v>0</v>
      </c>
      <c r="K57" s="159" t="e">
        <f t="shared" si="26"/>
        <v>#DIV/0!</v>
      </c>
    </row>
    <row r="58" spans="1:11" s="11" customFormat="1" ht="99.75" customHeight="1">
      <c r="A58" s="272">
        <v>22012900</v>
      </c>
      <c r="B58" s="329" t="s">
        <v>245</v>
      </c>
      <c r="C58" s="335">
        <v>8000</v>
      </c>
      <c r="D58" s="335">
        <v>0</v>
      </c>
      <c r="E58" s="335">
        <v>0</v>
      </c>
      <c r="F58" s="162">
        <v>0</v>
      </c>
      <c r="G58" s="162">
        <v>0</v>
      </c>
      <c r="H58" s="333">
        <f t="shared" si="5"/>
        <v>0</v>
      </c>
      <c r="I58" s="173"/>
      <c r="J58" s="158"/>
      <c r="K58" s="159"/>
    </row>
    <row r="59" spans="1:11" s="11" customFormat="1" ht="51" customHeight="1">
      <c r="A59" s="271">
        <v>22080000</v>
      </c>
      <c r="B59" s="324" t="s">
        <v>107</v>
      </c>
      <c r="C59" s="334">
        <f>SUM(C60)</f>
        <v>507</v>
      </c>
      <c r="D59" s="334">
        <f t="shared" ref="D59:E59" si="27">SUM(D60)</f>
        <v>0</v>
      </c>
      <c r="E59" s="334">
        <f t="shared" si="27"/>
        <v>0</v>
      </c>
      <c r="F59" s="164">
        <f t="shared" si="22"/>
        <v>0</v>
      </c>
      <c r="G59" s="164" t="str">
        <f t="shared" si="23"/>
        <v/>
      </c>
      <c r="H59" s="326">
        <f t="shared" si="5"/>
        <v>0</v>
      </c>
      <c r="I59" s="160">
        <f>I60</f>
        <v>187.15799999999999</v>
      </c>
      <c r="J59" s="151">
        <f t="shared" si="25"/>
        <v>-187.15799999999999</v>
      </c>
      <c r="K59" s="161">
        <f t="shared" si="26"/>
        <v>-100</v>
      </c>
    </row>
    <row r="60" spans="1:11" s="11" customFormat="1" ht="52.5" customHeight="1">
      <c r="A60" s="272">
        <v>22080400</v>
      </c>
      <c r="B60" s="329" t="s">
        <v>108</v>
      </c>
      <c r="C60" s="330">
        <v>507</v>
      </c>
      <c r="D60" s="330">
        <v>0</v>
      </c>
      <c r="E60" s="330">
        <v>0</v>
      </c>
      <c r="F60" s="162">
        <f t="shared" si="22"/>
        <v>0</v>
      </c>
      <c r="G60" s="162" t="str">
        <f t="shared" si="23"/>
        <v/>
      </c>
      <c r="H60" s="333">
        <f t="shared" si="5"/>
        <v>0</v>
      </c>
      <c r="I60" s="173">
        <v>187.15799999999999</v>
      </c>
      <c r="J60" s="158">
        <f t="shared" si="25"/>
        <v>-187.15799999999999</v>
      </c>
      <c r="K60" s="159">
        <f t="shared" si="26"/>
        <v>-100</v>
      </c>
    </row>
    <row r="61" spans="1:11" s="11" customFormat="1" ht="22.5" customHeight="1">
      <c r="A61" s="271">
        <v>22090000</v>
      </c>
      <c r="B61" s="324" t="s">
        <v>109</v>
      </c>
      <c r="C61" s="334">
        <f>SUM(C62:C65)</f>
        <v>570</v>
      </c>
      <c r="D61" s="334">
        <f t="shared" ref="D61:E61" si="28">SUM(D62:D65)</f>
        <v>52</v>
      </c>
      <c r="E61" s="334">
        <f t="shared" si="28"/>
        <v>55</v>
      </c>
      <c r="F61" s="164">
        <f t="shared" si="22"/>
        <v>9.6491228070175428</v>
      </c>
      <c r="G61" s="496">
        <f t="shared" si="23"/>
        <v>105.76923076923077</v>
      </c>
      <c r="H61" s="326">
        <f t="shared" si="5"/>
        <v>3</v>
      </c>
      <c r="I61" s="160">
        <f>I62+I63+I65</f>
        <v>74.503</v>
      </c>
      <c r="J61" s="151">
        <f t="shared" si="25"/>
        <v>-19.503</v>
      </c>
      <c r="K61" s="161">
        <f t="shared" si="26"/>
        <v>-26.177469363649791</v>
      </c>
    </row>
    <row r="62" spans="1:11" s="11" customFormat="1" ht="62.25" customHeight="1">
      <c r="A62" s="272">
        <v>22090100</v>
      </c>
      <c r="B62" s="329" t="s">
        <v>110</v>
      </c>
      <c r="C62" s="340">
        <v>373</v>
      </c>
      <c r="D62" s="340">
        <v>52</v>
      </c>
      <c r="E62" s="340">
        <v>55</v>
      </c>
      <c r="F62" s="162">
        <f t="shared" si="22"/>
        <v>14.745308310991955</v>
      </c>
      <c r="G62" s="519">
        <f t="shared" si="23"/>
        <v>105.76923076923077</v>
      </c>
      <c r="H62" s="337">
        <f t="shared" si="5"/>
        <v>3</v>
      </c>
      <c r="I62" s="175">
        <v>47.179000000000002</v>
      </c>
      <c r="J62" s="176">
        <f t="shared" si="25"/>
        <v>7.820999999999998</v>
      </c>
      <c r="K62" s="177">
        <f t="shared" si="26"/>
        <v>16.577290743763101</v>
      </c>
    </row>
    <row r="63" spans="1:11" s="4" customFormat="1" ht="40.5" hidden="1" customHeight="1" thickBot="1">
      <c r="A63" s="272">
        <v>22090200</v>
      </c>
      <c r="B63" s="329" t="s">
        <v>111</v>
      </c>
      <c r="C63" s="341"/>
      <c r="D63" s="341"/>
      <c r="E63" s="341"/>
      <c r="F63" s="178" t="str">
        <f t="shared" si="22"/>
        <v/>
      </c>
      <c r="G63" s="526" t="str">
        <f t="shared" si="23"/>
        <v/>
      </c>
      <c r="H63" s="342">
        <f t="shared" si="5"/>
        <v>0</v>
      </c>
      <c r="I63" s="174"/>
      <c r="J63" s="179">
        <f t="shared" si="25"/>
        <v>0</v>
      </c>
      <c r="K63" s="177" t="e">
        <f t="shared" si="26"/>
        <v>#DIV/0!</v>
      </c>
    </row>
    <row r="64" spans="1:11" s="4" customFormat="1" ht="19.149999999999999" hidden="1" customHeight="1">
      <c r="A64" s="272">
        <v>22090200</v>
      </c>
      <c r="B64" s="329" t="s">
        <v>111</v>
      </c>
      <c r="C64" s="340">
        <v>0</v>
      </c>
      <c r="D64" s="340">
        <v>0</v>
      </c>
      <c r="E64" s="340">
        <v>0</v>
      </c>
      <c r="F64" s="178">
        <v>0</v>
      </c>
      <c r="G64" s="526">
        <v>0</v>
      </c>
      <c r="H64" s="337">
        <f t="shared" si="5"/>
        <v>0</v>
      </c>
      <c r="I64" s="293">
        <v>1.6999999999999999E-3</v>
      </c>
      <c r="J64" s="179"/>
      <c r="K64" s="177"/>
    </row>
    <row r="65" spans="1:25" s="17" customFormat="1" ht="31.5" customHeight="1" thickBot="1">
      <c r="A65" s="272">
        <v>22090400</v>
      </c>
      <c r="B65" s="329" t="s">
        <v>112</v>
      </c>
      <c r="C65" s="343">
        <v>197</v>
      </c>
      <c r="D65" s="343">
        <v>0</v>
      </c>
      <c r="E65" s="343">
        <v>0</v>
      </c>
      <c r="F65" s="181">
        <v>0</v>
      </c>
      <c r="G65" s="527" t="str">
        <f t="shared" si="23"/>
        <v/>
      </c>
      <c r="H65" s="344">
        <f t="shared" si="5"/>
        <v>0</v>
      </c>
      <c r="I65" s="171">
        <v>27.324000000000002</v>
      </c>
      <c r="J65" s="167">
        <f t="shared" si="25"/>
        <v>-27.324000000000002</v>
      </c>
      <c r="K65" s="159">
        <f t="shared" si="26"/>
        <v>-100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5" customFormat="1" ht="100.5" customHeight="1" thickTop="1">
      <c r="A66" s="271">
        <v>22130000</v>
      </c>
      <c r="B66" s="324" t="s">
        <v>261</v>
      </c>
      <c r="C66" s="448">
        <f>SUM(C67)</f>
        <v>786</v>
      </c>
      <c r="D66" s="448">
        <f t="shared" ref="D66:E66" si="29">SUM(D67)</f>
        <v>0</v>
      </c>
      <c r="E66" s="448">
        <f t="shared" si="29"/>
        <v>786</v>
      </c>
      <c r="F66" s="449">
        <v>0</v>
      </c>
      <c r="G66" s="527" t="str">
        <f t="shared" si="23"/>
        <v/>
      </c>
      <c r="H66" s="344">
        <f t="shared" si="5"/>
        <v>786</v>
      </c>
      <c r="I66" s="173"/>
      <c r="J66" s="306"/>
      <c r="K66" s="307"/>
    </row>
    <row r="67" spans="1:25" s="5" customFormat="1" ht="100.5" customHeight="1">
      <c r="A67" s="272">
        <v>22130000</v>
      </c>
      <c r="B67" s="329" t="s">
        <v>261</v>
      </c>
      <c r="C67" s="345">
        <v>786</v>
      </c>
      <c r="D67" s="345">
        <v>0</v>
      </c>
      <c r="E67" s="345">
        <v>786</v>
      </c>
      <c r="F67" s="305">
        <v>0</v>
      </c>
      <c r="G67" s="527" t="str">
        <f t="shared" si="23"/>
        <v/>
      </c>
      <c r="H67" s="344">
        <f>E67-D67</f>
        <v>786</v>
      </c>
      <c r="I67" s="173"/>
      <c r="J67" s="306"/>
      <c r="K67" s="307"/>
    </row>
    <row r="68" spans="1:25" ht="28.5" customHeight="1">
      <c r="A68" s="271">
        <v>24000000</v>
      </c>
      <c r="B68" s="324" t="s">
        <v>113</v>
      </c>
      <c r="C68" s="325">
        <f>SUM(C69)</f>
        <v>59214</v>
      </c>
      <c r="D68" s="325">
        <f t="shared" ref="D68:E68" si="30">SUM(D69)</f>
        <v>0</v>
      </c>
      <c r="E68" s="325">
        <f t="shared" si="30"/>
        <v>420</v>
      </c>
      <c r="F68" s="449">
        <v>0</v>
      </c>
      <c r="G68" s="181" t="str">
        <f t="shared" si="23"/>
        <v/>
      </c>
      <c r="H68" s="378">
        <f>E68-D68</f>
        <v>420</v>
      </c>
      <c r="I68" s="149">
        <f>I69</f>
        <v>17.621000000000002</v>
      </c>
      <c r="J68" s="258"/>
      <c r="K68" s="152"/>
    </row>
    <row r="69" spans="1:25" ht="16.5">
      <c r="A69" s="271">
        <v>24060000</v>
      </c>
      <c r="B69" s="324" t="s">
        <v>99</v>
      </c>
      <c r="C69" s="325">
        <f>SUM(C70:C71)</f>
        <v>59214</v>
      </c>
      <c r="D69" s="325">
        <f t="shared" ref="D69:E69" si="31">SUM(D70:D71)</f>
        <v>0</v>
      </c>
      <c r="E69" s="325">
        <f t="shared" si="31"/>
        <v>420</v>
      </c>
      <c r="F69" s="449">
        <v>0</v>
      </c>
      <c r="G69" s="181" t="str">
        <f t="shared" si="23"/>
        <v/>
      </c>
      <c r="H69" s="378">
        <f>E69-D69</f>
        <v>420</v>
      </c>
      <c r="I69" s="149">
        <f>I70+I71</f>
        <v>17.621000000000002</v>
      </c>
      <c r="J69" s="182">
        <f>E69-I69</f>
        <v>402.37900000000002</v>
      </c>
      <c r="K69" s="161">
        <f>E69/I69*100-100</f>
        <v>2283.5196640372283</v>
      </c>
    </row>
    <row r="70" spans="1:25" ht="21" customHeight="1">
      <c r="A70" s="272">
        <v>24060300</v>
      </c>
      <c r="B70" s="329" t="s">
        <v>99</v>
      </c>
      <c r="C70" s="335">
        <v>7674</v>
      </c>
      <c r="D70" s="335">
        <v>0</v>
      </c>
      <c r="E70" s="335">
        <v>420</v>
      </c>
      <c r="F70" s="162">
        <f t="shared" si="22"/>
        <v>5.4730258014073492</v>
      </c>
      <c r="G70" s="527">
        <v>0</v>
      </c>
      <c r="H70" s="333">
        <f t="shared" ref="H70:H85" si="32">E70-D70</f>
        <v>420</v>
      </c>
      <c r="I70" s="173">
        <v>7.9649999999999999</v>
      </c>
      <c r="J70" s="167">
        <f>E70-I70</f>
        <v>412.03500000000003</v>
      </c>
      <c r="K70" s="159">
        <f>E70/I70*100-100</f>
        <v>5173.0696798493409</v>
      </c>
    </row>
    <row r="71" spans="1:25" ht="144" customHeight="1">
      <c r="A71" s="272">
        <v>24062200</v>
      </c>
      <c r="B71" s="346" t="s">
        <v>115</v>
      </c>
      <c r="C71" s="464">
        <v>51540</v>
      </c>
      <c r="D71" s="464">
        <v>0</v>
      </c>
      <c r="E71" s="465">
        <v>0</v>
      </c>
      <c r="F71" s="466">
        <f t="shared" si="22"/>
        <v>0</v>
      </c>
      <c r="G71" s="528" t="str">
        <f t="shared" si="23"/>
        <v/>
      </c>
      <c r="H71" s="467">
        <f t="shared" si="32"/>
        <v>0</v>
      </c>
      <c r="I71" s="171">
        <v>9.6560000000000006</v>
      </c>
      <c r="J71" s="167">
        <f>E71-I71</f>
        <v>-9.6560000000000006</v>
      </c>
      <c r="K71" s="159">
        <f>E71/I71*100-100</f>
        <v>-100</v>
      </c>
    </row>
    <row r="72" spans="1:25" ht="38.25" customHeight="1">
      <c r="A72" s="275"/>
      <c r="B72" s="469" t="s">
        <v>232</v>
      </c>
      <c r="C72" s="470">
        <f>C9+C45</f>
        <v>36504405</v>
      </c>
      <c r="D72" s="470">
        <f>D9+D45</f>
        <v>5454942</v>
      </c>
      <c r="E72" s="470">
        <f>E9+E45</f>
        <v>6207646.9500000002</v>
      </c>
      <c r="F72" s="471">
        <f>IF(C72=0,"",E72/C72*100)</f>
        <v>17.005199646453629</v>
      </c>
      <c r="G72" s="471">
        <f>IF(D72=0,"",E72/D72*100)</f>
        <v>113.79858759268203</v>
      </c>
      <c r="H72" s="472">
        <f>E72-D72</f>
        <v>752704.95000000019</v>
      </c>
      <c r="I72" s="153">
        <f>I9+I45</f>
        <v>114259.856</v>
      </c>
      <c r="J72" s="207">
        <f>E72-I72</f>
        <v>6093387.0940000005</v>
      </c>
      <c r="K72" s="208">
        <f>E72/I72*100-100</f>
        <v>5332.9203338047273</v>
      </c>
    </row>
    <row r="73" spans="1:25" ht="21.75" customHeight="1">
      <c r="A73" s="271">
        <v>40000000</v>
      </c>
      <c r="B73" s="324" t="s">
        <v>128</v>
      </c>
      <c r="C73" s="325">
        <f>SUM(C74)</f>
        <v>32814300</v>
      </c>
      <c r="D73" s="325">
        <f>SUM(D74)</f>
        <v>7838752</v>
      </c>
      <c r="E73" s="325">
        <f>SUM(E74)</f>
        <v>7837444</v>
      </c>
      <c r="F73" s="164">
        <f t="shared" ref="F73:F77" si="33">IF(C73=0,"",E73/C73*100)</f>
        <v>23.88423339824406</v>
      </c>
      <c r="G73" s="496">
        <f t="shared" ref="G73:G77" si="34">IF(D73=0,"",E73/D73*100)</f>
        <v>99.983313670339356</v>
      </c>
      <c r="H73" s="326">
        <f t="shared" si="32"/>
        <v>-1308</v>
      </c>
      <c r="I73" s="149" t="e">
        <f>I74</f>
        <v>#REF!</v>
      </c>
      <c r="J73" s="182" t="e">
        <f t="shared" ref="J73:J85" si="35">E73-I73</f>
        <v>#REF!</v>
      </c>
      <c r="K73" s="161" t="e">
        <f t="shared" ref="K73:K85" si="36">E73/I73*100-100</f>
        <v>#REF!</v>
      </c>
    </row>
    <row r="74" spans="1:25" s="12" customFormat="1" ht="29.25" customHeight="1">
      <c r="A74" s="271">
        <v>41000000</v>
      </c>
      <c r="B74" s="324" t="s">
        <v>129</v>
      </c>
      <c r="C74" s="325">
        <f>SUM(C85+C79+C75+C83)</f>
        <v>32814300</v>
      </c>
      <c r="D74" s="325">
        <f t="shared" ref="D74:E74" si="37">SUM(D85+D79+D75+D83)</f>
        <v>7838752</v>
      </c>
      <c r="E74" s="325">
        <f t="shared" si="37"/>
        <v>7837444</v>
      </c>
      <c r="F74" s="183">
        <f t="shared" si="33"/>
        <v>23.88423339824406</v>
      </c>
      <c r="G74" s="522">
        <f t="shared" si="34"/>
        <v>99.983313670339356</v>
      </c>
      <c r="H74" s="326">
        <f t="shared" si="32"/>
        <v>-1308</v>
      </c>
      <c r="I74" s="149" t="e">
        <f>I75+#REF!+I85</f>
        <v>#REF!</v>
      </c>
      <c r="J74" s="182" t="e">
        <f t="shared" si="35"/>
        <v>#REF!</v>
      </c>
      <c r="K74" s="161" t="e">
        <f t="shared" si="36"/>
        <v>#REF!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31.5" customHeight="1">
      <c r="A75" s="271">
        <v>41020000</v>
      </c>
      <c r="B75" s="324" t="s">
        <v>262</v>
      </c>
      <c r="C75" s="325">
        <f>SUM(C78)</f>
        <v>11412100</v>
      </c>
      <c r="D75" s="325">
        <f>SUM(D78)</f>
        <v>2853000</v>
      </c>
      <c r="E75" s="325">
        <f>SUM(E78)</f>
        <v>2853000</v>
      </c>
      <c r="F75" s="183">
        <f t="shared" si="33"/>
        <v>24.999780934271516</v>
      </c>
      <c r="G75" s="168">
        <f t="shared" si="34"/>
        <v>100</v>
      </c>
      <c r="H75" s="326">
        <f t="shared" si="32"/>
        <v>0</v>
      </c>
      <c r="I75" s="149" t="e">
        <f>I76+I77+I78+#REF!+I81+#REF!+#REF!</f>
        <v>#REF!</v>
      </c>
      <c r="J75" s="182" t="e">
        <f t="shared" si="35"/>
        <v>#REF!</v>
      </c>
      <c r="K75" s="161" t="e">
        <f t="shared" si="36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71.25" hidden="1" customHeight="1">
      <c r="A76" s="272">
        <v>41030400</v>
      </c>
      <c r="B76" s="329" t="s">
        <v>131</v>
      </c>
      <c r="C76" s="335"/>
      <c r="D76" s="335"/>
      <c r="E76" s="335"/>
      <c r="F76" s="184" t="str">
        <f t="shared" si="33"/>
        <v/>
      </c>
      <c r="G76" s="156" t="str">
        <f t="shared" si="34"/>
        <v/>
      </c>
      <c r="H76" s="333">
        <f t="shared" si="32"/>
        <v>0</v>
      </c>
      <c r="I76" s="173"/>
      <c r="J76" s="167">
        <f t="shared" si="35"/>
        <v>0</v>
      </c>
      <c r="K76" s="159" t="e">
        <f t="shared" si="36"/>
        <v>#DIV/0!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6" customFormat="1" ht="51.75" hidden="1" customHeight="1">
      <c r="A77" s="272">
        <v>41033200</v>
      </c>
      <c r="B77" s="329" t="s">
        <v>132</v>
      </c>
      <c r="C77" s="335"/>
      <c r="D77" s="335"/>
      <c r="E77" s="335"/>
      <c r="F77" s="184" t="str">
        <f t="shared" si="33"/>
        <v/>
      </c>
      <c r="G77" s="156" t="str">
        <f t="shared" si="34"/>
        <v/>
      </c>
      <c r="H77" s="333">
        <f t="shared" si="32"/>
        <v>0</v>
      </c>
      <c r="I77" s="185"/>
      <c r="J77" s="167">
        <f t="shared" si="35"/>
        <v>0</v>
      </c>
      <c r="K77" s="159" t="e">
        <f t="shared" si="36"/>
        <v>#DIV/0!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6" customFormat="1" ht="21" customHeight="1">
      <c r="A78" s="272">
        <v>41020100</v>
      </c>
      <c r="B78" s="329" t="s">
        <v>263</v>
      </c>
      <c r="C78" s="335">
        <v>11412100</v>
      </c>
      <c r="D78" s="335">
        <v>2853000</v>
      </c>
      <c r="E78" s="335">
        <v>2853000</v>
      </c>
      <c r="F78" s="184">
        <f>IF(C78=0,"",E78/C78*100)</f>
        <v>24.999780934271516</v>
      </c>
      <c r="G78" s="156">
        <f>IF(D78=0,"",E78/D78*100)</f>
        <v>100</v>
      </c>
      <c r="H78" s="333">
        <f t="shared" si="32"/>
        <v>0</v>
      </c>
      <c r="I78" s="173">
        <v>700</v>
      </c>
      <c r="J78" s="167"/>
      <c r="K78" s="159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36.75" customHeight="1">
      <c r="A79" s="271">
        <v>41030000</v>
      </c>
      <c r="B79" s="324" t="s">
        <v>130</v>
      </c>
      <c r="C79" s="325">
        <f>SUM(C81+C80+C82)</f>
        <v>21216200</v>
      </c>
      <c r="D79" s="325">
        <f t="shared" ref="D79:E79" si="38">SUM(D81+D80+D82)</f>
        <v>4900800</v>
      </c>
      <c r="E79" s="325">
        <f t="shared" si="38"/>
        <v>4900800</v>
      </c>
      <c r="F79" s="183">
        <f>IF(C79=0,"",E79/C79*100)</f>
        <v>23.099329757449496</v>
      </c>
      <c r="G79" s="522">
        <f>IF(D79=0,"",E79/D79*100)</f>
        <v>100</v>
      </c>
      <c r="H79" s="326">
        <f t="shared" si="32"/>
        <v>0</v>
      </c>
      <c r="I79" s="173"/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48.75" customHeight="1">
      <c r="A80" s="275">
        <v>41032700</v>
      </c>
      <c r="B80" s="531" t="s">
        <v>291</v>
      </c>
      <c r="C80" s="448">
        <v>0</v>
      </c>
      <c r="D80" s="448">
        <v>0</v>
      </c>
      <c r="E80" s="448">
        <v>0</v>
      </c>
      <c r="F80" s="529" t="s">
        <v>292</v>
      </c>
      <c r="G80" s="530" t="s">
        <v>292</v>
      </c>
      <c r="H80" s="326">
        <f t="shared" si="32"/>
        <v>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.75" customHeight="1">
      <c r="A81" s="275">
        <v>41033900</v>
      </c>
      <c r="B81" s="531" t="s">
        <v>133</v>
      </c>
      <c r="C81" s="345">
        <v>21216200</v>
      </c>
      <c r="D81" s="345">
        <v>4900800</v>
      </c>
      <c r="E81" s="345">
        <v>4900800</v>
      </c>
      <c r="F81" s="184">
        <f t="shared" ref="F81:F87" si="39">IF(C81=0,"",E81/C81*100)</f>
        <v>23.099329757449496</v>
      </c>
      <c r="G81" s="156">
        <f t="shared" ref="G81:G89" si="40">IF(D81=0,"",E81/D81*100)</f>
        <v>100</v>
      </c>
      <c r="H81" s="333">
        <f t="shared" si="32"/>
        <v>0</v>
      </c>
      <c r="I81" s="173">
        <v>26270.7</v>
      </c>
      <c r="J81" s="167">
        <f t="shared" si="35"/>
        <v>4874529.3</v>
      </c>
      <c r="K81" s="159">
        <f t="shared" si="36"/>
        <v>18555.003482967717</v>
      </c>
    </row>
    <row r="82" spans="1:25" ht="62.25" customHeight="1">
      <c r="A82" s="275">
        <v>41035500</v>
      </c>
      <c r="B82" s="531" t="s">
        <v>293</v>
      </c>
      <c r="C82" s="345">
        <v>0</v>
      </c>
      <c r="D82" s="345">
        <v>0</v>
      </c>
      <c r="E82" s="345">
        <v>0</v>
      </c>
      <c r="F82" s="183" t="str">
        <f t="shared" si="39"/>
        <v/>
      </c>
      <c r="G82" s="168" t="str">
        <f t="shared" si="40"/>
        <v/>
      </c>
      <c r="H82" s="326">
        <f t="shared" si="32"/>
        <v>0</v>
      </c>
      <c r="I82" s="173"/>
      <c r="J82" s="167"/>
      <c r="K82" s="159"/>
    </row>
    <row r="83" spans="1:25" ht="31.15" customHeight="1">
      <c r="A83" s="535">
        <v>41040000</v>
      </c>
      <c r="B83" s="353" t="s">
        <v>315</v>
      </c>
      <c r="C83" s="448">
        <f>SUM(C84)</f>
        <v>124400</v>
      </c>
      <c r="D83" s="448">
        <f t="shared" ref="D83:E83" si="41">SUM(D84)</f>
        <v>74640</v>
      </c>
      <c r="E83" s="448">
        <f t="shared" si="41"/>
        <v>74640</v>
      </c>
      <c r="F83" s="183">
        <f t="shared" si="39"/>
        <v>60</v>
      </c>
      <c r="G83" s="168">
        <f t="shared" si="40"/>
        <v>100</v>
      </c>
      <c r="H83" s="326">
        <f t="shared" si="32"/>
        <v>0</v>
      </c>
      <c r="I83" s="173"/>
      <c r="J83" s="167"/>
      <c r="K83" s="159"/>
    </row>
    <row r="84" spans="1:25" ht="47.45" customHeight="1">
      <c r="A84" s="275">
        <v>41040500</v>
      </c>
      <c r="B84" s="531" t="s">
        <v>316</v>
      </c>
      <c r="C84" s="345">
        <v>124400</v>
      </c>
      <c r="D84" s="345">
        <v>74640</v>
      </c>
      <c r="E84" s="345">
        <v>74640</v>
      </c>
      <c r="F84" s="184">
        <f t="shared" si="39"/>
        <v>60</v>
      </c>
      <c r="G84" s="156">
        <f t="shared" si="40"/>
        <v>100</v>
      </c>
      <c r="H84" s="333">
        <f t="shared" si="32"/>
        <v>0</v>
      </c>
      <c r="I84" s="173"/>
      <c r="J84" s="167"/>
      <c r="K84" s="159"/>
    </row>
    <row r="85" spans="1:25" s="12" customFormat="1" ht="18.75" customHeight="1">
      <c r="A85" s="271">
        <v>41050000</v>
      </c>
      <c r="B85" s="324" t="s">
        <v>134</v>
      </c>
      <c r="C85" s="448">
        <f>SUM(C88+C86+C87)</f>
        <v>61600</v>
      </c>
      <c r="D85" s="448">
        <f t="shared" ref="D85:E85" si="42">SUM(D88+D86+D87)</f>
        <v>10312</v>
      </c>
      <c r="E85" s="448">
        <f t="shared" si="42"/>
        <v>9004</v>
      </c>
      <c r="F85" s="183">
        <f t="shared" si="39"/>
        <v>14.616883116883116</v>
      </c>
      <c r="G85" s="168">
        <f t="shared" si="40"/>
        <v>87.315748642358415</v>
      </c>
      <c r="H85" s="348">
        <f t="shared" si="32"/>
        <v>-1308</v>
      </c>
      <c r="I85" s="149">
        <f>SUM(I86:I88)</f>
        <v>53.982999999999997</v>
      </c>
      <c r="J85" s="182">
        <f t="shared" si="35"/>
        <v>8950.0169999999998</v>
      </c>
      <c r="K85" s="161">
        <f t="shared" si="36"/>
        <v>16579.324972676586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12" customFormat="1" ht="63.6" customHeight="1">
      <c r="A86" s="272">
        <v>41051200</v>
      </c>
      <c r="B86" s="329" t="s">
        <v>135</v>
      </c>
      <c r="C86" s="330">
        <v>61600</v>
      </c>
      <c r="D86" s="330">
        <v>10312</v>
      </c>
      <c r="E86" s="330">
        <v>9004</v>
      </c>
      <c r="F86" s="184">
        <f t="shared" si="39"/>
        <v>14.616883116883116</v>
      </c>
      <c r="G86" s="156">
        <f t="shared" si="40"/>
        <v>87.315748642358415</v>
      </c>
      <c r="H86" s="333">
        <f>E86-D86</f>
        <v>-1308</v>
      </c>
      <c r="I86" s="171">
        <v>53.982999999999997</v>
      </c>
      <c r="J86" s="167">
        <f>E86-I86</f>
        <v>8950.0169999999998</v>
      </c>
      <c r="K86" s="159">
        <f>E86/I86*100-100</f>
        <v>16579.324972676586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12" customFormat="1" ht="0.6" customHeight="1">
      <c r="A87" s="273">
        <v>41051400</v>
      </c>
      <c r="B87" s="329" t="s">
        <v>294</v>
      </c>
      <c r="C87" s="330"/>
      <c r="D87" s="330"/>
      <c r="E87" s="330"/>
      <c r="F87" s="184" t="str">
        <f t="shared" si="39"/>
        <v/>
      </c>
      <c r="G87" s="156" t="str">
        <f t="shared" si="40"/>
        <v/>
      </c>
      <c r="H87" s="333">
        <f>E87-D87</f>
        <v>0</v>
      </c>
      <c r="I87" s="175"/>
      <c r="J87" s="187"/>
      <c r="K87" s="177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6" customFormat="1" ht="66" hidden="1" customHeight="1">
      <c r="A88" s="273">
        <v>41051700</v>
      </c>
      <c r="B88" s="349" t="s">
        <v>239</v>
      </c>
      <c r="C88" s="330"/>
      <c r="D88" s="330"/>
      <c r="E88" s="330"/>
      <c r="F88" s="184">
        <v>0</v>
      </c>
      <c r="G88" s="156" t="str">
        <f t="shared" si="40"/>
        <v/>
      </c>
      <c r="H88" s="333">
        <f>E88-D88</f>
        <v>0</v>
      </c>
      <c r="I88" s="175"/>
      <c r="J88" s="187"/>
      <c r="K88" s="188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2" customFormat="1" ht="26.25" customHeight="1">
      <c r="A89" s="274">
        <v>900101</v>
      </c>
      <c r="B89" s="350" t="s">
        <v>136</v>
      </c>
      <c r="C89" s="351">
        <f>C9+C45+C73</f>
        <v>69318705</v>
      </c>
      <c r="D89" s="351">
        <f>D9+D45+D73</f>
        <v>13293694</v>
      </c>
      <c r="E89" s="351">
        <f>E9+E45+E73</f>
        <v>14045090.949999999</v>
      </c>
      <c r="F89" s="146">
        <f>IF(C89=0,"",E89/C89*100)</f>
        <v>20.261617625430247</v>
      </c>
      <c r="G89" s="532">
        <f t="shared" si="40"/>
        <v>105.652281074019</v>
      </c>
      <c r="H89" s="352">
        <f>E89-D89</f>
        <v>751396.94999999925</v>
      </c>
      <c r="I89" s="145" t="e">
        <f>I9+I45+I73</f>
        <v>#REF!</v>
      </c>
      <c r="J89" s="147" t="e">
        <f>E89-I89</f>
        <v>#REF!</v>
      </c>
      <c r="K89" s="148" t="e">
        <f>E89/I89*100-100</f>
        <v>#REF!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11.25" customHeight="1">
      <c r="A90" s="275"/>
      <c r="B90" s="353"/>
      <c r="C90" s="354"/>
      <c r="D90" s="354"/>
      <c r="E90" s="354"/>
      <c r="F90" s="141"/>
      <c r="G90" s="142"/>
      <c r="H90" s="355"/>
      <c r="I90" s="140"/>
      <c r="J90" s="143"/>
      <c r="K90" s="144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36" customFormat="1" ht="27" customHeight="1">
      <c r="A91" s="497"/>
      <c r="B91" s="498" t="s">
        <v>194</v>
      </c>
      <c r="C91" s="499"/>
      <c r="D91" s="499"/>
      <c r="E91" s="499"/>
      <c r="F91" s="500"/>
      <c r="G91" s="500"/>
      <c r="H91" s="499"/>
      <c r="I91" s="134"/>
      <c r="J91" s="135"/>
      <c r="K91" s="85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pans="1:25" s="220" customFormat="1" ht="27" customHeight="1">
      <c r="A92" s="231" t="s">
        <v>30</v>
      </c>
      <c r="B92" s="324" t="s">
        <v>140</v>
      </c>
      <c r="C92" s="356">
        <f>C93+C94+C95</f>
        <v>11777787</v>
      </c>
      <c r="D92" s="356">
        <f>D93+D94+D95</f>
        <v>3899251</v>
      </c>
      <c r="E92" s="356">
        <f>E93+E94+E95</f>
        <v>1996322</v>
      </c>
      <c r="F92" s="356">
        <f>F93+F94</f>
        <v>31.371495199951639</v>
      </c>
      <c r="G92" s="562">
        <f>G93+G94</f>
        <v>99.97374323997434</v>
      </c>
      <c r="H92" s="358">
        <f>E92-D92</f>
        <v>-1902929</v>
      </c>
      <c r="I92" s="123">
        <f>SUM(I93:I96)</f>
        <v>0</v>
      </c>
      <c r="J92" s="121">
        <f>E92-I92</f>
        <v>1996322</v>
      </c>
      <c r="K92" s="118" t="e">
        <f>E92/I92*100-100</f>
        <v>#DIV/0!</v>
      </c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</row>
    <row r="93" spans="1:25" s="220" customFormat="1" ht="81.75" customHeight="1">
      <c r="A93" s="232" t="s">
        <v>141</v>
      </c>
      <c r="B93" s="329" t="s">
        <v>142</v>
      </c>
      <c r="C93" s="359">
        <v>9638800</v>
      </c>
      <c r="D93" s="359">
        <v>3272311</v>
      </c>
      <c r="E93" s="359">
        <v>1707132</v>
      </c>
      <c r="F93" s="128">
        <f t="shared" ref="F93:F156" si="43">IF(C93=0,"",E93/C93*100)</f>
        <v>17.711042868406857</v>
      </c>
      <c r="G93" s="563">
        <f t="shared" ref="G93:G159" si="44">IF(D93=0,"",E93/D93*100)</f>
        <v>52.169002273928122</v>
      </c>
      <c r="H93" s="360">
        <f t="shared" ref="H93:H159" si="45">E93-D93</f>
        <v>-1565179</v>
      </c>
      <c r="I93" s="72"/>
      <c r="J93" s="121">
        <f t="shared" ref="J93:J151" si="46">E93-I93</f>
        <v>1707132</v>
      </c>
      <c r="K93" s="118" t="e">
        <f t="shared" ref="K93:K151" si="47"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51" customHeight="1">
      <c r="A94" s="232" t="s">
        <v>143</v>
      </c>
      <c r="B94" s="329" t="s">
        <v>144</v>
      </c>
      <c r="C94" s="359">
        <v>2116987</v>
      </c>
      <c r="D94" s="359">
        <v>604940</v>
      </c>
      <c r="E94" s="359">
        <v>289190</v>
      </c>
      <c r="F94" s="128">
        <f t="shared" si="43"/>
        <v>13.660452331544784</v>
      </c>
      <c r="G94" s="563">
        <f t="shared" si="44"/>
        <v>47.804740966046225</v>
      </c>
      <c r="H94" s="360">
        <f t="shared" si="45"/>
        <v>-315750</v>
      </c>
      <c r="I94" s="72"/>
      <c r="J94" s="121">
        <f t="shared" si="46"/>
        <v>289190</v>
      </c>
      <c r="K94" s="118" t="e">
        <f t="shared" si="47"/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27" customHeight="1">
      <c r="A95" s="573" t="s">
        <v>145</v>
      </c>
      <c r="B95" s="329" t="s">
        <v>146</v>
      </c>
      <c r="C95" s="359">
        <v>22000</v>
      </c>
      <c r="D95" s="359">
        <v>22000</v>
      </c>
      <c r="E95" s="359">
        <v>0</v>
      </c>
      <c r="F95" s="128">
        <f>IF(C95=0,"",E95/C95*100)</f>
        <v>0</v>
      </c>
      <c r="G95" s="563">
        <f>IF(D95=0,"",E95/D95*100)</f>
        <v>0</v>
      </c>
      <c r="H95" s="360">
        <f t="shared" si="45"/>
        <v>-22000</v>
      </c>
      <c r="I95" s="72"/>
      <c r="J95" s="121">
        <f>E95-I95</f>
        <v>0</v>
      </c>
      <c r="K95" s="118" t="e">
        <f>E95/I95*100-100</f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41.45" hidden="1" customHeight="1">
      <c r="A96" s="287">
        <v>190</v>
      </c>
      <c r="B96" s="329" t="s">
        <v>243</v>
      </c>
      <c r="C96" s="359"/>
      <c r="D96" s="359"/>
      <c r="E96" s="359"/>
      <c r="F96" s="128" t="str">
        <f t="shared" si="43"/>
        <v/>
      </c>
      <c r="G96" s="563" t="str">
        <f t="shared" si="44"/>
        <v/>
      </c>
      <c r="H96" s="360">
        <f t="shared" si="45"/>
        <v>0</v>
      </c>
      <c r="I96" s="72">
        <v>0</v>
      </c>
      <c r="J96" s="121">
        <f t="shared" si="46"/>
        <v>0</v>
      </c>
      <c r="K96" s="118" t="e">
        <f t="shared" si="47"/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27" customHeight="1">
      <c r="A97" s="570" t="s">
        <v>31</v>
      </c>
      <c r="B97" s="353" t="s">
        <v>147</v>
      </c>
      <c r="C97" s="356">
        <f>C98+C99+C101+C108+C109+C104+C105+C106+C107+C103</f>
        <v>44930393</v>
      </c>
      <c r="D97" s="356">
        <f t="shared" ref="D97:E97" si="48">D98+D99+D101+D108+D109+D104+D105+D106+D107+D103</f>
        <v>14517121</v>
      </c>
      <c r="E97" s="356">
        <f t="shared" si="48"/>
        <v>10419736</v>
      </c>
      <c r="F97" s="537">
        <f t="shared" si="43"/>
        <v>23.190840997095219</v>
      </c>
      <c r="G97" s="547">
        <f t="shared" si="44"/>
        <v>71.775498736974086</v>
      </c>
      <c r="H97" s="564">
        <f t="shared" si="45"/>
        <v>-4097385</v>
      </c>
      <c r="I97" s="123">
        <f>SUM(I98:I102)</f>
        <v>0</v>
      </c>
      <c r="J97" s="121">
        <f t="shared" si="46"/>
        <v>10419736</v>
      </c>
      <c r="K97" s="118" t="e">
        <f t="shared" si="47"/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27" customHeight="1">
      <c r="A98" s="569" t="s">
        <v>148</v>
      </c>
      <c r="B98" s="531" t="s">
        <v>149</v>
      </c>
      <c r="C98" s="359">
        <v>8780926</v>
      </c>
      <c r="D98" s="359">
        <v>2684068</v>
      </c>
      <c r="E98" s="359">
        <v>1829952</v>
      </c>
      <c r="F98" s="128">
        <f t="shared" si="43"/>
        <v>20.840079964231563</v>
      </c>
      <c r="G98" s="563">
        <f t="shared" si="44"/>
        <v>68.178302487120305</v>
      </c>
      <c r="H98" s="360">
        <f t="shared" si="45"/>
        <v>-854116</v>
      </c>
      <c r="I98" s="72"/>
      <c r="J98" s="121">
        <f t="shared" si="46"/>
        <v>1829952</v>
      </c>
      <c r="K98" s="118" t="e">
        <f t="shared" si="47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300" customFormat="1" ht="40.5" customHeight="1">
      <c r="A99" s="231" t="s">
        <v>150</v>
      </c>
      <c r="B99" s="324" t="s">
        <v>253</v>
      </c>
      <c r="C99" s="361">
        <f>C100</f>
        <v>12830755</v>
      </c>
      <c r="D99" s="361">
        <f>D100</f>
        <v>5651129</v>
      </c>
      <c r="E99" s="361">
        <f>E100</f>
        <v>3429101</v>
      </c>
      <c r="F99" s="126">
        <f t="shared" si="43"/>
        <v>26.725636955892305</v>
      </c>
      <c r="G99" s="533">
        <f t="shared" si="44"/>
        <v>60.679927851585056</v>
      </c>
      <c r="H99" s="362">
        <f t="shared" si="45"/>
        <v>-2222028</v>
      </c>
      <c r="I99" s="138"/>
      <c r="J99" s="92">
        <f t="shared" si="46"/>
        <v>3429101</v>
      </c>
      <c r="K99" s="241" t="e">
        <f t="shared" si="47"/>
        <v>#DIV/0!</v>
      </c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</row>
    <row r="100" spans="1:25" s="220" customFormat="1" ht="44.25" customHeight="1">
      <c r="A100" s="232">
        <v>1021</v>
      </c>
      <c r="B100" s="329" t="s">
        <v>254</v>
      </c>
      <c r="C100" s="359">
        <v>12830755</v>
      </c>
      <c r="D100" s="359">
        <v>5651129</v>
      </c>
      <c r="E100" s="359">
        <v>3429101</v>
      </c>
      <c r="F100" s="128">
        <f t="shared" si="43"/>
        <v>26.725636955892305</v>
      </c>
      <c r="G100" s="563">
        <f t="shared" si="44"/>
        <v>60.679927851585056</v>
      </c>
      <c r="H100" s="360">
        <f t="shared" si="45"/>
        <v>-2222028</v>
      </c>
      <c r="I100" s="72"/>
      <c r="J100" s="121"/>
      <c r="K100" s="118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300" customFormat="1" ht="44.25" customHeight="1">
      <c r="A101" s="231">
        <v>1030</v>
      </c>
      <c r="B101" s="363" t="s">
        <v>255</v>
      </c>
      <c r="C101" s="361">
        <f>C102</f>
        <v>21216200</v>
      </c>
      <c r="D101" s="361">
        <f>D102</f>
        <v>4900800</v>
      </c>
      <c r="E101" s="361">
        <f>E102</f>
        <v>4772951</v>
      </c>
      <c r="F101" s="126">
        <f t="shared" si="43"/>
        <v>22.496728914697258</v>
      </c>
      <c r="G101" s="533">
        <f t="shared" si="44"/>
        <v>97.391262650995756</v>
      </c>
      <c r="H101" s="362">
        <f t="shared" si="45"/>
        <v>-127849</v>
      </c>
      <c r="I101" s="138"/>
      <c r="J101" s="92"/>
      <c r="K101" s="241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</row>
    <row r="102" spans="1:25" s="220" customFormat="1" ht="44.25" customHeight="1">
      <c r="A102" s="232">
        <v>1031</v>
      </c>
      <c r="B102" s="364" t="s">
        <v>254</v>
      </c>
      <c r="C102" s="359">
        <v>21216200</v>
      </c>
      <c r="D102" s="359">
        <v>4900800</v>
      </c>
      <c r="E102" s="359">
        <v>4772951</v>
      </c>
      <c r="F102" s="128">
        <f t="shared" si="43"/>
        <v>22.496728914697258</v>
      </c>
      <c r="G102" s="563">
        <f t="shared" si="44"/>
        <v>97.391262650995756</v>
      </c>
      <c r="H102" s="360">
        <f t="shared" si="45"/>
        <v>-127849</v>
      </c>
      <c r="I102" s="72"/>
      <c r="J102" s="121"/>
      <c r="K102" s="118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220" customFormat="1" ht="44.25" customHeight="1">
      <c r="A103" s="231">
        <v>1061</v>
      </c>
      <c r="B103" s="363" t="s">
        <v>254</v>
      </c>
      <c r="C103" s="361">
        <v>910482</v>
      </c>
      <c r="D103" s="361">
        <v>910482</v>
      </c>
      <c r="E103" s="361">
        <v>127171</v>
      </c>
      <c r="F103" s="126">
        <f t="shared" si="43"/>
        <v>13.967437027859969</v>
      </c>
      <c r="G103" s="533">
        <f t="shared" si="44"/>
        <v>13.967437027859969</v>
      </c>
      <c r="H103" s="362">
        <f t="shared" si="45"/>
        <v>-783311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33" customHeight="1">
      <c r="A104" s="231">
        <v>1080</v>
      </c>
      <c r="B104" s="363" t="s">
        <v>300</v>
      </c>
      <c r="C104" s="361">
        <v>1125000</v>
      </c>
      <c r="D104" s="361">
        <v>354900</v>
      </c>
      <c r="E104" s="361">
        <v>260561</v>
      </c>
      <c r="F104" s="126">
        <f t="shared" si="43"/>
        <v>23.160977777777777</v>
      </c>
      <c r="G104" s="533">
        <f t="shared" si="44"/>
        <v>73.418145956607489</v>
      </c>
      <c r="H104" s="362">
        <f t="shared" si="45"/>
        <v>-94339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220" customFormat="1" ht="21" customHeight="1">
      <c r="A105" s="231">
        <v>1142</v>
      </c>
      <c r="B105" s="363" t="s">
        <v>301</v>
      </c>
      <c r="C105" s="361">
        <v>5430</v>
      </c>
      <c r="D105" s="361">
        <v>5430</v>
      </c>
      <c r="E105" s="361">
        <v>0</v>
      </c>
      <c r="F105" s="126">
        <f t="shared" si="43"/>
        <v>0</v>
      </c>
      <c r="G105" s="533">
        <f t="shared" si="44"/>
        <v>0</v>
      </c>
      <c r="H105" s="362">
        <f t="shared" si="45"/>
        <v>-5430</v>
      </c>
      <c r="I105" s="72"/>
      <c r="J105" s="121"/>
      <c r="K105" s="118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s="220" customFormat="1" ht="0.6" customHeight="1">
      <c r="A106" s="231">
        <v>1181</v>
      </c>
      <c r="B106" s="363" t="s">
        <v>302</v>
      </c>
      <c r="C106" s="361"/>
      <c r="D106" s="361"/>
      <c r="E106" s="361"/>
      <c r="F106" s="126" t="str">
        <f t="shared" si="43"/>
        <v/>
      </c>
      <c r="G106" s="533" t="str">
        <f t="shared" si="44"/>
        <v/>
      </c>
      <c r="H106" s="362">
        <f t="shared" si="45"/>
        <v>0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76.900000000000006" hidden="1" customHeight="1">
      <c r="A107" s="231">
        <v>1182</v>
      </c>
      <c r="B107" s="363" t="s">
        <v>303</v>
      </c>
      <c r="C107" s="361"/>
      <c r="D107" s="361"/>
      <c r="E107" s="361"/>
      <c r="F107" s="126" t="str">
        <f t="shared" si="43"/>
        <v/>
      </c>
      <c r="G107" s="533" t="str">
        <f t="shared" si="44"/>
        <v/>
      </c>
      <c r="H107" s="362">
        <f t="shared" si="45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300" customFormat="1" ht="66.599999999999994" customHeight="1">
      <c r="A108" s="231">
        <v>1200</v>
      </c>
      <c r="B108" s="363" t="s">
        <v>256</v>
      </c>
      <c r="C108" s="361">
        <v>61600</v>
      </c>
      <c r="D108" s="361">
        <v>10312</v>
      </c>
      <c r="E108" s="361">
        <v>0</v>
      </c>
      <c r="F108" s="126">
        <f t="shared" si="43"/>
        <v>0</v>
      </c>
      <c r="G108" s="127">
        <f t="shared" si="44"/>
        <v>0</v>
      </c>
      <c r="H108" s="362">
        <f t="shared" si="45"/>
        <v>-10312</v>
      </c>
      <c r="I108" s="138"/>
      <c r="J108" s="92"/>
      <c r="K108" s="241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</row>
    <row r="109" spans="1:25" s="300" customFormat="1" ht="0.6" customHeight="1">
      <c r="A109" s="231">
        <v>1210</v>
      </c>
      <c r="B109" s="501" t="s">
        <v>287</v>
      </c>
      <c r="C109" s="361"/>
      <c r="D109" s="361"/>
      <c r="E109" s="361"/>
      <c r="F109" s="126" t="str">
        <f t="shared" si="43"/>
        <v/>
      </c>
      <c r="G109" s="127" t="str">
        <f t="shared" si="44"/>
        <v/>
      </c>
      <c r="H109" s="362">
        <f t="shared" si="45"/>
        <v>0</v>
      </c>
      <c r="I109" s="138"/>
      <c r="J109" s="92"/>
      <c r="K109" s="241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</row>
    <row r="110" spans="1:25" s="220" customFormat="1" ht="27" customHeight="1">
      <c r="A110" s="231" t="s">
        <v>32</v>
      </c>
      <c r="B110" s="324" t="s">
        <v>151</v>
      </c>
      <c r="C110" s="361">
        <f>SUM(C111:C111)</f>
        <v>1385946</v>
      </c>
      <c r="D110" s="361">
        <f>SUM(D111:D111)</f>
        <v>1000946</v>
      </c>
      <c r="E110" s="361">
        <f>SUM(E111:E111)</f>
        <v>275321</v>
      </c>
      <c r="F110" s="126">
        <f t="shared" si="43"/>
        <v>19.865203983416382</v>
      </c>
      <c r="G110" s="127">
        <f t="shared" si="44"/>
        <v>27.506079249030417</v>
      </c>
      <c r="H110" s="362">
        <f t="shared" si="45"/>
        <v>-725625</v>
      </c>
      <c r="I110" s="137" t="e">
        <f>I111+#REF!</f>
        <v>#REF!</v>
      </c>
      <c r="J110" s="92" t="e">
        <f t="shared" si="46"/>
        <v>#REF!</v>
      </c>
      <c r="K110" s="241" t="e">
        <f t="shared" si="47"/>
        <v>#REF!</v>
      </c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27" customHeight="1">
      <c r="A111" s="232" t="s">
        <v>23</v>
      </c>
      <c r="B111" s="329" t="s">
        <v>44</v>
      </c>
      <c r="C111" s="359">
        <v>1385946</v>
      </c>
      <c r="D111" s="359">
        <v>1000946</v>
      </c>
      <c r="E111" s="359">
        <v>275321</v>
      </c>
      <c r="F111" s="128">
        <f>IF(C111=0,"",E111/C111*100)</f>
        <v>19.865203983416382</v>
      </c>
      <c r="G111" s="563">
        <f>IF(D111=0,"",E111/D111*100)</f>
        <v>27.506079249030417</v>
      </c>
      <c r="H111" s="360">
        <f t="shared" si="45"/>
        <v>-725625</v>
      </c>
      <c r="I111" s="72"/>
      <c r="J111" s="121">
        <f t="shared" si="46"/>
        <v>275321</v>
      </c>
      <c r="K111" s="118" t="e">
        <f t="shared" si="47"/>
        <v>#DIV/0!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23.25" customHeight="1">
      <c r="A112" s="231" t="s">
        <v>33</v>
      </c>
      <c r="B112" s="324" t="s">
        <v>42</v>
      </c>
      <c r="C112" s="356">
        <f>C114+C115+C117+C118+C113</f>
        <v>2071102</v>
      </c>
      <c r="D112" s="356">
        <f>D114+D115+D117+D118+D113</f>
        <v>717930</v>
      </c>
      <c r="E112" s="356">
        <f t="shared" ref="E112" si="49">E114+E115+E117+E118+E113</f>
        <v>435057</v>
      </c>
      <c r="F112" s="126">
        <f t="shared" si="43"/>
        <v>21.006063438691093</v>
      </c>
      <c r="G112" s="127">
        <f t="shared" si="44"/>
        <v>60.598804897413395</v>
      </c>
      <c r="H112" s="362">
        <f t="shared" si="45"/>
        <v>-282873</v>
      </c>
      <c r="I112" s="123" t="e">
        <f>#REF!+I115+I116+I117+I118</f>
        <v>#REF!</v>
      </c>
      <c r="J112" s="92" t="e">
        <f t="shared" si="46"/>
        <v>#REF!</v>
      </c>
      <c r="K112" s="241" t="e">
        <f t="shared" si="47"/>
        <v>#REF!</v>
      </c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31.9" customHeight="1">
      <c r="A113" s="232">
        <v>3032</v>
      </c>
      <c r="B113" s="346" t="s">
        <v>317</v>
      </c>
      <c r="C113" s="359">
        <v>8000</v>
      </c>
      <c r="D113" s="359">
        <v>8000</v>
      </c>
      <c r="E113" s="359">
        <v>0</v>
      </c>
      <c r="F113" s="128">
        <f>IF(C113=0,"",E113/C113*100)</f>
        <v>0</v>
      </c>
      <c r="G113" s="129">
        <f>IF(D113=0,"",E113/D113*100)</f>
        <v>0</v>
      </c>
      <c r="H113" s="360">
        <f>E113-D113</f>
        <v>-8000</v>
      </c>
      <c r="I113" s="123"/>
      <c r="J113" s="92"/>
      <c r="K113" s="241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63" customHeight="1">
      <c r="A114" s="302">
        <v>3104</v>
      </c>
      <c r="B114" s="364" t="s">
        <v>264</v>
      </c>
      <c r="C114" s="359">
        <v>1555172</v>
      </c>
      <c r="D114" s="359">
        <v>372000</v>
      </c>
      <c r="E114" s="359">
        <v>353566</v>
      </c>
      <c r="F114" s="128">
        <f>IF(C114=0,"",E114/C114*100)</f>
        <v>22.734848621245753</v>
      </c>
      <c r="G114" s="129">
        <f>IF(D114=0,"",E114/D114*100)</f>
        <v>95.044623655913966</v>
      </c>
      <c r="H114" s="360">
        <f>E114-D114</f>
        <v>-18434</v>
      </c>
      <c r="I114" s="123"/>
      <c r="J114" s="92"/>
      <c r="K114" s="241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75" customHeight="1">
      <c r="A115" s="232">
        <v>3160</v>
      </c>
      <c r="B115" s="364" t="s">
        <v>257</v>
      </c>
      <c r="C115" s="359">
        <v>380000</v>
      </c>
      <c r="D115" s="359">
        <v>240000</v>
      </c>
      <c r="E115" s="359">
        <v>55188</v>
      </c>
      <c r="F115" s="128">
        <f t="shared" si="43"/>
        <v>14.523157894736844</v>
      </c>
      <c r="G115" s="563">
        <f t="shared" si="44"/>
        <v>22.994999999999997</v>
      </c>
      <c r="H115" s="360">
        <f t="shared" si="45"/>
        <v>-184812</v>
      </c>
      <c r="I115" s="72"/>
      <c r="J115" s="121">
        <f t="shared" si="46"/>
        <v>55188</v>
      </c>
      <c r="K115" s="118" t="e">
        <f t="shared" si="47"/>
        <v>#DIV/0!</v>
      </c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9" hidden="1" customHeight="1">
      <c r="A116" s="232">
        <v>3192</v>
      </c>
      <c r="B116" s="364" t="s">
        <v>156</v>
      </c>
      <c r="C116" s="359"/>
      <c r="D116" s="359"/>
      <c r="E116" s="359"/>
      <c r="F116" s="128" t="str">
        <f>IF(C116=0,"",E116/C116*100)</f>
        <v/>
      </c>
      <c r="G116" s="563" t="str">
        <f>IF(D116=0,"",E116/D116*100)</f>
        <v/>
      </c>
      <c r="H116" s="360">
        <f t="shared" si="45"/>
        <v>0</v>
      </c>
      <c r="I116" s="72"/>
      <c r="J116" s="121">
        <f t="shared" si="46"/>
        <v>0</v>
      </c>
      <c r="K116" s="118" t="e">
        <f t="shared" si="47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27" customHeight="1">
      <c r="A117" s="232" t="s">
        <v>154</v>
      </c>
      <c r="B117" s="329" t="s">
        <v>155</v>
      </c>
      <c r="C117" s="365">
        <v>7930</v>
      </c>
      <c r="D117" s="365">
        <v>7930</v>
      </c>
      <c r="E117" s="365">
        <v>1379</v>
      </c>
      <c r="F117" s="128">
        <f t="shared" si="43"/>
        <v>17.389659520807061</v>
      </c>
      <c r="G117" s="563">
        <f t="shared" si="44"/>
        <v>17.389659520807061</v>
      </c>
      <c r="H117" s="360">
        <f t="shared" si="45"/>
        <v>-6551</v>
      </c>
      <c r="I117" s="138"/>
      <c r="J117" s="92">
        <f t="shared" si="46"/>
        <v>1379</v>
      </c>
      <c r="K117" s="241" t="e">
        <f t="shared" si="47"/>
        <v>#DIV/0!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34.5" customHeight="1">
      <c r="A118" s="232">
        <v>3242</v>
      </c>
      <c r="B118" s="329" t="s">
        <v>265</v>
      </c>
      <c r="C118" s="365">
        <v>120000</v>
      </c>
      <c r="D118" s="365">
        <v>90000</v>
      </c>
      <c r="E118" s="365">
        <v>24924</v>
      </c>
      <c r="F118" s="128">
        <f t="shared" si="43"/>
        <v>20.77</v>
      </c>
      <c r="G118" s="563">
        <f t="shared" si="44"/>
        <v>27.693333333333332</v>
      </c>
      <c r="H118" s="360">
        <f t="shared" si="45"/>
        <v>-65076</v>
      </c>
      <c r="I118" s="72"/>
      <c r="J118" s="121">
        <f t="shared" si="46"/>
        <v>24924</v>
      </c>
      <c r="K118" s="118" t="e">
        <f t="shared" si="47"/>
        <v>#DIV/0!</v>
      </c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27" customHeight="1">
      <c r="A119" s="231" t="s">
        <v>34</v>
      </c>
      <c r="B119" s="324" t="s">
        <v>157</v>
      </c>
      <c r="C119" s="356">
        <f>C120+C121+C122</f>
        <v>4079955</v>
      </c>
      <c r="D119" s="356">
        <f>D120+D121+D122</f>
        <v>1267713</v>
      </c>
      <c r="E119" s="356">
        <f>E120+E121+E122</f>
        <v>979223</v>
      </c>
      <c r="F119" s="126">
        <f t="shared" si="43"/>
        <v>24.00082844050976</v>
      </c>
      <c r="G119" s="533">
        <f t="shared" si="44"/>
        <v>77.243271939311185</v>
      </c>
      <c r="H119" s="362">
        <f t="shared" si="45"/>
        <v>-288490</v>
      </c>
      <c r="I119" s="137" t="e">
        <f>I120+#REF!+I121+I122</f>
        <v>#REF!</v>
      </c>
      <c r="J119" s="92" t="e">
        <f t="shared" si="46"/>
        <v>#REF!</v>
      </c>
      <c r="K119" s="241" t="e">
        <f t="shared" si="47"/>
        <v>#REF!</v>
      </c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24.75" customHeight="1">
      <c r="A120" s="232" t="s">
        <v>158</v>
      </c>
      <c r="B120" s="329" t="s">
        <v>159</v>
      </c>
      <c r="C120" s="359">
        <v>1792907</v>
      </c>
      <c r="D120" s="359">
        <v>543700</v>
      </c>
      <c r="E120" s="359">
        <v>461478</v>
      </c>
      <c r="F120" s="128">
        <f t="shared" si="43"/>
        <v>25.739092992553438</v>
      </c>
      <c r="G120" s="563">
        <f t="shared" si="44"/>
        <v>84.877322052602537</v>
      </c>
      <c r="H120" s="360">
        <f t="shared" si="45"/>
        <v>-82222</v>
      </c>
      <c r="I120" s="72"/>
      <c r="J120" s="121">
        <f t="shared" si="46"/>
        <v>461478</v>
      </c>
      <c r="K120" s="118" t="e">
        <f t="shared" si="47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2" customFormat="1" ht="48.75" customHeight="1">
      <c r="A121" s="232" t="s">
        <v>161</v>
      </c>
      <c r="B121" s="329" t="s">
        <v>162</v>
      </c>
      <c r="C121" s="359">
        <v>2237048</v>
      </c>
      <c r="D121" s="359">
        <v>694013</v>
      </c>
      <c r="E121" s="359">
        <v>517745</v>
      </c>
      <c r="F121" s="128">
        <f t="shared" si="43"/>
        <v>23.144116710951216</v>
      </c>
      <c r="G121" s="563">
        <f t="shared" si="44"/>
        <v>74.601628499754327</v>
      </c>
      <c r="H121" s="360">
        <f t="shared" si="45"/>
        <v>-176268</v>
      </c>
      <c r="I121" s="72"/>
      <c r="J121" s="121">
        <f t="shared" si="46"/>
        <v>517745</v>
      </c>
      <c r="K121" s="118" t="e">
        <f t="shared" si="47"/>
        <v>#DIV/0!</v>
      </c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</row>
    <row r="122" spans="1:25" s="222" customFormat="1" ht="34.9" customHeight="1">
      <c r="A122" s="232">
        <v>4082</v>
      </c>
      <c r="B122" s="329" t="s">
        <v>163</v>
      </c>
      <c r="C122" s="359">
        <v>50000</v>
      </c>
      <c r="D122" s="359">
        <v>30000</v>
      </c>
      <c r="E122" s="359">
        <v>0</v>
      </c>
      <c r="F122" s="128">
        <f t="shared" si="43"/>
        <v>0</v>
      </c>
      <c r="G122" s="129">
        <f t="shared" si="44"/>
        <v>0</v>
      </c>
      <c r="H122" s="360">
        <f t="shared" si="45"/>
        <v>-30000</v>
      </c>
      <c r="I122" s="72"/>
      <c r="J122" s="121">
        <f t="shared" si="46"/>
        <v>0</v>
      </c>
      <c r="K122" s="118" t="e">
        <f t="shared" si="47"/>
        <v>#DIV/0!</v>
      </c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</row>
    <row r="123" spans="1:25" s="222" customFormat="1" ht="27" customHeight="1">
      <c r="A123" s="231" t="s">
        <v>35</v>
      </c>
      <c r="B123" s="324" t="s">
        <v>164</v>
      </c>
      <c r="C123" s="356">
        <f>C124+C125</f>
        <v>40000</v>
      </c>
      <c r="D123" s="356">
        <f>D124+D125</f>
        <v>40000</v>
      </c>
      <c r="E123" s="356">
        <f>E124+E125</f>
        <v>0</v>
      </c>
      <c r="F123" s="126">
        <f t="shared" si="43"/>
        <v>0</v>
      </c>
      <c r="G123" s="127">
        <f t="shared" si="44"/>
        <v>0</v>
      </c>
      <c r="H123" s="362">
        <f t="shared" si="45"/>
        <v>-40000</v>
      </c>
      <c r="I123" s="137" t="e">
        <f>I124+I125+#REF!</f>
        <v>#REF!</v>
      </c>
      <c r="J123" s="92" t="e">
        <f t="shared" si="46"/>
        <v>#REF!</v>
      </c>
      <c r="K123" s="241" t="e">
        <f t="shared" si="47"/>
        <v>#REF!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21" hidden="1" customHeight="1">
      <c r="A124" s="232" t="s">
        <v>165</v>
      </c>
      <c r="B124" s="329" t="s">
        <v>166</v>
      </c>
      <c r="C124" s="365"/>
      <c r="D124" s="365"/>
      <c r="E124" s="365"/>
      <c r="F124" s="128" t="str">
        <f t="shared" si="43"/>
        <v/>
      </c>
      <c r="G124" s="129" t="str">
        <f t="shared" si="44"/>
        <v/>
      </c>
      <c r="H124" s="360">
        <f t="shared" si="45"/>
        <v>0</v>
      </c>
      <c r="I124" s="72"/>
      <c r="J124" s="121">
        <f t="shared" si="46"/>
        <v>0</v>
      </c>
      <c r="K124" s="118" t="e">
        <f t="shared" si="47"/>
        <v>#DIV/0!</v>
      </c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47.25" customHeight="1">
      <c r="A125" s="232">
        <v>5062</v>
      </c>
      <c r="B125" s="329" t="s">
        <v>266</v>
      </c>
      <c r="C125" s="365">
        <v>40000</v>
      </c>
      <c r="D125" s="365">
        <v>40000</v>
      </c>
      <c r="E125" s="365">
        <v>0</v>
      </c>
      <c r="F125" s="128">
        <f t="shared" si="43"/>
        <v>0</v>
      </c>
      <c r="G125" s="563">
        <f t="shared" si="44"/>
        <v>0</v>
      </c>
      <c r="H125" s="360">
        <f t="shared" si="45"/>
        <v>-40000</v>
      </c>
      <c r="I125" s="72"/>
      <c r="J125" s="121">
        <f t="shared" si="46"/>
        <v>0</v>
      </c>
      <c r="K125" s="118" t="e">
        <f t="shared" si="47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7" customHeight="1">
      <c r="A126" s="231" t="s">
        <v>25</v>
      </c>
      <c r="B126" s="324" t="s">
        <v>170</v>
      </c>
      <c r="C126" s="356">
        <f>C127+C128+C129+C130</f>
        <v>3892667</v>
      </c>
      <c r="D126" s="356">
        <f>D127+D128+D129+D130</f>
        <v>1702667</v>
      </c>
      <c r="E126" s="356">
        <f>E127+E128+E129+E130</f>
        <v>782490</v>
      </c>
      <c r="F126" s="126">
        <f t="shared" si="43"/>
        <v>20.101642395817571</v>
      </c>
      <c r="G126" s="533">
        <f t="shared" si="44"/>
        <v>45.956725537054517</v>
      </c>
      <c r="H126" s="362">
        <f t="shared" si="45"/>
        <v>-920177</v>
      </c>
      <c r="I126" s="123">
        <f>I127+I129+I131+I130</f>
        <v>0</v>
      </c>
      <c r="J126" s="92">
        <f t="shared" si="46"/>
        <v>782490</v>
      </c>
      <c r="K126" s="241" t="e">
        <f t="shared" si="47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38.25" customHeight="1">
      <c r="A127" s="232">
        <v>6013</v>
      </c>
      <c r="B127" s="329" t="s">
        <v>267</v>
      </c>
      <c r="C127" s="359">
        <v>12667</v>
      </c>
      <c r="D127" s="359">
        <v>12667</v>
      </c>
      <c r="E127" s="359">
        <v>1206</v>
      </c>
      <c r="F127" s="128">
        <f t="shared" si="43"/>
        <v>9.5208020841556795</v>
      </c>
      <c r="G127" s="563">
        <f t="shared" si="44"/>
        <v>9.5208020841556795</v>
      </c>
      <c r="H127" s="360">
        <f t="shared" si="45"/>
        <v>-11461</v>
      </c>
      <c r="I127" s="72"/>
      <c r="J127" s="121">
        <f t="shared" si="46"/>
        <v>1206</v>
      </c>
      <c r="K127" s="118" t="e">
        <f t="shared" si="47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7" customHeight="1">
      <c r="A128" s="232">
        <v>6014</v>
      </c>
      <c r="B128" s="329" t="s">
        <v>268</v>
      </c>
      <c r="C128" s="359">
        <v>1000000</v>
      </c>
      <c r="D128" s="359">
        <v>280000</v>
      </c>
      <c r="E128" s="359">
        <v>205495</v>
      </c>
      <c r="F128" s="128">
        <f t="shared" si="43"/>
        <v>20.549500000000002</v>
      </c>
      <c r="G128" s="563">
        <f t="shared" si="44"/>
        <v>73.391071428571436</v>
      </c>
      <c r="H128" s="360">
        <f t="shared" si="45"/>
        <v>-74505</v>
      </c>
      <c r="I128" s="72"/>
      <c r="J128" s="121"/>
      <c r="K128" s="118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46.9" hidden="1" customHeight="1">
      <c r="A129" s="232" t="s">
        <v>171</v>
      </c>
      <c r="B129" s="329" t="s">
        <v>172</v>
      </c>
      <c r="C129" s="359"/>
      <c r="D129" s="359"/>
      <c r="E129" s="359"/>
      <c r="F129" s="128" t="str">
        <f t="shared" si="43"/>
        <v/>
      </c>
      <c r="G129" s="563" t="str">
        <f t="shared" si="44"/>
        <v/>
      </c>
      <c r="H129" s="360">
        <f t="shared" si="45"/>
        <v>0</v>
      </c>
      <c r="I129" s="72"/>
      <c r="J129" s="121">
        <f t="shared" si="46"/>
        <v>0</v>
      </c>
      <c r="K129" s="118" t="e">
        <f t="shared" si="47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27.75" customHeight="1">
      <c r="A130" s="232" t="s">
        <v>173</v>
      </c>
      <c r="B130" s="329" t="s">
        <v>174</v>
      </c>
      <c r="C130" s="359">
        <v>2880000</v>
      </c>
      <c r="D130" s="359">
        <v>1410000</v>
      </c>
      <c r="E130" s="359">
        <v>575789</v>
      </c>
      <c r="F130" s="128">
        <f t="shared" si="43"/>
        <v>19.992673611111112</v>
      </c>
      <c r="G130" s="563">
        <f t="shared" si="44"/>
        <v>40.83609929078014</v>
      </c>
      <c r="H130" s="360">
        <f t="shared" si="45"/>
        <v>-834211</v>
      </c>
      <c r="I130" s="72"/>
      <c r="J130" s="121">
        <f t="shared" si="46"/>
        <v>575789</v>
      </c>
      <c r="K130" s="118" t="e">
        <f t="shared" si="47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15.75" hidden="1" customHeight="1">
      <c r="A131" s="232" t="s">
        <v>175</v>
      </c>
      <c r="B131" s="329" t="s">
        <v>176</v>
      </c>
      <c r="C131" s="359"/>
      <c r="D131" s="359"/>
      <c r="E131" s="359"/>
      <c r="F131" s="128" t="str">
        <f t="shared" si="43"/>
        <v/>
      </c>
      <c r="G131" s="563" t="str">
        <f t="shared" si="44"/>
        <v/>
      </c>
      <c r="H131" s="360">
        <f t="shared" si="45"/>
        <v>0</v>
      </c>
      <c r="I131" s="72"/>
      <c r="J131" s="121">
        <f t="shared" si="46"/>
        <v>0</v>
      </c>
      <c r="K131" s="118" t="e">
        <f t="shared" si="47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25.15" customHeight="1">
      <c r="A132" s="570">
        <v>7000</v>
      </c>
      <c r="B132" s="353" t="s">
        <v>269</v>
      </c>
      <c r="C132" s="356">
        <f>SUM(C133+C137+C138+C139)</f>
        <v>327956</v>
      </c>
      <c r="D132" s="356">
        <f t="shared" ref="D132:E132" si="50">SUM(D133+D137+D138+D139)</f>
        <v>327956</v>
      </c>
      <c r="E132" s="356">
        <f t="shared" si="50"/>
        <v>0</v>
      </c>
      <c r="F132" s="473">
        <f t="shared" si="43"/>
        <v>0</v>
      </c>
      <c r="G132" s="556">
        <f t="shared" si="44"/>
        <v>0</v>
      </c>
      <c r="H132" s="475">
        <f t="shared" si="45"/>
        <v>-327956</v>
      </c>
      <c r="I132" s="123">
        <f>I133</f>
        <v>0</v>
      </c>
      <c r="J132" s="92">
        <f t="shared" si="46"/>
        <v>0</v>
      </c>
      <c r="K132" s="241" t="e">
        <f t="shared" si="47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15" hidden="1" customHeight="1">
      <c r="A133" s="232" t="s">
        <v>177</v>
      </c>
      <c r="B133" s="329" t="s">
        <v>178</v>
      </c>
      <c r="C133" s="359"/>
      <c r="D133" s="359"/>
      <c r="E133" s="359">
        <v>0</v>
      </c>
      <c r="F133" s="128" t="str">
        <f t="shared" si="43"/>
        <v/>
      </c>
      <c r="G133" s="129" t="str">
        <f t="shared" si="44"/>
        <v/>
      </c>
      <c r="H133" s="360">
        <f t="shared" si="45"/>
        <v>0</v>
      </c>
      <c r="I133" s="72"/>
      <c r="J133" s="121">
        <f t="shared" si="46"/>
        <v>0</v>
      </c>
      <c r="K133" s="118" t="e">
        <f t="shared" si="47"/>
        <v>#DIV/0!</v>
      </c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27" hidden="1" customHeight="1">
      <c r="A134" s="231" t="s">
        <v>36</v>
      </c>
      <c r="B134" s="324" t="s">
        <v>179</v>
      </c>
      <c r="C134" s="356">
        <f>C135</f>
        <v>0</v>
      </c>
      <c r="D134" s="356">
        <f>D135</f>
        <v>0</v>
      </c>
      <c r="E134" s="356">
        <f>E135</f>
        <v>0</v>
      </c>
      <c r="F134" s="126" t="str">
        <f t="shared" si="43"/>
        <v/>
      </c>
      <c r="G134" s="127" t="str">
        <f t="shared" si="44"/>
        <v/>
      </c>
      <c r="H134" s="362">
        <f t="shared" si="45"/>
        <v>0</v>
      </c>
      <c r="I134" s="137">
        <f>I135</f>
        <v>0</v>
      </c>
      <c r="J134" s="92">
        <f t="shared" si="46"/>
        <v>0</v>
      </c>
      <c r="K134" s="241" t="e">
        <f t="shared" si="47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1" hidden="1" customHeight="1">
      <c r="A135" s="232" t="s">
        <v>180</v>
      </c>
      <c r="B135" s="329" t="s">
        <v>181</v>
      </c>
      <c r="C135" s="359"/>
      <c r="D135" s="359"/>
      <c r="E135" s="359"/>
      <c r="F135" s="128" t="str">
        <f t="shared" si="43"/>
        <v/>
      </c>
      <c r="G135" s="129" t="str">
        <f t="shared" si="44"/>
        <v/>
      </c>
      <c r="H135" s="360">
        <f t="shared" si="45"/>
        <v>0</v>
      </c>
      <c r="I135" s="72">
        <v>0</v>
      </c>
      <c r="J135" s="121">
        <f t="shared" si="46"/>
        <v>0</v>
      </c>
      <c r="K135" s="118" t="e">
        <f t="shared" si="47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4" customFormat="1" ht="31.15" hidden="1" customHeight="1">
      <c r="A136" s="232" t="s">
        <v>183</v>
      </c>
      <c r="B136" s="329" t="s">
        <v>184</v>
      </c>
      <c r="C136" s="366"/>
      <c r="D136" s="367"/>
      <c r="E136" s="366"/>
      <c r="F136" s="128" t="str">
        <f t="shared" si="43"/>
        <v/>
      </c>
      <c r="G136" s="129" t="str">
        <f t="shared" si="44"/>
        <v/>
      </c>
      <c r="H136" s="360">
        <f t="shared" si="45"/>
        <v>0</v>
      </c>
      <c r="I136" s="72"/>
      <c r="J136" s="121">
        <f t="shared" si="46"/>
        <v>0</v>
      </c>
      <c r="K136" s="118" t="e">
        <f t="shared" si="47"/>
        <v>#DIV/0!</v>
      </c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</row>
    <row r="137" spans="1:25" s="224" customFormat="1" ht="29.45" customHeight="1">
      <c r="A137" s="232">
        <v>7461</v>
      </c>
      <c r="B137" s="329" t="s">
        <v>258</v>
      </c>
      <c r="C137" s="368">
        <v>316956</v>
      </c>
      <c r="D137" s="368">
        <v>316956</v>
      </c>
      <c r="E137" s="368">
        <v>0</v>
      </c>
      <c r="F137" s="128">
        <f t="shared" si="43"/>
        <v>0</v>
      </c>
      <c r="G137" s="563">
        <f t="shared" si="44"/>
        <v>0</v>
      </c>
      <c r="H137" s="360">
        <f t="shared" si="45"/>
        <v>-316956</v>
      </c>
      <c r="I137" s="72"/>
      <c r="J137" s="121">
        <f t="shared" si="46"/>
        <v>0</v>
      </c>
      <c r="K137" s="118" t="e">
        <f t="shared" si="47"/>
        <v>#DIV/0!</v>
      </c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s="224" customFormat="1" ht="31.15" hidden="1" customHeight="1">
      <c r="A138" s="569">
        <v>7540</v>
      </c>
      <c r="B138" s="531" t="s">
        <v>304</v>
      </c>
      <c r="C138" s="368"/>
      <c r="D138" s="368"/>
      <c r="E138" s="368"/>
      <c r="F138" s="128" t="str">
        <f t="shared" si="43"/>
        <v/>
      </c>
      <c r="G138" s="563" t="str">
        <f t="shared" si="44"/>
        <v/>
      </c>
      <c r="H138" s="360">
        <f t="shared" si="45"/>
        <v>0</v>
      </c>
      <c r="I138" s="72"/>
      <c r="J138" s="121"/>
      <c r="K138" s="118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6" customFormat="1" ht="35.25" customHeight="1">
      <c r="A139" s="231" t="s">
        <v>39</v>
      </c>
      <c r="B139" s="324" t="s">
        <v>51</v>
      </c>
      <c r="C139" s="369">
        <f>C140+C141</f>
        <v>11000</v>
      </c>
      <c r="D139" s="369">
        <f t="shared" ref="D139:E139" si="51">D140+D141</f>
        <v>11000</v>
      </c>
      <c r="E139" s="369">
        <f t="shared" si="51"/>
        <v>0</v>
      </c>
      <c r="F139" s="126">
        <f t="shared" si="43"/>
        <v>0</v>
      </c>
      <c r="G139" s="533">
        <f t="shared" si="44"/>
        <v>0</v>
      </c>
      <c r="H139" s="362">
        <f t="shared" si="45"/>
        <v>-11000</v>
      </c>
      <c r="I139" s="102">
        <f>I140</f>
        <v>0</v>
      </c>
      <c r="J139" s="92">
        <f t="shared" si="46"/>
        <v>0</v>
      </c>
      <c r="K139" s="241" t="e">
        <f t="shared" si="47"/>
        <v>#DIV/0!</v>
      </c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</row>
    <row r="140" spans="1:25" s="224" customFormat="1" ht="33" customHeight="1">
      <c r="A140" s="232" t="s">
        <v>185</v>
      </c>
      <c r="B140" s="329" t="s">
        <v>186</v>
      </c>
      <c r="C140" s="368">
        <v>11000</v>
      </c>
      <c r="D140" s="368">
        <v>11000</v>
      </c>
      <c r="E140" s="368">
        <v>0</v>
      </c>
      <c r="F140" s="128">
        <f t="shared" si="43"/>
        <v>0</v>
      </c>
      <c r="G140" s="563">
        <f t="shared" si="44"/>
        <v>0</v>
      </c>
      <c r="H140" s="360">
        <f t="shared" si="45"/>
        <v>-11000</v>
      </c>
      <c r="I140" s="72"/>
      <c r="J140" s="121">
        <f t="shared" si="46"/>
        <v>0</v>
      </c>
      <c r="K140" s="118" t="e">
        <f t="shared" si="47"/>
        <v>#DIV/0!</v>
      </c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4" customFormat="1" ht="25.9" hidden="1" customHeight="1">
      <c r="A141" s="232">
        <v>7693</v>
      </c>
      <c r="B141" s="329" t="s">
        <v>305</v>
      </c>
      <c r="C141" s="368"/>
      <c r="D141" s="368"/>
      <c r="E141" s="368"/>
      <c r="F141" s="128" t="str">
        <f t="shared" si="43"/>
        <v/>
      </c>
      <c r="G141" s="563" t="str">
        <f t="shared" si="44"/>
        <v/>
      </c>
      <c r="H141" s="360">
        <f t="shared" si="45"/>
        <v>0</v>
      </c>
      <c r="I141" s="72"/>
      <c r="J141" s="121"/>
      <c r="K141" s="118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0.75" hidden="1" customHeight="1">
      <c r="A142" s="232"/>
      <c r="B142" s="329"/>
      <c r="C142" s="368"/>
      <c r="D142" s="368"/>
      <c r="E142" s="368"/>
      <c r="F142" s="128"/>
      <c r="G142" s="563"/>
      <c r="H142" s="360"/>
      <c r="I142" s="72"/>
      <c r="J142" s="121"/>
      <c r="K142" s="118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6" customFormat="1" ht="1.5" hidden="1" customHeight="1">
      <c r="A143" s="231">
        <v>8100</v>
      </c>
      <c r="B143" s="324" t="s">
        <v>236</v>
      </c>
      <c r="C143" s="369">
        <f>C144</f>
        <v>0</v>
      </c>
      <c r="D143" s="369">
        <f>D144</f>
        <v>0</v>
      </c>
      <c r="E143" s="369">
        <f>E144</f>
        <v>0</v>
      </c>
      <c r="F143" s="126" t="str">
        <f t="shared" si="43"/>
        <v/>
      </c>
      <c r="G143" s="568" t="str">
        <f>IF(D143=0,"",F143/D143*100)</f>
        <v/>
      </c>
      <c r="H143" s="362">
        <f t="shared" si="45"/>
        <v>0</v>
      </c>
      <c r="I143" s="138">
        <v>0</v>
      </c>
      <c r="J143" s="121">
        <f>E143-I143</f>
        <v>0</v>
      </c>
      <c r="K143" s="118" t="e">
        <f>E143/I143*100-100</f>
        <v>#DIV/0!</v>
      </c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</row>
    <row r="144" spans="1:25" s="224" customFormat="1" ht="30" hidden="1" customHeight="1">
      <c r="A144" s="232">
        <v>8110</v>
      </c>
      <c r="B144" s="329" t="s">
        <v>237</v>
      </c>
      <c r="C144" s="368"/>
      <c r="D144" s="368"/>
      <c r="E144" s="368"/>
      <c r="F144" s="128" t="str">
        <f t="shared" si="43"/>
        <v/>
      </c>
      <c r="G144" s="563" t="str">
        <f>IF(D144=0,"",E144/D144*100)</f>
        <v/>
      </c>
      <c r="H144" s="360">
        <f>E144-D144</f>
        <v>0</v>
      </c>
      <c r="I144" s="72">
        <v>0</v>
      </c>
      <c r="J144" s="121">
        <f>E144-I144</f>
        <v>0</v>
      </c>
      <c r="K144" s="118" t="e">
        <f>E144/I144*100-100</f>
        <v>#DIV/0!</v>
      </c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4" customFormat="1" ht="27.75" hidden="1" customHeight="1">
      <c r="A145" s="231" t="s">
        <v>187</v>
      </c>
      <c r="B145" s="324" t="s">
        <v>45</v>
      </c>
      <c r="C145" s="368">
        <v>0</v>
      </c>
      <c r="D145" s="368">
        <v>0</v>
      </c>
      <c r="E145" s="368">
        <v>0</v>
      </c>
      <c r="F145" s="128" t="str">
        <f t="shared" si="43"/>
        <v/>
      </c>
      <c r="G145" s="563" t="str">
        <f t="shared" si="44"/>
        <v/>
      </c>
      <c r="H145" s="360">
        <f t="shared" si="45"/>
        <v>0</v>
      </c>
      <c r="I145" s="72">
        <v>0</v>
      </c>
      <c r="J145" s="121">
        <f t="shared" si="46"/>
        <v>0</v>
      </c>
      <c r="K145" s="118" t="e">
        <f t="shared" si="47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36" hidden="1" customHeight="1">
      <c r="A146" s="231" t="s">
        <v>188</v>
      </c>
      <c r="B146" s="324" t="s">
        <v>189</v>
      </c>
      <c r="C146" s="362">
        <f>C147</f>
        <v>0</v>
      </c>
      <c r="D146" s="362">
        <f>D147</f>
        <v>0</v>
      </c>
      <c r="E146" s="362">
        <f>E147</f>
        <v>0</v>
      </c>
      <c r="F146" s="126" t="str">
        <f t="shared" si="43"/>
        <v/>
      </c>
      <c r="G146" s="533" t="str">
        <f t="shared" si="44"/>
        <v/>
      </c>
      <c r="H146" s="362">
        <f t="shared" si="45"/>
        <v>0</v>
      </c>
      <c r="I146" s="117">
        <f>I147+I148</f>
        <v>0</v>
      </c>
      <c r="J146" s="92">
        <f t="shared" si="46"/>
        <v>0</v>
      </c>
      <c r="K146" s="241" t="e">
        <f t="shared" si="47"/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36.75" hidden="1" customHeight="1">
      <c r="A147" s="232" t="s">
        <v>190</v>
      </c>
      <c r="B147" s="329" t="s">
        <v>191</v>
      </c>
      <c r="C147" s="360"/>
      <c r="D147" s="360"/>
      <c r="E147" s="360"/>
      <c r="F147" s="128" t="str">
        <f t="shared" si="43"/>
        <v/>
      </c>
      <c r="G147" s="563" t="str">
        <f t="shared" si="44"/>
        <v/>
      </c>
      <c r="H147" s="360">
        <f t="shared" si="45"/>
        <v>0</v>
      </c>
      <c r="I147" s="72"/>
      <c r="J147" s="121">
        <f t="shared" si="46"/>
        <v>0</v>
      </c>
      <c r="K147" s="118" t="e">
        <f t="shared" si="47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35.25" hidden="1" customHeight="1">
      <c r="A148" s="232">
        <v>9130</v>
      </c>
      <c r="B148" s="329" t="s">
        <v>46</v>
      </c>
      <c r="C148" s="360">
        <v>0</v>
      </c>
      <c r="D148" s="360">
        <v>0</v>
      </c>
      <c r="E148" s="360">
        <v>0</v>
      </c>
      <c r="F148" s="128" t="str">
        <f t="shared" si="43"/>
        <v/>
      </c>
      <c r="G148" s="563" t="str">
        <f>IF(D148=0,"",E148/D148*100)</f>
        <v/>
      </c>
      <c r="H148" s="360">
        <f>E148-D148</f>
        <v>0</v>
      </c>
      <c r="I148" s="72"/>
      <c r="J148" s="121">
        <f>E148-I148</f>
        <v>0</v>
      </c>
      <c r="K148" s="118" t="e">
        <f>E148/I148*100-100</f>
        <v>#DIV/0!</v>
      </c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7.5" hidden="1" customHeight="1">
      <c r="A149" s="231" t="s">
        <v>192</v>
      </c>
      <c r="B149" s="324" t="s">
        <v>195</v>
      </c>
      <c r="C149" s="360"/>
      <c r="D149" s="360"/>
      <c r="E149" s="360"/>
      <c r="F149" s="128" t="str">
        <f t="shared" si="43"/>
        <v/>
      </c>
      <c r="G149" s="563" t="str">
        <f t="shared" si="44"/>
        <v/>
      </c>
      <c r="H149" s="360">
        <f t="shared" si="45"/>
        <v>0</v>
      </c>
      <c r="I149" s="72"/>
      <c r="J149" s="121">
        <f t="shared" si="46"/>
        <v>0</v>
      </c>
      <c r="K149" s="118" t="e">
        <f t="shared" si="47"/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38.25" hidden="1" customHeight="1">
      <c r="A150" s="231">
        <v>9700</v>
      </c>
      <c r="B150" s="324" t="s">
        <v>56</v>
      </c>
      <c r="C150" s="360"/>
      <c r="D150" s="360"/>
      <c r="E150" s="360"/>
      <c r="F150" s="128" t="str">
        <f t="shared" si="43"/>
        <v/>
      </c>
      <c r="G150" s="563" t="str">
        <f>IF(D150=0,"",E150/D150*100)</f>
        <v/>
      </c>
      <c r="H150" s="360">
        <f>E150-D150</f>
        <v>0</v>
      </c>
      <c r="I150" s="72"/>
      <c r="J150" s="121">
        <f>E150-I150</f>
        <v>0</v>
      </c>
      <c r="K150" s="118" t="e">
        <f>E150/I150*100-100</f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18" hidden="1" customHeight="1">
      <c r="A151" s="231" t="s">
        <v>54</v>
      </c>
      <c r="B151" s="324" t="s">
        <v>193</v>
      </c>
      <c r="C151" s="360"/>
      <c r="D151" s="360"/>
      <c r="E151" s="360"/>
      <c r="F151" s="128" t="str">
        <f t="shared" si="43"/>
        <v/>
      </c>
      <c r="G151" s="563" t="str">
        <f t="shared" si="44"/>
        <v/>
      </c>
      <c r="H151" s="360">
        <f t="shared" si="45"/>
        <v>0</v>
      </c>
      <c r="I151" s="72"/>
      <c r="J151" s="121">
        <f t="shared" si="46"/>
        <v>0</v>
      </c>
      <c r="K151" s="118" t="e">
        <f t="shared" si="47"/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0.75" hidden="1" customHeight="1">
      <c r="A152" s="232">
        <v>7680</v>
      </c>
      <c r="B152" s="329" t="s">
        <v>186</v>
      </c>
      <c r="C152" s="360">
        <v>11000</v>
      </c>
      <c r="D152" s="360">
        <v>11000</v>
      </c>
      <c r="E152" s="360">
        <v>0</v>
      </c>
      <c r="F152" s="128">
        <f t="shared" si="43"/>
        <v>0</v>
      </c>
      <c r="G152" s="563">
        <f t="shared" si="44"/>
        <v>0</v>
      </c>
      <c r="H152" s="360">
        <f t="shared" si="45"/>
        <v>-11000</v>
      </c>
      <c r="I152" s="72"/>
      <c r="J152" s="121"/>
      <c r="K152" s="118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33" hidden="1" customHeight="1">
      <c r="A153" s="232">
        <v>7693</v>
      </c>
      <c r="B153" s="450" t="s">
        <v>265</v>
      </c>
      <c r="C153" s="360">
        <v>270000</v>
      </c>
      <c r="D153" s="360">
        <v>270000</v>
      </c>
      <c r="E153" s="360">
        <v>105215.33</v>
      </c>
      <c r="F153" s="128">
        <f t="shared" si="43"/>
        <v>38.968640740740739</v>
      </c>
      <c r="G153" s="129">
        <f t="shared" si="44"/>
        <v>38.968640740740739</v>
      </c>
      <c r="H153" s="360">
        <f t="shared" si="45"/>
        <v>-164784.66999999998</v>
      </c>
      <c r="I153" s="72"/>
      <c r="J153" s="121"/>
      <c r="K153" s="118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3" customHeight="1">
      <c r="A154" s="570">
        <v>8000</v>
      </c>
      <c r="B154" s="353" t="s">
        <v>146</v>
      </c>
      <c r="C154" s="475">
        <f>SUM(C155:C156)</f>
        <v>2556000</v>
      </c>
      <c r="D154" s="475">
        <f t="shared" ref="D154:E154" si="52">SUM(D155:D156)</f>
        <v>1200000</v>
      </c>
      <c r="E154" s="475">
        <f t="shared" si="52"/>
        <v>503587</v>
      </c>
      <c r="F154" s="589">
        <f t="shared" ref="F154:H154" si="53">SUM(F155)</f>
        <v>25.745756646216766</v>
      </c>
      <c r="G154" s="588">
        <f t="shared" si="53"/>
        <v>83.93116666666667</v>
      </c>
      <c r="H154" s="362">
        <f t="shared" si="53"/>
        <v>-96413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1.15" customHeight="1">
      <c r="A155" s="232">
        <v>8130</v>
      </c>
      <c r="B155" s="329" t="s">
        <v>270</v>
      </c>
      <c r="C155" s="360">
        <v>1956000</v>
      </c>
      <c r="D155" s="360">
        <v>600000</v>
      </c>
      <c r="E155" s="360">
        <v>503587</v>
      </c>
      <c r="F155" s="571">
        <f t="shared" si="43"/>
        <v>25.745756646216766</v>
      </c>
      <c r="G155" s="563">
        <f t="shared" si="44"/>
        <v>83.93116666666667</v>
      </c>
      <c r="H155" s="360">
        <f t="shared" si="45"/>
        <v>-96413</v>
      </c>
      <c r="I155" s="72"/>
      <c r="J155" s="121"/>
      <c r="K155" s="118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21.6" customHeight="1">
      <c r="A156" s="231">
        <v>8700</v>
      </c>
      <c r="B156" s="324" t="s">
        <v>45</v>
      </c>
      <c r="C156" s="362">
        <f>SUM(C157)</f>
        <v>600000</v>
      </c>
      <c r="D156" s="362">
        <f t="shared" ref="D156:E156" si="54">SUM(D157)</f>
        <v>600000</v>
      </c>
      <c r="E156" s="362">
        <f t="shared" si="54"/>
        <v>0</v>
      </c>
      <c r="F156" s="568">
        <f t="shared" si="43"/>
        <v>0</v>
      </c>
      <c r="G156" s="533">
        <f t="shared" si="44"/>
        <v>0</v>
      </c>
      <c r="H156" s="362">
        <f t="shared" si="45"/>
        <v>-600000</v>
      </c>
      <c r="I156" s="72"/>
      <c r="J156" s="121"/>
      <c r="K156" s="118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21.6" customHeight="1">
      <c r="A157" s="232">
        <v>8710</v>
      </c>
      <c r="B157" s="329" t="s">
        <v>318</v>
      </c>
      <c r="C157" s="360">
        <v>600000</v>
      </c>
      <c r="D157" s="360">
        <v>600000</v>
      </c>
      <c r="E157" s="360">
        <v>0</v>
      </c>
      <c r="F157" s="571">
        <f t="shared" ref="F157:F161" si="55">IF(C157=0,"",E157/C157*100)</f>
        <v>0</v>
      </c>
      <c r="G157" s="563">
        <f t="shared" si="44"/>
        <v>0</v>
      </c>
      <c r="H157" s="360">
        <f t="shared" si="45"/>
        <v>-600000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27.75" customHeight="1">
      <c r="A158" s="231">
        <v>9000</v>
      </c>
      <c r="B158" s="324" t="s">
        <v>271</v>
      </c>
      <c r="C158" s="362">
        <f t="shared" ref="C158:H158" si="56">SUM(C159)</f>
        <v>40000</v>
      </c>
      <c r="D158" s="362">
        <f t="shared" si="56"/>
        <v>40000</v>
      </c>
      <c r="E158" s="362">
        <f t="shared" si="56"/>
        <v>0</v>
      </c>
      <c r="F158" s="362">
        <f t="shared" si="56"/>
        <v>0</v>
      </c>
      <c r="G158" s="572">
        <f t="shared" si="56"/>
        <v>0</v>
      </c>
      <c r="H158" s="362">
        <f t="shared" si="56"/>
        <v>-40000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50.45" customHeight="1">
      <c r="A159" s="232">
        <v>9800</v>
      </c>
      <c r="B159" s="329" t="s">
        <v>193</v>
      </c>
      <c r="C159" s="360">
        <v>40000</v>
      </c>
      <c r="D159" s="360">
        <v>40000</v>
      </c>
      <c r="E159" s="360">
        <v>0</v>
      </c>
      <c r="F159" s="128">
        <f t="shared" si="55"/>
        <v>0</v>
      </c>
      <c r="G159" s="129">
        <f t="shared" si="44"/>
        <v>0</v>
      </c>
      <c r="H159" s="360">
        <f t="shared" si="45"/>
        <v>-40000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30" customHeight="1" thickBot="1">
      <c r="A160" s="451">
        <v>900201</v>
      </c>
      <c r="B160" s="370" t="s">
        <v>196</v>
      </c>
      <c r="C160" s="371">
        <f>C92+C97+C110+C112+C119+C123+C126+C132+C154+C158</f>
        <v>71101806</v>
      </c>
      <c r="D160" s="371">
        <f>D92+D97+D110+D112+D119+D123+D126+D132+D154+D158</f>
        <v>24713584</v>
      </c>
      <c r="E160" s="371">
        <f>E92+E97+E110+E112+E119+E123+E126+E132+E154+E158</f>
        <v>15391736</v>
      </c>
      <c r="F160" s="308">
        <f t="shared" si="55"/>
        <v>21.647461387970932</v>
      </c>
      <c r="G160" s="574">
        <f>IF(D160=0,"",E160/D160*100)</f>
        <v>62.280468911348507</v>
      </c>
      <c r="H160" s="372">
        <f>E160-D160</f>
        <v>-9321848</v>
      </c>
      <c r="I160" s="190" t="e">
        <f>I92+I97+I110+I112+I119+I123+I126+I132+I134+#REF!+I139+I143+I145+I146+I149+I150+I151</f>
        <v>#REF!</v>
      </c>
      <c r="J160" s="242" t="e">
        <f>E160-I160</f>
        <v>#REF!</v>
      </c>
      <c r="K160" s="243" t="e">
        <f>E160/I160*100-100</f>
        <v>#REF!</v>
      </c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49.5" customHeight="1">
      <c r="A161" s="233" t="s">
        <v>22</v>
      </c>
      <c r="B161" s="373" t="s">
        <v>12</v>
      </c>
      <c r="C161" s="374">
        <f>C160</f>
        <v>71101806</v>
      </c>
      <c r="D161" s="374">
        <f>D160</f>
        <v>24713584</v>
      </c>
      <c r="E161" s="374">
        <f>E160</f>
        <v>15391736</v>
      </c>
      <c r="F161" s="309">
        <f t="shared" si="55"/>
        <v>21.647461387970932</v>
      </c>
      <c r="G161" s="309">
        <f>IF(D161=0,"",E161/D161*100)</f>
        <v>62.280468911348507</v>
      </c>
      <c r="H161" s="375">
        <f>E161-D161</f>
        <v>-9321848</v>
      </c>
      <c r="I161" s="197" t="e">
        <f>I160</f>
        <v>#REF!</v>
      </c>
      <c r="J161" s="244" t="e">
        <f>E161-I161</f>
        <v>#REF!</v>
      </c>
      <c r="K161" s="245" t="e">
        <f>E161/I161*100-100</f>
        <v>#REF!</v>
      </c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0" customFormat="1" ht="11.25" customHeight="1">
      <c r="A162" s="133"/>
      <c r="B162" s="376"/>
      <c r="C162" s="377"/>
      <c r="D162" s="377"/>
      <c r="E162" s="377"/>
      <c r="F162" s="310"/>
      <c r="G162" s="310"/>
      <c r="H162" s="378"/>
      <c r="I162" s="186"/>
      <c r="J162" s="259"/>
      <c r="K162" s="260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</row>
    <row r="163" spans="1:25" s="220" customFormat="1" ht="33.75" customHeight="1">
      <c r="A163" s="133" t="s">
        <v>223</v>
      </c>
      <c r="B163" s="502" t="s">
        <v>224</v>
      </c>
      <c r="C163" s="377">
        <f>C164+C165</f>
        <v>55636050</v>
      </c>
      <c r="D163" s="377">
        <f>D164+D165</f>
        <v>15716535</v>
      </c>
      <c r="E163" s="377">
        <f>E164+E165</f>
        <v>12522632</v>
      </c>
      <c r="F163" s="234">
        <f>IF(C163=0,"",E163/C163*100)</f>
        <v>22.5081255768517</v>
      </c>
      <c r="G163" s="587">
        <f>IF(D163=0,"",E163/D163*100)</f>
        <v>79.678071534215405</v>
      </c>
      <c r="H163" s="379">
        <f t="shared" ref="H163:H175" si="57">E163-D163</f>
        <v>-3193903</v>
      </c>
      <c r="I163" s="186">
        <f>I164+I165</f>
        <v>0</v>
      </c>
      <c r="J163" s="246">
        <f>E163-I163</f>
        <v>12522632</v>
      </c>
      <c r="K163" s="247" t="e">
        <f>E163/I163*100-100</f>
        <v>#DIV/0!</v>
      </c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</row>
    <row r="164" spans="1:25" s="220" customFormat="1" ht="24.75" customHeight="1">
      <c r="A164" s="236" t="s">
        <v>23</v>
      </c>
      <c r="B164" s="380" t="s">
        <v>225</v>
      </c>
      <c r="C164" s="381">
        <v>45461741</v>
      </c>
      <c r="D164" s="381">
        <v>12815733</v>
      </c>
      <c r="E164" s="381">
        <v>10258425</v>
      </c>
      <c r="F164" s="128">
        <f>IF(C164=0,"",E164/C164*100)</f>
        <v>22.564962921239644</v>
      </c>
      <c r="G164" s="563">
        <f>IF(D164=0,"",E164/D164*100)</f>
        <v>80.045558065231219</v>
      </c>
      <c r="H164" s="382">
        <f t="shared" si="57"/>
        <v>-2557308</v>
      </c>
      <c r="I164" s="201"/>
      <c r="J164" s="248">
        <f t="shared" ref="J164:J175" si="58">E164-I164</f>
        <v>10258425</v>
      </c>
      <c r="K164" s="249" t="e">
        <f t="shared" ref="K164:K175" si="59">E164/I164*100-100</f>
        <v>#DIV/0!</v>
      </c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s="220" customFormat="1" ht="24.75" customHeight="1">
      <c r="A165" s="236" t="s">
        <v>209</v>
      </c>
      <c r="B165" s="380" t="s">
        <v>226</v>
      </c>
      <c r="C165" s="381">
        <v>10174309</v>
      </c>
      <c r="D165" s="381">
        <v>2900802</v>
      </c>
      <c r="E165" s="381">
        <v>2264207</v>
      </c>
      <c r="F165" s="128">
        <f t="shared" ref="F165:F175" si="60">IF(C165=0,"",E165/C165*100)</f>
        <v>22.254159963099212</v>
      </c>
      <c r="G165" s="563">
        <f t="shared" ref="G165:G175" si="61">IF(D165=0,"",E165/D165*100)</f>
        <v>78.054517336929592</v>
      </c>
      <c r="H165" s="382">
        <f t="shared" si="57"/>
        <v>-636595</v>
      </c>
      <c r="I165" s="201"/>
      <c r="J165" s="248">
        <f t="shared" si="58"/>
        <v>2264207</v>
      </c>
      <c r="K165" s="249" t="e">
        <f t="shared" si="59"/>
        <v>#DIV/0!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s="220" customFormat="1" ht="24.75" customHeight="1">
      <c r="A166" s="452" t="s">
        <v>210</v>
      </c>
      <c r="B166" s="383" t="s">
        <v>211</v>
      </c>
      <c r="C166" s="377">
        <v>28500</v>
      </c>
      <c r="D166" s="377">
        <v>21500</v>
      </c>
      <c r="E166" s="377">
        <v>2106</v>
      </c>
      <c r="F166" s="234">
        <f t="shared" si="60"/>
        <v>7.3894736842105262</v>
      </c>
      <c r="G166" s="235">
        <f t="shared" si="61"/>
        <v>9.7953488372093034</v>
      </c>
      <c r="H166" s="379">
        <f t="shared" si="57"/>
        <v>-19394</v>
      </c>
      <c r="I166" s="186"/>
      <c r="J166" s="246">
        <f t="shared" si="58"/>
        <v>2106</v>
      </c>
      <c r="K166" s="247" t="e">
        <f t="shared" si="59"/>
        <v>#DIV/0!</v>
      </c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24.75" customHeight="1">
      <c r="A167" s="452" t="s">
        <v>212</v>
      </c>
      <c r="B167" s="383" t="s">
        <v>213</v>
      </c>
      <c r="C167" s="377">
        <v>527060</v>
      </c>
      <c r="D167" s="377">
        <v>245980</v>
      </c>
      <c r="E167" s="377">
        <v>44128</v>
      </c>
      <c r="F167" s="234">
        <f t="shared" si="60"/>
        <v>8.3724813114256449</v>
      </c>
      <c r="G167" s="235">
        <f t="shared" si="61"/>
        <v>17.939669891861126</v>
      </c>
      <c r="H167" s="379">
        <f>E167-D167</f>
        <v>-201852</v>
      </c>
      <c r="I167" s="186"/>
      <c r="J167" s="246">
        <f t="shared" si="58"/>
        <v>44128</v>
      </c>
      <c r="K167" s="247" t="e">
        <f t="shared" si="59"/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24.75" customHeight="1">
      <c r="A168" s="453" t="s">
        <v>214</v>
      </c>
      <c r="B168" s="383" t="s">
        <v>215</v>
      </c>
      <c r="C168" s="377">
        <f>SUM(C169:C172)</f>
        <v>4908573</v>
      </c>
      <c r="D168" s="377">
        <f>SUM(D169:D172)</f>
        <v>3018788</v>
      </c>
      <c r="E168" s="377">
        <f>SUM(E169:E172)</f>
        <v>948871</v>
      </c>
      <c r="F168" s="234">
        <f t="shared" si="60"/>
        <v>19.330893112927118</v>
      </c>
      <c r="G168" s="235">
        <f t="shared" si="61"/>
        <v>31.432184042072514</v>
      </c>
      <c r="H168" s="379">
        <f t="shared" si="57"/>
        <v>-2069917</v>
      </c>
      <c r="I168" s="186">
        <f>SUM(I169:I172)</f>
        <v>0</v>
      </c>
      <c r="J168" s="246">
        <f t="shared" si="58"/>
        <v>948871</v>
      </c>
      <c r="K168" s="247" t="e">
        <f t="shared" si="59"/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20" customFormat="1" ht="24.75" customHeight="1">
      <c r="A169" s="453" t="s">
        <v>216</v>
      </c>
      <c r="B169" s="380" t="s">
        <v>217</v>
      </c>
      <c r="C169" s="381">
        <v>47148</v>
      </c>
      <c r="D169" s="381">
        <v>22606</v>
      </c>
      <c r="E169" s="381">
        <v>4714</v>
      </c>
      <c r="F169" s="237">
        <f t="shared" si="60"/>
        <v>9.9983032154068034</v>
      </c>
      <c r="G169" s="238">
        <f t="shared" si="61"/>
        <v>20.852870919224983</v>
      </c>
      <c r="H169" s="382">
        <f t="shared" si="57"/>
        <v>-17892</v>
      </c>
      <c r="I169" s="200"/>
      <c r="J169" s="248">
        <f t="shared" si="58"/>
        <v>4714</v>
      </c>
      <c r="K169" s="249" t="e">
        <f t="shared" si="59"/>
        <v>#DIV/0!</v>
      </c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s="220" customFormat="1" ht="24.75" customHeight="1">
      <c r="A170" s="453" t="s">
        <v>218</v>
      </c>
      <c r="B170" s="380" t="s">
        <v>219</v>
      </c>
      <c r="C170" s="381">
        <v>1645293</v>
      </c>
      <c r="D170" s="381">
        <v>857101</v>
      </c>
      <c r="E170" s="381">
        <v>426563</v>
      </c>
      <c r="F170" s="237">
        <f t="shared" si="60"/>
        <v>25.926263589524783</v>
      </c>
      <c r="G170" s="238">
        <f t="shared" si="61"/>
        <v>49.768113676217858</v>
      </c>
      <c r="H170" s="382">
        <f t="shared" si="57"/>
        <v>-430538</v>
      </c>
      <c r="I170" s="200"/>
      <c r="J170" s="248">
        <f t="shared" si="58"/>
        <v>426563</v>
      </c>
      <c r="K170" s="249" t="e">
        <f t="shared" si="59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220" customFormat="1" ht="24.75" customHeight="1">
      <c r="A171" s="453" t="s">
        <v>220</v>
      </c>
      <c r="B171" s="380" t="s">
        <v>221</v>
      </c>
      <c r="C171" s="381">
        <v>2703032</v>
      </c>
      <c r="D171" s="381">
        <v>1677781</v>
      </c>
      <c r="E171" s="381">
        <v>475026</v>
      </c>
      <c r="F171" s="237">
        <f t="shared" si="60"/>
        <v>17.573820805673037</v>
      </c>
      <c r="G171" s="238">
        <f t="shared" si="61"/>
        <v>28.312753571532877</v>
      </c>
      <c r="H171" s="382">
        <f t="shared" si="57"/>
        <v>-1202755</v>
      </c>
      <c r="I171" s="200"/>
      <c r="J171" s="248">
        <f t="shared" si="58"/>
        <v>475026</v>
      </c>
      <c r="K171" s="249" t="e">
        <f t="shared" si="59"/>
        <v>#DIV/0!</v>
      </c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31.5" customHeight="1">
      <c r="A172" s="453" t="s">
        <v>222</v>
      </c>
      <c r="B172" s="380" t="s">
        <v>227</v>
      </c>
      <c r="C172" s="381">
        <v>513100</v>
      </c>
      <c r="D172" s="381">
        <v>461300</v>
      </c>
      <c r="E172" s="381">
        <v>42568</v>
      </c>
      <c r="F172" s="237">
        <f t="shared" si="60"/>
        <v>8.2962385499902549</v>
      </c>
      <c r="G172" s="238">
        <f t="shared" si="61"/>
        <v>9.2278343810968995</v>
      </c>
      <c r="H172" s="382">
        <f t="shared" si="57"/>
        <v>-418732</v>
      </c>
      <c r="I172" s="200"/>
      <c r="J172" s="248">
        <f t="shared" si="58"/>
        <v>42568</v>
      </c>
      <c r="K172" s="249" t="e">
        <f t="shared" si="59"/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44.45" customHeight="1">
      <c r="A173" s="452" t="s">
        <v>282</v>
      </c>
      <c r="B173" s="454" t="s">
        <v>283</v>
      </c>
      <c r="C173" s="377">
        <v>24900</v>
      </c>
      <c r="D173" s="377">
        <v>20900</v>
      </c>
      <c r="E173" s="377">
        <v>0</v>
      </c>
      <c r="F173" s="455">
        <f t="shared" si="60"/>
        <v>0</v>
      </c>
      <c r="G173" s="456">
        <f t="shared" si="61"/>
        <v>0</v>
      </c>
      <c r="H173" s="402">
        <f t="shared" si="57"/>
        <v>-20900</v>
      </c>
      <c r="I173" s="200"/>
      <c r="J173" s="248">
        <f t="shared" si="58"/>
        <v>0</v>
      </c>
      <c r="K173" s="249" t="e">
        <f t="shared" si="59"/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96" customFormat="1" ht="32.25" customHeight="1">
      <c r="A174" s="452" t="s">
        <v>228</v>
      </c>
      <c r="B174" s="383" t="s">
        <v>229</v>
      </c>
      <c r="C174" s="377">
        <v>40000</v>
      </c>
      <c r="D174" s="377">
        <v>40000</v>
      </c>
      <c r="E174" s="377">
        <v>0</v>
      </c>
      <c r="F174" s="455">
        <f>IF(C174=0,"",E174/C174*100)</f>
        <v>0</v>
      </c>
      <c r="G174" s="456">
        <f>IF(D174=0,"",E174/D174*100)</f>
        <v>0</v>
      </c>
      <c r="H174" s="402">
        <f>E174-D174</f>
        <v>-40000</v>
      </c>
      <c r="I174" s="186"/>
      <c r="J174" s="246">
        <f t="shared" si="58"/>
        <v>0</v>
      </c>
      <c r="K174" s="247" t="e">
        <f t="shared" si="59"/>
        <v>#DIV/0!</v>
      </c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  <c r="X174" s="295"/>
      <c r="Y174" s="295"/>
    </row>
    <row r="175" spans="1:25" s="220" customFormat="1" ht="24.75" customHeight="1">
      <c r="A175" s="457" t="s">
        <v>272</v>
      </c>
      <c r="B175" s="383" t="s">
        <v>284</v>
      </c>
      <c r="C175" s="377">
        <v>493430</v>
      </c>
      <c r="D175" s="377">
        <v>323430</v>
      </c>
      <c r="E175" s="377">
        <v>80112</v>
      </c>
      <c r="F175" s="239">
        <f t="shared" si="60"/>
        <v>16.235737591958333</v>
      </c>
      <c r="G175" s="240">
        <f t="shared" si="61"/>
        <v>24.769501901493367</v>
      </c>
      <c r="H175" s="348">
        <f t="shared" si="57"/>
        <v>-243318</v>
      </c>
      <c r="I175" s="186"/>
      <c r="J175" s="250">
        <f t="shared" si="58"/>
        <v>80112</v>
      </c>
      <c r="K175" s="251" t="e">
        <f t="shared" si="59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136" customFormat="1" ht="19.899999999999999" customHeight="1">
      <c r="A176" s="133"/>
      <c r="B176" s="458"/>
      <c r="C176" s="343"/>
      <c r="D176" s="343"/>
      <c r="E176" s="343"/>
      <c r="F176" s="181"/>
      <c r="G176" s="181"/>
      <c r="H176" s="344"/>
      <c r="I176" s="180"/>
      <c r="J176" s="198"/>
      <c r="K176" s="199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</row>
    <row r="177" spans="1:25" s="136" customFormat="1" ht="22.5" customHeight="1">
      <c r="A177" s="476"/>
      <c r="B177" s="477" t="s">
        <v>231</v>
      </c>
      <c r="C177" s="478"/>
      <c r="D177" s="478"/>
      <c r="E177" s="478"/>
      <c r="F177" s="479"/>
      <c r="G177" s="479"/>
      <c r="H177" s="480"/>
      <c r="I177" s="203"/>
      <c r="J177" s="204"/>
      <c r="K177" s="205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</row>
    <row r="178" spans="1:25" s="12" customFormat="1">
      <c r="A178" s="277"/>
      <c r="B178" s="481" t="s">
        <v>1</v>
      </c>
      <c r="C178" s="482"/>
      <c r="D178" s="482"/>
      <c r="E178" s="482"/>
      <c r="F178" s="483"/>
      <c r="G178" s="483"/>
      <c r="H178" s="482"/>
      <c r="I178" s="75"/>
      <c r="J178" s="89"/>
      <c r="K178" s="76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s="12" customFormat="1" ht="27" customHeight="1">
      <c r="A179" s="271">
        <v>10000000</v>
      </c>
      <c r="B179" s="324" t="s">
        <v>60</v>
      </c>
      <c r="C179" s="356">
        <f t="shared" ref="C179:E180" si="62">C180</f>
        <v>12760</v>
      </c>
      <c r="D179" s="356">
        <f t="shared" si="62"/>
        <v>3727</v>
      </c>
      <c r="E179" s="356">
        <f t="shared" si="62"/>
        <v>3334</v>
      </c>
      <c r="F179" s="126">
        <f t="shared" ref="F179:F184" si="63">IF(C179=0,"",E179/C179*100)</f>
        <v>26.128526645768023</v>
      </c>
      <c r="G179" s="533">
        <f t="shared" ref="G179:G185" si="64">IF(D179=0,"",E179/D179*100)</f>
        <v>89.455325999463369</v>
      </c>
      <c r="H179" s="384">
        <f t="shared" ref="H179:H231" si="65">E179-D179</f>
        <v>-393</v>
      </c>
      <c r="I179" s="123">
        <f>I180</f>
        <v>71.819999999999993</v>
      </c>
      <c r="J179" s="92">
        <f t="shared" ref="J179:J191" si="66">E179-I179</f>
        <v>3262.18</v>
      </c>
      <c r="K179" s="122">
        <f t="shared" ref="K179:K191" si="67">E179/I179*100-100</f>
        <v>4542.160957950432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s="12" customFormat="1" ht="29.25" customHeight="1">
      <c r="A180" s="271">
        <v>19000000</v>
      </c>
      <c r="B180" s="385" t="s">
        <v>91</v>
      </c>
      <c r="C180" s="369">
        <f t="shared" si="62"/>
        <v>12760</v>
      </c>
      <c r="D180" s="369">
        <f t="shared" si="62"/>
        <v>3727</v>
      </c>
      <c r="E180" s="369">
        <f t="shared" si="62"/>
        <v>3334</v>
      </c>
      <c r="F180" s="126">
        <f t="shared" si="63"/>
        <v>26.128526645768023</v>
      </c>
      <c r="G180" s="533">
        <f t="shared" si="64"/>
        <v>89.455325999463369</v>
      </c>
      <c r="H180" s="362">
        <f t="shared" si="65"/>
        <v>-393</v>
      </c>
      <c r="I180" s="102">
        <f>I181</f>
        <v>71.819999999999993</v>
      </c>
      <c r="J180" s="87">
        <f t="shared" si="66"/>
        <v>3262.18</v>
      </c>
      <c r="K180" s="71">
        <f t="shared" si="67"/>
        <v>4542.160957950432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27.75" customHeight="1">
      <c r="A181" s="271">
        <v>19010000</v>
      </c>
      <c r="B181" s="385" t="s">
        <v>26</v>
      </c>
      <c r="C181" s="386">
        <f>SUM(C182:C184)</f>
        <v>12760</v>
      </c>
      <c r="D181" s="386">
        <f>SUM(D182:D184)</f>
        <v>3727</v>
      </c>
      <c r="E181" s="386">
        <f>SUM(E182:E184)</f>
        <v>3334</v>
      </c>
      <c r="F181" s="126">
        <f t="shared" si="63"/>
        <v>26.128526645768023</v>
      </c>
      <c r="G181" s="533">
        <f t="shared" si="64"/>
        <v>89.455325999463369</v>
      </c>
      <c r="H181" s="362">
        <f t="shared" si="65"/>
        <v>-393</v>
      </c>
      <c r="I181" s="103">
        <f>SUM(I182:I184)</f>
        <v>71.819999999999993</v>
      </c>
      <c r="J181" s="87">
        <f t="shared" si="66"/>
        <v>3262.18</v>
      </c>
      <c r="K181" s="71">
        <f t="shared" si="67"/>
        <v>4542.160957950432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49.5" customHeight="1">
      <c r="A182" s="272">
        <v>19010100</v>
      </c>
      <c r="B182" s="387" t="s">
        <v>92</v>
      </c>
      <c r="C182" s="388">
        <v>7900</v>
      </c>
      <c r="D182" s="388">
        <v>2360</v>
      </c>
      <c r="E182" s="388">
        <v>2144</v>
      </c>
      <c r="F182" s="119">
        <f t="shared" si="63"/>
        <v>27.139240506329116</v>
      </c>
      <c r="G182" s="534">
        <f t="shared" si="64"/>
        <v>90.847457627118644</v>
      </c>
      <c r="H182" s="368">
        <f t="shared" si="65"/>
        <v>-216</v>
      </c>
      <c r="I182" s="53">
        <v>8.2669999999999995</v>
      </c>
      <c r="J182" s="96">
        <f t="shared" si="66"/>
        <v>2135.7330000000002</v>
      </c>
      <c r="K182" s="47">
        <f t="shared" si="67"/>
        <v>25834.438127494861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43.5" customHeight="1">
      <c r="A183" s="272">
        <v>19010200</v>
      </c>
      <c r="B183" s="387" t="s">
        <v>93</v>
      </c>
      <c r="C183" s="389">
        <v>60</v>
      </c>
      <c r="D183" s="389">
        <v>13</v>
      </c>
      <c r="E183" s="389">
        <v>101</v>
      </c>
      <c r="F183" s="119">
        <f>IF(C183=0,"",E183/C183*100)</f>
        <v>168.33333333333334</v>
      </c>
      <c r="G183" s="534">
        <f t="shared" si="64"/>
        <v>776.92307692307691</v>
      </c>
      <c r="H183" s="368">
        <f t="shared" si="65"/>
        <v>88</v>
      </c>
      <c r="I183" s="55">
        <v>14.992000000000001</v>
      </c>
      <c r="J183" s="96">
        <f t="shared" si="66"/>
        <v>86.007999999999996</v>
      </c>
      <c r="K183" s="47">
        <f t="shared" si="67"/>
        <v>573.69263607257199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63.75" customHeight="1">
      <c r="A184" s="272">
        <v>19010300</v>
      </c>
      <c r="B184" s="387" t="s">
        <v>94</v>
      </c>
      <c r="C184" s="460">
        <v>4800</v>
      </c>
      <c r="D184" s="390">
        <v>1354</v>
      </c>
      <c r="E184" s="390">
        <v>1089</v>
      </c>
      <c r="F184" s="540">
        <f t="shared" si="63"/>
        <v>22.6875</v>
      </c>
      <c r="G184" s="534">
        <f t="shared" si="64"/>
        <v>80.42836041358936</v>
      </c>
      <c r="H184" s="366">
        <f t="shared" si="65"/>
        <v>-265</v>
      </c>
      <c r="I184" s="54">
        <v>48.561</v>
      </c>
      <c r="J184" s="86">
        <f t="shared" si="66"/>
        <v>1040.4390000000001</v>
      </c>
      <c r="K184" s="47">
        <f t="shared" si="67"/>
        <v>2142.5403101254096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4.6" customHeight="1">
      <c r="A185" s="535">
        <v>20000000</v>
      </c>
      <c r="B185" s="353" t="s">
        <v>95</v>
      </c>
      <c r="C185" s="463">
        <f>C189+C197</f>
        <v>1301580</v>
      </c>
      <c r="D185" s="463">
        <f>D189+D197</f>
        <v>1296821</v>
      </c>
      <c r="E185" s="463">
        <f>E189+E197+E186</f>
        <v>318422.03399999999</v>
      </c>
      <c r="F185" s="549">
        <f>IF(C185=0,"",E185/C185*100)</f>
        <v>24.464269119070668</v>
      </c>
      <c r="G185" s="546">
        <f t="shared" si="64"/>
        <v>24.55404670343864</v>
      </c>
      <c r="H185" s="550">
        <f t="shared" si="65"/>
        <v>-978398.96600000001</v>
      </c>
      <c r="I185" s="104">
        <f>I189+I197</f>
        <v>5935.5839999999989</v>
      </c>
      <c r="J185" s="86">
        <f t="shared" si="66"/>
        <v>312486.45</v>
      </c>
      <c r="K185" s="47">
        <f t="shared" si="67"/>
        <v>5264.6285521357295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1.9" hidden="1" customHeight="1">
      <c r="A186" s="535">
        <v>21000000</v>
      </c>
      <c r="B186" s="353" t="s">
        <v>295</v>
      </c>
      <c r="C186" s="463">
        <v>0</v>
      </c>
      <c r="D186" s="463">
        <v>0</v>
      </c>
      <c r="E186" s="536"/>
      <c r="F186" s="541">
        <v>0</v>
      </c>
      <c r="G186" s="537">
        <v>0</v>
      </c>
      <c r="H186" s="392">
        <f t="shared" si="65"/>
        <v>0</v>
      </c>
      <c r="I186" s="104"/>
      <c r="J186" s="86"/>
      <c r="K186" s="47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46.9" hidden="1" customHeight="1">
      <c r="A187" s="535">
        <v>21110000</v>
      </c>
      <c r="B187" s="353" t="s">
        <v>296</v>
      </c>
      <c r="C187" s="463">
        <v>0</v>
      </c>
      <c r="D187" s="463">
        <v>0</v>
      </c>
      <c r="E187" s="536"/>
      <c r="F187" s="541">
        <v>0</v>
      </c>
      <c r="G187" s="537">
        <v>0</v>
      </c>
      <c r="H187" s="392">
        <f t="shared" si="65"/>
        <v>0</v>
      </c>
      <c r="I187" s="104"/>
      <c r="J187" s="86"/>
      <c r="K187" s="47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46.9" hidden="1" customHeight="1">
      <c r="A188" s="275">
        <v>21110000</v>
      </c>
      <c r="B188" s="531" t="s">
        <v>296</v>
      </c>
      <c r="C188" s="494">
        <v>0</v>
      </c>
      <c r="D188" s="494">
        <v>0</v>
      </c>
      <c r="E188" s="538"/>
      <c r="F188" s="542">
        <v>0</v>
      </c>
      <c r="G188" s="539">
        <v>0</v>
      </c>
      <c r="H188" s="395">
        <f t="shared" si="65"/>
        <v>0</v>
      </c>
      <c r="I188" s="104"/>
      <c r="J188" s="86"/>
      <c r="K188" s="47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28.5" customHeight="1">
      <c r="A189" s="271">
        <v>24000000</v>
      </c>
      <c r="B189" s="324" t="s">
        <v>113</v>
      </c>
      <c r="C189" s="391">
        <f>C190+C193+C195</f>
        <v>5900</v>
      </c>
      <c r="D189" s="391">
        <f>D190</f>
        <v>1141</v>
      </c>
      <c r="E189" s="391">
        <f>E190+E193+E195</f>
        <v>2683.0340000000001</v>
      </c>
      <c r="F189" s="541">
        <f t="shared" ref="F189:G196" si="68">IF(C189=0,"",E189/C189*100)</f>
        <v>45.475152542372882</v>
      </c>
      <c r="G189" s="537">
        <f t="shared" si="68"/>
        <v>3.985552370058973</v>
      </c>
      <c r="H189" s="392">
        <f t="shared" si="65"/>
        <v>1542.0340000000001</v>
      </c>
      <c r="I189" s="104">
        <f>I190+I193+I195</f>
        <v>17.687000000000001</v>
      </c>
      <c r="J189" s="86">
        <f t="shared" si="66"/>
        <v>2665.3470000000002</v>
      </c>
      <c r="K189" s="47">
        <f t="shared" si="67"/>
        <v>15069.525640300784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25.5" customHeight="1">
      <c r="A190" s="271">
        <v>24060000</v>
      </c>
      <c r="B190" s="324" t="s">
        <v>99</v>
      </c>
      <c r="C190" s="391">
        <f>C191+C192</f>
        <v>5900</v>
      </c>
      <c r="D190" s="391">
        <f>D191+D192</f>
        <v>1141</v>
      </c>
      <c r="E190" s="391">
        <f>E191+E192</f>
        <v>2683</v>
      </c>
      <c r="F190" s="541">
        <f t="shared" si="68"/>
        <v>45.474576271186443</v>
      </c>
      <c r="G190" s="537">
        <f t="shared" si="68"/>
        <v>3.9855018642582332</v>
      </c>
      <c r="H190" s="392">
        <f t="shared" si="65"/>
        <v>1542</v>
      </c>
      <c r="I190" s="104">
        <f>I191</f>
        <v>12.029</v>
      </c>
      <c r="J190" s="86">
        <f t="shared" si="66"/>
        <v>2670.971</v>
      </c>
      <c r="K190" s="47">
        <f t="shared" si="67"/>
        <v>22204.430958516918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60.75" customHeight="1">
      <c r="A191" s="272">
        <v>24062100</v>
      </c>
      <c r="B191" s="329" t="s">
        <v>114</v>
      </c>
      <c r="C191" s="459">
        <v>5900</v>
      </c>
      <c r="D191" s="459">
        <v>1141</v>
      </c>
      <c r="E191" s="394">
        <v>2683</v>
      </c>
      <c r="F191" s="540">
        <f t="shared" si="68"/>
        <v>45.474576271186443</v>
      </c>
      <c r="G191" s="534">
        <f t="shared" ref="G191" si="69">IF(D191=0,"",E191/D191*100)</f>
        <v>235.14460999123577</v>
      </c>
      <c r="H191" s="366">
        <f t="shared" si="65"/>
        <v>1542</v>
      </c>
      <c r="I191" s="56">
        <v>12.029</v>
      </c>
      <c r="J191" s="88">
        <f t="shared" si="66"/>
        <v>2670.971</v>
      </c>
      <c r="K191" s="27">
        <f t="shared" si="67"/>
        <v>22204.430958516918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3" hidden="1" customHeight="1">
      <c r="A192" s="272">
        <v>24062200</v>
      </c>
      <c r="B192" s="329" t="s">
        <v>273</v>
      </c>
      <c r="C192" s="459">
        <v>0</v>
      </c>
      <c r="D192" s="459">
        <v>0</v>
      </c>
      <c r="E192" s="459">
        <v>0</v>
      </c>
      <c r="F192" s="119">
        <v>0</v>
      </c>
      <c r="G192" s="119">
        <v>0</v>
      </c>
      <c r="H192" s="395">
        <f t="shared" si="65"/>
        <v>0</v>
      </c>
      <c r="I192" s="56"/>
      <c r="J192" s="88"/>
      <c r="K192" s="27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34.5" hidden="1" customHeight="1">
      <c r="A193" s="271">
        <v>241100000</v>
      </c>
      <c r="B193" s="396" t="s">
        <v>138</v>
      </c>
      <c r="C193" s="393">
        <f>C194</f>
        <v>0</v>
      </c>
      <c r="D193" s="393">
        <f>D194</f>
        <v>0</v>
      </c>
      <c r="E193" s="393">
        <f>E194</f>
        <v>3.4000000000000002E-2</v>
      </c>
      <c r="F193" s="119" t="str">
        <f t="shared" si="68"/>
        <v/>
      </c>
      <c r="G193" s="120" t="str">
        <f t="shared" ref="G193:G205" si="70">IF(D193=0,"",E193/D193*100)</f>
        <v/>
      </c>
      <c r="H193" s="395">
        <f t="shared" si="65"/>
        <v>3.4000000000000002E-2</v>
      </c>
      <c r="I193" s="101">
        <f>I194</f>
        <v>0</v>
      </c>
      <c r="J193" s="88">
        <f t="shared" ref="J193:J203" si="71">E193-I193</f>
        <v>3.4000000000000002E-2</v>
      </c>
      <c r="K193" s="27" t="e">
        <f t="shared" ref="K193:K203" si="72">E193/I193*100-100</f>
        <v>#DIV/0!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3" hidden="1" customHeight="1">
      <c r="A194" s="272">
        <v>24110900</v>
      </c>
      <c r="B194" s="329" t="s">
        <v>139</v>
      </c>
      <c r="C194" s="394"/>
      <c r="D194" s="394"/>
      <c r="E194" s="394">
        <v>3.4000000000000002E-2</v>
      </c>
      <c r="F194" s="119" t="str">
        <f t="shared" si="68"/>
        <v/>
      </c>
      <c r="G194" s="120" t="str">
        <f t="shared" si="70"/>
        <v/>
      </c>
      <c r="H194" s="395">
        <f t="shared" si="65"/>
        <v>3.4000000000000002E-2</v>
      </c>
      <c r="I194" s="56"/>
      <c r="J194" s="88">
        <f t="shared" si="71"/>
        <v>3.4000000000000002E-2</v>
      </c>
      <c r="K194" s="27" t="e">
        <f t="shared" si="72"/>
        <v>#DIV/0!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3.75" hidden="1" customHeight="1">
      <c r="A195" s="271">
        <v>24170000</v>
      </c>
      <c r="B195" s="397" t="s">
        <v>19</v>
      </c>
      <c r="C195" s="391">
        <f>C196</f>
        <v>0</v>
      </c>
      <c r="D195" s="391">
        <f>D196</f>
        <v>0</v>
      </c>
      <c r="E195" s="391">
        <f>E196</f>
        <v>0</v>
      </c>
      <c r="F195" s="119" t="str">
        <f t="shared" si="68"/>
        <v/>
      </c>
      <c r="G195" s="120" t="str">
        <f t="shared" si="70"/>
        <v/>
      </c>
      <c r="H195" s="395">
        <f t="shared" si="65"/>
        <v>0</v>
      </c>
      <c r="I195" s="104">
        <f>I196</f>
        <v>5.6580000000000004</v>
      </c>
      <c r="J195" s="88">
        <f t="shared" si="71"/>
        <v>-5.6580000000000004</v>
      </c>
      <c r="K195" s="27">
        <f t="shared" si="72"/>
        <v>-100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3.25" hidden="1" customHeight="1">
      <c r="A196" s="272">
        <v>24170000</v>
      </c>
      <c r="B196" s="398" t="s">
        <v>19</v>
      </c>
      <c r="C196" s="391"/>
      <c r="D196" s="391"/>
      <c r="E196" s="391"/>
      <c r="F196" s="119" t="str">
        <f t="shared" si="68"/>
        <v/>
      </c>
      <c r="G196" s="120" t="str">
        <f t="shared" si="70"/>
        <v/>
      </c>
      <c r="H196" s="395">
        <f t="shared" si="65"/>
        <v>0</v>
      </c>
      <c r="I196" s="56">
        <v>5.6580000000000004</v>
      </c>
      <c r="J196" s="88">
        <f t="shared" si="71"/>
        <v>-5.6580000000000004</v>
      </c>
      <c r="K196" s="27">
        <f t="shared" si="72"/>
        <v>-100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28.5" customHeight="1">
      <c r="A197" s="271">
        <v>25000000</v>
      </c>
      <c r="B197" s="385" t="s">
        <v>116</v>
      </c>
      <c r="C197" s="463">
        <f>C198+C203</f>
        <v>1295680</v>
      </c>
      <c r="D197" s="463">
        <f>D198+D203</f>
        <v>1295680</v>
      </c>
      <c r="E197" s="463">
        <f>E198+E203</f>
        <v>315739</v>
      </c>
      <c r="F197" s="537">
        <f>IF(C197=0,"",E197/C197*100)</f>
        <v>24.368594097307977</v>
      </c>
      <c r="G197" s="547">
        <f t="shared" si="70"/>
        <v>24.368594097307977</v>
      </c>
      <c r="H197" s="548">
        <f t="shared" si="65"/>
        <v>-979941</v>
      </c>
      <c r="I197" s="104">
        <f>I198+I203</f>
        <v>5917.896999999999</v>
      </c>
      <c r="J197" s="88">
        <f t="shared" si="71"/>
        <v>309821.103</v>
      </c>
      <c r="K197" s="27">
        <f t="shared" si="72"/>
        <v>5235.3243559325219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48.75" customHeight="1">
      <c r="A198" s="271">
        <v>25010000</v>
      </c>
      <c r="B198" s="385" t="s">
        <v>117</v>
      </c>
      <c r="C198" s="463">
        <f>SUM(C199:C202)</f>
        <v>1295680</v>
      </c>
      <c r="D198" s="463">
        <f>SUM(D199:D202)</f>
        <v>1295680</v>
      </c>
      <c r="E198" s="463">
        <f>SUM(E199:E202)</f>
        <v>187996</v>
      </c>
      <c r="F198" s="537">
        <f>IF(C198=0,"",E198/C198*100)</f>
        <v>14.509446776981971</v>
      </c>
      <c r="G198" s="547">
        <f t="shared" si="70"/>
        <v>14.509446776981971</v>
      </c>
      <c r="H198" s="548">
        <f t="shared" si="65"/>
        <v>-1107684</v>
      </c>
      <c r="I198" s="104">
        <f>SUM(I199:I202)</f>
        <v>1777.239</v>
      </c>
      <c r="J198" s="88">
        <f t="shared" si="71"/>
        <v>186218.761</v>
      </c>
      <c r="K198" s="27">
        <f t="shared" si="72"/>
        <v>10477.980789302959</v>
      </c>
      <c r="L198" s="193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43.5" customHeight="1">
      <c r="A199" s="275">
        <v>25010100</v>
      </c>
      <c r="B199" s="543" t="s">
        <v>118</v>
      </c>
      <c r="C199" s="494">
        <v>1213910</v>
      </c>
      <c r="D199" s="494">
        <v>1213910</v>
      </c>
      <c r="E199" s="494">
        <v>186696</v>
      </c>
      <c r="F199" s="544">
        <f>IF(C199=0,"",E199/C199*100)</f>
        <v>15.379723373231952</v>
      </c>
      <c r="G199" s="546">
        <f t="shared" si="70"/>
        <v>15.379723373231952</v>
      </c>
      <c r="H199" s="545">
        <f t="shared" si="65"/>
        <v>-1027214</v>
      </c>
      <c r="I199" s="56">
        <v>1142.6300000000001</v>
      </c>
      <c r="J199" s="88">
        <f t="shared" si="71"/>
        <v>185553.37</v>
      </c>
      <c r="K199" s="27">
        <f t="shared" si="72"/>
        <v>16239.14740554685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30.75" hidden="1" customHeight="1">
      <c r="A200" s="272">
        <v>25010200</v>
      </c>
      <c r="B200" s="398" t="s">
        <v>277</v>
      </c>
      <c r="C200" s="463"/>
      <c r="D200" s="463"/>
      <c r="E200" s="494">
        <v>0</v>
      </c>
      <c r="F200" s="119" t="str">
        <f t="shared" ref="F200:F205" si="73">IF(C200=0,"",E200/C200*100)</f>
        <v/>
      </c>
      <c r="G200" s="534" t="str">
        <f t="shared" si="70"/>
        <v/>
      </c>
      <c r="H200" s="395">
        <f t="shared" si="65"/>
        <v>0</v>
      </c>
      <c r="I200" s="56">
        <v>441.048</v>
      </c>
      <c r="J200" s="88">
        <f t="shared" si="71"/>
        <v>-441.048</v>
      </c>
      <c r="K200" s="27">
        <f t="shared" si="72"/>
        <v>-100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29.25" customHeight="1">
      <c r="A201" s="272">
        <v>25010300</v>
      </c>
      <c r="B201" s="398" t="s">
        <v>120</v>
      </c>
      <c r="C201" s="494">
        <v>79770</v>
      </c>
      <c r="D201" s="494">
        <v>79770</v>
      </c>
      <c r="E201" s="494">
        <v>0</v>
      </c>
      <c r="F201" s="119">
        <f t="shared" si="73"/>
        <v>0</v>
      </c>
      <c r="G201" s="534">
        <f t="shared" si="70"/>
        <v>0</v>
      </c>
      <c r="H201" s="395">
        <f t="shared" si="65"/>
        <v>-79770</v>
      </c>
      <c r="I201" s="56">
        <v>179.351</v>
      </c>
      <c r="J201" s="88">
        <f t="shared" si="71"/>
        <v>-179.351</v>
      </c>
      <c r="K201" s="27">
        <f t="shared" si="72"/>
        <v>-100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52.5" customHeight="1">
      <c r="A202" s="272">
        <v>25010400</v>
      </c>
      <c r="B202" s="398" t="s">
        <v>119</v>
      </c>
      <c r="C202" s="494">
        <v>2000</v>
      </c>
      <c r="D202" s="494">
        <v>2000</v>
      </c>
      <c r="E202" s="494">
        <v>1300</v>
      </c>
      <c r="F202" s="119">
        <f t="shared" si="73"/>
        <v>65</v>
      </c>
      <c r="G202" s="534">
        <f t="shared" si="70"/>
        <v>65</v>
      </c>
      <c r="H202" s="395">
        <f t="shared" si="65"/>
        <v>-700</v>
      </c>
      <c r="I202" s="56">
        <v>14.21</v>
      </c>
      <c r="J202" s="88">
        <f t="shared" si="71"/>
        <v>1285.79</v>
      </c>
      <c r="K202" s="27">
        <f t="shared" si="72"/>
        <v>9048.4869809992961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33" customHeight="1">
      <c r="A203" s="271">
        <v>25020000</v>
      </c>
      <c r="B203" s="385" t="s">
        <v>121</v>
      </c>
      <c r="C203" s="463">
        <f>C204+C205</f>
        <v>0</v>
      </c>
      <c r="D203" s="463">
        <f>D204+D205</f>
        <v>0</v>
      </c>
      <c r="E203" s="463">
        <f>E204+E205</f>
        <v>127743</v>
      </c>
      <c r="F203" s="537">
        <v>0</v>
      </c>
      <c r="G203" s="547">
        <v>0</v>
      </c>
      <c r="H203" s="548">
        <f t="shared" si="65"/>
        <v>127743</v>
      </c>
      <c r="I203" s="104">
        <f>I204+I205</f>
        <v>4140.6579999999994</v>
      </c>
      <c r="J203" s="88">
        <f t="shared" si="71"/>
        <v>123602.342</v>
      </c>
      <c r="K203" s="27">
        <f t="shared" si="72"/>
        <v>2985.0893746839274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24.75" customHeight="1">
      <c r="A204" s="272">
        <v>25020100</v>
      </c>
      <c r="B204" s="398" t="s">
        <v>122</v>
      </c>
      <c r="C204" s="494">
        <v>0</v>
      </c>
      <c r="D204" s="494">
        <v>0</v>
      </c>
      <c r="E204" s="494">
        <v>127743</v>
      </c>
      <c r="F204" s="119">
        <v>0</v>
      </c>
      <c r="G204" s="534">
        <v>0</v>
      </c>
      <c r="H204" s="395">
        <f t="shared" si="65"/>
        <v>127743</v>
      </c>
      <c r="I204" s="56">
        <v>794.45799999999997</v>
      </c>
      <c r="J204" s="88"/>
      <c r="K204" s="27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0.75" customHeight="1">
      <c r="A205" s="272">
        <v>25020200</v>
      </c>
      <c r="B205" s="329" t="s">
        <v>123</v>
      </c>
      <c r="C205" s="391"/>
      <c r="D205" s="391"/>
      <c r="E205" s="394"/>
      <c r="F205" s="119" t="str">
        <f t="shared" si="73"/>
        <v/>
      </c>
      <c r="G205" s="120" t="str">
        <f t="shared" si="70"/>
        <v/>
      </c>
      <c r="H205" s="395">
        <f t="shared" si="65"/>
        <v>0</v>
      </c>
      <c r="I205" s="130">
        <v>3346.2</v>
      </c>
      <c r="J205" s="88">
        <f>E205-I205</f>
        <v>-3346.2</v>
      </c>
      <c r="K205" s="27">
        <f>E205/I205*100-100</f>
        <v>-100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18.75" customHeight="1">
      <c r="A206" s="271">
        <v>30000000</v>
      </c>
      <c r="B206" s="385" t="s">
        <v>124</v>
      </c>
      <c r="C206" s="391">
        <f>C209+C210</f>
        <v>62081</v>
      </c>
      <c r="D206" s="391">
        <f>D209+D210</f>
        <v>0</v>
      </c>
      <c r="E206" s="391">
        <f>E208+E210</f>
        <v>0</v>
      </c>
      <c r="F206" s="537">
        <v>0</v>
      </c>
      <c r="G206" s="547">
        <v>0</v>
      </c>
      <c r="H206" s="392">
        <f t="shared" si="65"/>
        <v>0</v>
      </c>
      <c r="I206" s="104">
        <f>I210</f>
        <v>6810.6459999999997</v>
      </c>
      <c r="J206" s="87">
        <f>E206-I206</f>
        <v>-6810.6459999999997</v>
      </c>
      <c r="K206" s="71">
        <f>E206/I206*100-100</f>
        <v>-100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0.75" hidden="1" customHeight="1">
      <c r="A207" s="271">
        <v>31000000</v>
      </c>
      <c r="B207" s="385" t="s">
        <v>246</v>
      </c>
      <c r="C207" s="391">
        <f t="shared" ref="C207:E208" si="74">C208</f>
        <v>0</v>
      </c>
      <c r="D207" s="391">
        <f t="shared" si="74"/>
        <v>0</v>
      </c>
      <c r="E207" s="391">
        <f t="shared" si="74"/>
        <v>0</v>
      </c>
      <c r="F207" s="537">
        <v>0</v>
      </c>
      <c r="G207" s="547">
        <v>0</v>
      </c>
      <c r="H207" s="392"/>
      <c r="I207" s="104"/>
      <c r="J207" s="87"/>
      <c r="K207" s="7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19.5" hidden="1" customHeight="1">
      <c r="A208" s="271">
        <v>31030000</v>
      </c>
      <c r="B208" s="385" t="s">
        <v>247</v>
      </c>
      <c r="C208" s="391">
        <f t="shared" si="74"/>
        <v>0</v>
      </c>
      <c r="D208" s="391">
        <f t="shared" si="74"/>
        <v>0</v>
      </c>
      <c r="E208" s="391">
        <f t="shared" si="74"/>
        <v>0</v>
      </c>
      <c r="F208" s="537">
        <v>0</v>
      </c>
      <c r="G208" s="547">
        <v>0</v>
      </c>
      <c r="H208" s="392"/>
      <c r="I208" s="104"/>
      <c r="J208" s="87"/>
      <c r="K208" s="7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17.25" hidden="1" customHeight="1">
      <c r="A209" s="272">
        <v>31030000</v>
      </c>
      <c r="B209" s="387" t="s">
        <v>247</v>
      </c>
      <c r="C209" s="399">
        <v>0</v>
      </c>
      <c r="D209" s="399">
        <v>0</v>
      </c>
      <c r="E209" s="399">
        <v>0</v>
      </c>
      <c r="F209" s="537">
        <v>0</v>
      </c>
      <c r="G209" s="547">
        <v>0</v>
      </c>
      <c r="H209" s="392"/>
      <c r="I209" s="104"/>
      <c r="J209" s="87"/>
      <c r="K209" s="7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20.25" customHeight="1">
      <c r="A210" s="271">
        <v>33000000</v>
      </c>
      <c r="B210" s="385" t="s">
        <v>125</v>
      </c>
      <c r="C210" s="391">
        <f t="shared" ref="C210:E211" si="75">C211</f>
        <v>62081</v>
      </c>
      <c r="D210" s="391">
        <f t="shared" si="75"/>
        <v>0</v>
      </c>
      <c r="E210" s="391">
        <f t="shared" si="75"/>
        <v>0</v>
      </c>
      <c r="F210" s="537">
        <v>0</v>
      </c>
      <c r="G210" s="547">
        <v>0</v>
      </c>
      <c r="H210" s="392">
        <f t="shared" si="65"/>
        <v>0</v>
      </c>
      <c r="I210" s="104">
        <f>I211</f>
        <v>6810.6459999999997</v>
      </c>
      <c r="J210" s="87">
        <f>E210-I210</f>
        <v>-6810.6459999999997</v>
      </c>
      <c r="K210" s="71">
        <f>E210/I210*100-100</f>
        <v>-100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21.75" customHeight="1">
      <c r="A211" s="271">
        <v>33010000</v>
      </c>
      <c r="B211" s="385" t="s">
        <v>126</v>
      </c>
      <c r="C211" s="391">
        <f t="shared" si="75"/>
        <v>62081</v>
      </c>
      <c r="D211" s="391">
        <f t="shared" si="75"/>
        <v>0</v>
      </c>
      <c r="E211" s="391">
        <f t="shared" si="75"/>
        <v>0</v>
      </c>
      <c r="F211" s="537">
        <v>0</v>
      </c>
      <c r="G211" s="547">
        <v>0</v>
      </c>
      <c r="H211" s="392">
        <f t="shared" si="65"/>
        <v>0</v>
      </c>
      <c r="I211" s="104">
        <f>I212</f>
        <v>6810.6459999999997</v>
      </c>
      <c r="J211" s="87">
        <f>E211-I211</f>
        <v>-6810.6459999999997</v>
      </c>
      <c r="K211" s="71">
        <f>E211/I211*100-100</f>
        <v>-100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21" customHeight="1">
      <c r="A212" s="273">
        <v>33010100</v>
      </c>
      <c r="B212" s="398" t="s">
        <v>127</v>
      </c>
      <c r="C212" s="406">
        <v>62081</v>
      </c>
      <c r="D212" s="406">
        <v>0</v>
      </c>
      <c r="E212" s="406">
        <v>0</v>
      </c>
      <c r="F212" s="119">
        <v>0</v>
      </c>
      <c r="G212" s="534">
        <v>0</v>
      </c>
      <c r="H212" s="357">
        <f t="shared" si="65"/>
        <v>0</v>
      </c>
      <c r="I212" s="130">
        <v>6810.6459999999997</v>
      </c>
      <c r="J212" s="121">
        <f>E212-I212</f>
        <v>-6810.6459999999997</v>
      </c>
      <c r="K212" s="118">
        <f>E212/I212*100-100</f>
        <v>-100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22.15" hidden="1" customHeight="1">
      <c r="A213" s="271">
        <v>40000000</v>
      </c>
      <c r="B213" s="324" t="s">
        <v>297</v>
      </c>
      <c r="C213" s="412"/>
      <c r="D213" s="412"/>
      <c r="E213" s="412">
        <v>0</v>
      </c>
      <c r="F213" s="551">
        <v>0</v>
      </c>
      <c r="G213" s="552">
        <v>0</v>
      </c>
      <c r="H213" s="553">
        <f t="shared" si="65"/>
        <v>0</v>
      </c>
      <c r="I213" s="130"/>
      <c r="J213" s="121"/>
      <c r="K213" s="11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2.15" hidden="1" customHeight="1">
      <c r="A214" s="271">
        <v>41000000</v>
      </c>
      <c r="B214" s="324" t="s">
        <v>298</v>
      </c>
      <c r="C214" s="412"/>
      <c r="D214" s="412"/>
      <c r="E214" s="412">
        <v>0</v>
      </c>
      <c r="F214" s="551">
        <v>0</v>
      </c>
      <c r="G214" s="552">
        <v>0</v>
      </c>
      <c r="H214" s="504">
        <f t="shared" si="65"/>
        <v>0</v>
      </c>
      <c r="I214" s="130"/>
      <c r="J214" s="121"/>
      <c r="K214" s="11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33" hidden="1" customHeight="1">
      <c r="A215" s="292">
        <v>41050000</v>
      </c>
      <c r="B215" s="324" t="s">
        <v>249</v>
      </c>
      <c r="C215" s="461">
        <f>C217+C219+C216</f>
        <v>0</v>
      </c>
      <c r="D215" s="461">
        <f>D217+D219</f>
        <v>0</v>
      </c>
      <c r="E215" s="461">
        <f>E217+E219</f>
        <v>0</v>
      </c>
      <c r="F215" s="551">
        <v>0</v>
      </c>
      <c r="G215" s="552">
        <v>0</v>
      </c>
      <c r="H215" s="504">
        <f t="shared" si="65"/>
        <v>0</v>
      </c>
      <c r="I215" s="130"/>
      <c r="J215" s="121"/>
      <c r="K215" s="11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60.75" hidden="1" customHeight="1">
      <c r="A216" s="273">
        <v>41051200</v>
      </c>
      <c r="B216" s="329" t="s">
        <v>288</v>
      </c>
      <c r="C216" s="503">
        <v>0</v>
      </c>
      <c r="D216" s="503">
        <v>0</v>
      </c>
      <c r="E216" s="503">
        <v>0</v>
      </c>
      <c r="F216" s="119">
        <v>0</v>
      </c>
      <c r="G216" s="534">
        <v>0</v>
      </c>
      <c r="H216" s="504">
        <f t="shared" si="65"/>
        <v>0</v>
      </c>
      <c r="I216" s="130"/>
      <c r="J216" s="121"/>
      <c r="K216" s="11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18" hidden="1" customHeight="1">
      <c r="A217" s="273">
        <v>41052600</v>
      </c>
      <c r="B217" s="329" t="s">
        <v>248</v>
      </c>
      <c r="C217" s="406"/>
      <c r="D217" s="406"/>
      <c r="E217" s="406"/>
      <c r="F217" s="128"/>
      <c r="G217" s="129"/>
      <c r="H217" s="504">
        <f t="shared" si="65"/>
        <v>0</v>
      </c>
      <c r="I217" s="130"/>
      <c r="J217" s="121"/>
      <c r="K217" s="11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22.15" hidden="1" customHeight="1">
      <c r="A218" s="273">
        <v>41053500</v>
      </c>
      <c r="B218" s="329" t="s">
        <v>242</v>
      </c>
      <c r="C218" s="406"/>
      <c r="D218" s="406"/>
      <c r="E218" s="406">
        <v>0</v>
      </c>
      <c r="F218" s="128"/>
      <c r="G218" s="129"/>
      <c r="H218" s="504">
        <f t="shared" si="65"/>
        <v>0</v>
      </c>
      <c r="I218" s="130"/>
      <c r="J218" s="121"/>
      <c r="K218" s="11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19.149999999999999" hidden="1" customHeight="1">
      <c r="A219" s="273">
        <v>41053900</v>
      </c>
      <c r="B219" s="329" t="s">
        <v>47</v>
      </c>
      <c r="C219" s="406"/>
      <c r="D219" s="406"/>
      <c r="E219" s="406">
        <v>0</v>
      </c>
      <c r="F219" s="303">
        <v>0</v>
      </c>
      <c r="G219" s="129">
        <v>0</v>
      </c>
      <c r="H219" s="554">
        <f t="shared" si="65"/>
        <v>0</v>
      </c>
      <c r="I219" s="130">
        <v>1054.6310000000001</v>
      </c>
      <c r="J219" s="121"/>
      <c r="K219" s="11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27.75" customHeight="1">
      <c r="A220" s="292">
        <v>50000000</v>
      </c>
      <c r="B220" s="324" t="s">
        <v>289</v>
      </c>
      <c r="C220" s="391">
        <f>SUM(C221)</f>
        <v>20000</v>
      </c>
      <c r="D220" s="391">
        <f>SUM(D221)</f>
        <v>0</v>
      </c>
      <c r="E220" s="391">
        <f>SUM(E221)</f>
        <v>0</v>
      </c>
      <c r="F220" s="590">
        <f>SUM(F221)</f>
        <v>0</v>
      </c>
      <c r="G220" s="127">
        <v>0</v>
      </c>
      <c r="H220" s="504">
        <v>0</v>
      </c>
      <c r="I220" s="130"/>
      <c r="J220" s="121"/>
      <c r="K220" s="11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62.25" customHeight="1">
      <c r="A221" s="273">
        <v>50110000</v>
      </c>
      <c r="B221" s="329" t="s">
        <v>299</v>
      </c>
      <c r="C221" s="400">
        <v>20000</v>
      </c>
      <c r="D221" s="400">
        <v>0</v>
      </c>
      <c r="E221" s="400">
        <v>0</v>
      </c>
      <c r="F221" s="119">
        <v>0</v>
      </c>
      <c r="G221" s="129">
        <v>0</v>
      </c>
      <c r="H221" s="357">
        <v>0</v>
      </c>
      <c r="I221" s="130"/>
      <c r="J221" s="121"/>
      <c r="K221" s="11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36" customHeight="1">
      <c r="A222" s="273"/>
      <c r="B222" s="347" t="s">
        <v>233</v>
      </c>
      <c r="C222" s="401">
        <f>C179+C185+C206+C220</f>
        <v>1396421</v>
      </c>
      <c r="D222" s="401">
        <f>D179+D185+D206+D220</f>
        <v>1300548</v>
      </c>
      <c r="E222" s="401">
        <f>E179+E185+E206+E220</f>
        <v>321756.03399999999</v>
      </c>
      <c r="F222" s="212">
        <f t="shared" ref="F222:F239" si="76">IF(C222=0,"",E222/C222*100)</f>
        <v>23.041477749188818</v>
      </c>
      <c r="G222" s="555">
        <f t="shared" ref="G222:G239" si="77">IF(D222=0,"",E222/D222*100)</f>
        <v>24.740035277436895</v>
      </c>
      <c r="H222" s="402">
        <f>SUM(D222-E222)</f>
        <v>978791.96600000001</v>
      </c>
      <c r="I222" s="211">
        <f>I179+I185+I206</f>
        <v>12818.05</v>
      </c>
      <c r="J222" s="209">
        <f>E222-I222</f>
        <v>308937.984</v>
      </c>
      <c r="K222" s="210">
        <f>E222/I222*100-100</f>
        <v>2410.1792706378897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30" customHeight="1">
      <c r="A223" s="497" t="s">
        <v>13</v>
      </c>
      <c r="B223" s="575" t="s">
        <v>137</v>
      </c>
      <c r="C223" s="499">
        <f>C213+C222</f>
        <v>1396421</v>
      </c>
      <c r="D223" s="499">
        <f>D213+D222</f>
        <v>1300548</v>
      </c>
      <c r="E223" s="576">
        <f>E179+E185+E206+E220</f>
        <v>321756.03399999999</v>
      </c>
      <c r="F223" s="565">
        <f t="shared" si="76"/>
        <v>23.041477749188818</v>
      </c>
      <c r="G223" s="566">
        <f t="shared" si="77"/>
        <v>24.740035277436895</v>
      </c>
      <c r="H223" s="567">
        <f t="shared" si="65"/>
        <v>-978791.96600000001</v>
      </c>
      <c r="I223" s="125">
        <f>I179+I185+I206</f>
        <v>12818.05</v>
      </c>
      <c r="J223" s="131">
        <f>E223-I223</f>
        <v>308937.984</v>
      </c>
      <c r="K223" s="132">
        <f>E223/I223*100-100</f>
        <v>2410.1792706378897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25.5" customHeight="1" thickBot="1">
      <c r="A224" s="557"/>
      <c r="B224" s="559" t="s">
        <v>197</v>
      </c>
      <c r="C224" s="560">
        <v>62081</v>
      </c>
      <c r="D224" s="560">
        <v>0</v>
      </c>
      <c r="E224" s="560">
        <v>0</v>
      </c>
      <c r="F224" s="473">
        <f t="shared" si="76"/>
        <v>0</v>
      </c>
      <c r="G224" s="474" t="str">
        <f t="shared" si="77"/>
        <v/>
      </c>
      <c r="H224" s="561">
        <f t="shared" si="65"/>
        <v>0</v>
      </c>
      <c r="I224" s="189">
        <f>I193+I195+I206</f>
        <v>6816.3040000000001</v>
      </c>
      <c r="J224" s="131">
        <f>E224-I224</f>
        <v>-6816.3040000000001</v>
      </c>
      <c r="K224" s="132">
        <f>E224/I224*100-100</f>
        <v>-100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6" customFormat="1" ht="26.25" customHeight="1" thickBot="1">
      <c r="A225" s="602" t="s">
        <v>43</v>
      </c>
      <c r="B225" s="577" t="s">
        <v>2</v>
      </c>
      <c r="C225" s="428">
        <f>C223</f>
        <v>1396421</v>
      </c>
      <c r="D225" s="428">
        <f>D223</f>
        <v>1300548</v>
      </c>
      <c r="E225" s="428">
        <f>E223</f>
        <v>321756.03399999999</v>
      </c>
      <c r="F225" s="315">
        <f>IF(C225=0,"",E225/C225*100)</f>
        <v>23.041477749188818</v>
      </c>
      <c r="G225" s="578">
        <f t="shared" si="77"/>
        <v>24.740035277436895</v>
      </c>
      <c r="H225" s="579">
        <f t="shared" si="65"/>
        <v>-978791.96600000001</v>
      </c>
      <c r="I225" s="558">
        <f>I223+I219</f>
        <v>13872.680999999999</v>
      </c>
      <c r="J225" s="91">
        <f>E225-I225</f>
        <v>307883.353</v>
      </c>
      <c r="K225" s="70">
        <f>E225/I225*100-100</f>
        <v>2219.3500520915895</v>
      </c>
      <c r="L225" s="225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s="12" customFormat="1" ht="25.9" customHeight="1" thickBot="1">
      <c r="A226" s="605"/>
      <c r="B226" s="603" t="s">
        <v>41</v>
      </c>
      <c r="C226" s="606">
        <f>SUM(C282)</f>
        <v>1750716</v>
      </c>
      <c r="D226" s="606">
        <f t="shared" ref="D226:E226" si="78">SUM(D282)</f>
        <v>1654843</v>
      </c>
      <c r="E226" s="606">
        <f t="shared" si="78"/>
        <v>181220</v>
      </c>
      <c r="F226" s="608">
        <f>IF(C226=0,"",E226/C226*100)</f>
        <v>10.351193454563733</v>
      </c>
      <c r="G226" s="609">
        <f t="shared" si="77"/>
        <v>10.95088778814667</v>
      </c>
      <c r="H226" s="610">
        <f t="shared" si="65"/>
        <v>-1473623</v>
      </c>
      <c r="I226" s="50"/>
      <c r="J226" s="88"/>
      <c r="K226" s="27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4" customHeight="1">
      <c r="A227" s="604" t="s">
        <v>30</v>
      </c>
      <c r="B227" s="403" t="s">
        <v>140</v>
      </c>
      <c r="C227" s="412">
        <f>C228+C229+C230</f>
        <v>0</v>
      </c>
      <c r="D227" s="412">
        <f>D228+D229+D230</f>
        <v>0</v>
      </c>
      <c r="E227" s="412">
        <f>E228+E229+E230</f>
        <v>0</v>
      </c>
      <c r="F227" s="290" t="str">
        <f t="shared" si="76"/>
        <v/>
      </c>
      <c r="G227" s="591" t="str">
        <f t="shared" si="77"/>
        <v/>
      </c>
      <c r="H227" s="404">
        <f t="shared" si="65"/>
        <v>0</v>
      </c>
      <c r="I227" s="104">
        <f>SUM(I228:I232)</f>
        <v>0</v>
      </c>
      <c r="J227" s="88">
        <f t="shared" ref="J227:J252" si="79">E227-I227</f>
        <v>0</v>
      </c>
      <c r="K227" s="27" t="e">
        <f t="shared" ref="K227:K259" si="80">E227/I227*100-100</f>
        <v>#DIV/0!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85.15" hidden="1" customHeight="1">
      <c r="A228" s="269" t="s">
        <v>141</v>
      </c>
      <c r="B228" s="405" t="s">
        <v>142</v>
      </c>
      <c r="C228" s="406"/>
      <c r="D228" s="407"/>
      <c r="E228" s="407"/>
      <c r="F228" s="303" t="str">
        <f t="shared" si="76"/>
        <v/>
      </c>
      <c r="G228" s="304" t="str">
        <f t="shared" si="77"/>
        <v/>
      </c>
      <c r="H228" s="404">
        <f t="shared" si="65"/>
        <v>0</v>
      </c>
      <c r="I228" s="74"/>
      <c r="J228" s="88">
        <f t="shared" si="79"/>
        <v>0</v>
      </c>
      <c r="K228" s="27" t="e">
        <f t="shared" si="80"/>
        <v>#DIV/0!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51" hidden="1" customHeight="1">
      <c r="A229" s="232" t="s">
        <v>143</v>
      </c>
      <c r="B229" s="329" t="s">
        <v>144</v>
      </c>
      <c r="C229" s="406"/>
      <c r="D229" s="407"/>
      <c r="E229" s="407"/>
      <c r="F229" s="279" t="str">
        <f t="shared" si="76"/>
        <v/>
      </c>
      <c r="G229" s="580" t="str">
        <f t="shared" si="77"/>
        <v/>
      </c>
      <c r="H229" s="404">
        <f t="shared" si="65"/>
        <v>0</v>
      </c>
      <c r="I229" s="74"/>
      <c r="J229" s="88">
        <f t="shared" si="79"/>
        <v>0</v>
      </c>
      <c r="K229" s="27" t="e">
        <f t="shared" si="80"/>
        <v>#DIV/0!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30.75" hidden="1" customHeight="1">
      <c r="A230" s="232" t="s">
        <v>145</v>
      </c>
      <c r="B230" s="408" t="s">
        <v>146</v>
      </c>
      <c r="C230" s="406">
        <v>0</v>
      </c>
      <c r="D230" s="407">
        <v>0</v>
      </c>
      <c r="E230" s="407">
        <v>0</v>
      </c>
      <c r="F230" s="279" t="str">
        <f t="shared" si="76"/>
        <v/>
      </c>
      <c r="G230" s="304" t="str">
        <f t="shared" si="77"/>
        <v/>
      </c>
      <c r="H230" s="404">
        <f t="shared" si="65"/>
        <v>0</v>
      </c>
      <c r="I230" s="74"/>
      <c r="J230" s="88">
        <f t="shared" si="79"/>
        <v>0</v>
      </c>
      <c r="K230" s="27" t="e">
        <f t="shared" si="80"/>
        <v>#DIV/0!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45" hidden="1" customHeight="1">
      <c r="A231" s="276">
        <v>160</v>
      </c>
      <c r="B231" s="408" t="s">
        <v>144</v>
      </c>
      <c r="C231" s="406"/>
      <c r="D231" s="407"/>
      <c r="E231" s="407"/>
      <c r="F231" s="303" t="str">
        <f t="shared" si="76"/>
        <v/>
      </c>
      <c r="G231" s="304" t="str">
        <f t="shared" si="77"/>
        <v/>
      </c>
      <c r="H231" s="404">
        <f t="shared" si="65"/>
        <v>0</v>
      </c>
      <c r="I231" s="74"/>
      <c r="J231" s="88">
        <f t="shared" si="79"/>
        <v>0</v>
      </c>
      <c r="K231" s="27" t="e">
        <f t="shared" si="80"/>
        <v>#DIV/0!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23.25" hidden="1" customHeight="1">
      <c r="A232" s="269">
        <v>180</v>
      </c>
      <c r="B232" s="408" t="s">
        <v>146</v>
      </c>
      <c r="C232" s="406"/>
      <c r="D232" s="413"/>
      <c r="E232" s="407"/>
      <c r="F232" s="303" t="str">
        <f t="shared" si="76"/>
        <v/>
      </c>
      <c r="G232" s="304" t="str">
        <f t="shared" si="77"/>
        <v/>
      </c>
      <c r="H232" s="404">
        <v>0</v>
      </c>
      <c r="I232" s="74"/>
      <c r="J232" s="88">
        <f t="shared" si="79"/>
        <v>0</v>
      </c>
      <c r="K232" s="27" t="e">
        <f t="shared" si="80"/>
        <v>#DIV/0!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24.75" customHeight="1">
      <c r="A233" s="268" t="s">
        <v>31</v>
      </c>
      <c r="B233" s="410" t="s">
        <v>147</v>
      </c>
      <c r="C233" s="593">
        <f>C234+C235+C240+C237+C238+C239</f>
        <v>1337975</v>
      </c>
      <c r="D233" s="593">
        <f>D234+D235+D240+D237+D238+D239</f>
        <v>1337975</v>
      </c>
      <c r="E233" s="593">
        <f>E234+E235+E240</f>
        <v>181220</v>
      </c>
      <c r="F233" s="279">
        <f t="shared" si="76"/>
        <v>13.544348735962931</v>
      </c>
      <c r="G233" s="304">
        <f t="shared" si="77"/>
        <v>13.544348735962931</v>
      </c>
      <c r="H233" s="404">
        <f>E233-D233</f>
        <v>-1156755</v>
      </c>
      <c r="I233" s="104">
        <f>SUM(I234:I243)</f>
        <v>0</v>
      </c>
      <c r="J233" s="88">
        <f t="shared" si="79"/>
        <v>181220</v>
      </c>
      <c r="K233" s="27" t="e">
        <f t="shared" si="80"/>
        <v>#DIV/0!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94" customFormat="1" ht="28.15" customHeight="1">
      <c r="A234" s="269" t="s">
        <v>148</v>
      </c>
      <c r="B234" s="405" t="s">
        <v>149</v>
      </c>
      <c r="C234" s="415">
        <v>319000</v>
      </c>
      <c r="D234" s="409">
        <v>319000</v>
      </c>
      <c r="E234" s="462">
        <v>20908</v>
      </c>
      <c r="F234" s="278">
        <f t="shared" si="76"/>
        <v>6.5542319749216302</v>
      </c>
      <c r="G234" s="581">
        <f t="shared" si="77"/>
        <v>6.5542319749216302</v>
      </c>
      <c r="H234" s="404">
        <f>E234-D234</f>
        <v>-298092</v>
      </c>
      <c r="I234" s="73"/>
      <c r="J234" s="88">
        <f t="shared" si="79"/>
        <v>20908</v>
      </c>
      <c r="K234" s="27" t="e">
        <f t="shared" si="80"/>
        <v>#DIV/0!</v>
      </c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</row>
    <row r="235" spans="1:25" s="6" customFormat="1" ht="31.5" customHeight="1">
      <c r="A235" s="268" t="s">
        <v>150</v>
      </c>
      <c r="B235" s="363" t="s">
        <v>253</v>
      </c>
      <c r="C235" s="414">
        <f>C236</f>
        <v>958975</v>
      </c>
      <c r="D235" s="414">
        <f>D236</f>
        <v>958975</v>
      </c>
      <c r="E235" s="414">
        <f>E236</f>
        <v>160312</v>
      </c>
      <c r="F235" s="301">
        <f t="shared" si="76"/>
        <v>16.717015563492271</v>
      </c>
      <c r="G235" s="255">
        <f t="shared" si="77"/>
        <v>16.717015563492271</v>
      </c>
      <c r="H235" s="411">
        <f>E235-D235</f>
        <v>-798663</v>
      </c>
      <c r="I235" s="291"/>
      <c r="J235" s="87">
        <f t="shared" si="79"/>
        <v>160312</v>
      </c>
      <c r="K235" s="71" t="e">
        <f t="shared" si="80"/>
        <v>#DIV/0!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s="194" customFormat="1" ht="33" customHeight="1">
      <c r="A236" s="269">
        <v>1021</v>
      </c>
      <c r="B236" s="364" t="s">
        <v>254</v>
      </c>
      <c r="C236" s="415">
        <v>958975</v>
      </c>
      <c r="D236" s="409">
        <v>958975</v>
      </c>
      <c r="E236" s="409">
        <v>160312</v>
      </c>
      <c r="F236" s="278">
        <f t="shared" si="76"/>
        <v>16.717015563492271</v>
      </c>
      <c r="G236" s="253">
        <f t="shared" si="77"/>
        <v>16.717015563492271</v>
      </c>
      <c r="H236" s="404">
        <f>E236-D236</f>
        <v>-798663</v>
      </c>
      <c r="I236" s="73"/>
      <c r="J236" s="88"/>
      <c r="K236" s="27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</row>
    <row r="237" spans="1:25" s="194" customFormat="1" ht="37.9" hidden="1" customHeight="1">
      <c r="A237" s="268">
        <v>1171</v>
      </c>
      <c r="B237" s="363" t="s">
        <v>306</v>
      </c>
      <c r="C237" s="414"/>
      <c r="D237" s="582"/>
      <c r="E237" s="582">
        <v>0</v>
      </c>
      <c r="F237" s="278" t="str">
        <f t="shared" si="76"/>
        <v/>
      </c>
      <c r="G237" s="253" t="str">
        <f t="shared" si="77"/>
        <v/>
      </c>
      <c r="H237" s="404">
        <f t="shared" ref="H237:H239" si="81">E237-D237</f>
        <v>0</v>
      </c>
      <c r="I237" s="73"/>
      <c r="J237" s="88"/>
      <c r="K237" s="27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</row>
    <row r="238" spans="1:25" s="194" customFormat="1" ht="34.15" customHeight="1">
      <c r="A238" s="268">
        <v>1080</v>
      </c>
      <c r="B238" s="363" t="s">
        <v>300</v>
      </c>
      <c r="C238" s="414">
        <v>60000</v>
      </c>
      <c r="D238" s="582">
        <v>60000</v>
      </c>
      <c r="E238" s="582">
        <v>0</v>
      </c>
      <c r="F238" s="278">
        <f t="shared" si="76"/>
        <v>0</v>
      </c>
      <c r="G238" s="253">
        <f t="shared" si="77"/>
        <v>0</v>
      </c>
      <c r="H238" s="404">
        <f t="shared" si="81"/>
        <v>-60000</v>
      </c>
      <c r="I238" s="73"/>
      <c r="J238" s="88"/>
      <c r="K238" s="27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194" customFormat="1" ht="0.6" hidden="1" customHeight="1">
      <c r="A239" s="268">
        <v>1182</v>
      </c>
      <c r="B239" s="363" t="s">
        <v>307</v>
      </c>
      <c r="C239" s="414"/>
      <c r="D239" s="414"/>
      <c r="E239" s="414">
        <v>0</v>
      </c>
      <c r="F239" s="278" t="str">
        <f t="shared" si="76"/>
        <v/>
      </c>
      <c r="G239" s="253" t="str">
        <f t="shared" si="77"/>
        <v/>
      </c>
      <c r="H239" s="404">
        <f t="shared" si="81"/>
        <v>0</v>
      </c>
      <c r="I239" s="73"/>
      <c r="J239" s="88"/>
      <c r="K239" s="27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</row>
    <row r="240" spans="1:25" s="194" customFormat="1" ht="14.45" hidden="1" customHeight="1">
      <c r="A240" s="268">
        <v>1200</v>
      </c>
      <c r="B240" s="363" t="s">
        <v>256</v>
      </c>
      <c r="C240" s="593"/>
      <c r="D240" s="416"/>
      <c r="E240" s="416">
        <v>0</v>
      </c>
      <c r="F240" s="280" t="str">
        <f>IF(C240=0,"",E240/C240*100)</f>
        <v/>
      </c>
      <c r="G240" s="254" t="str">
        <f>IF(D240=0,"",E240/D240*100)</f>
        <v/>
      </c>
      <c r="H240" s="414">
        <f>E240-D240</f>
        <v>0</v>
      </c>
      <c r="I240" s="73"/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6" customFormat="1" ht="21" hidden="1" customHeight="1">
      <c r="A241" s="268">
        <v>2000</v>
      </c>
      <c r="B241" s="363" t="s">
        <v>275</v>
      </c>
      <c r="C241" s="414">
        <f>SUM(C242)</f>
        <v>0</v>
      </c>
      <c r="D241" s="414">
        <f>SUM(D242)</f>
        <v>0</v>
      </c>
      <c r="E241" s="414">
        <f>SUM(E242)</f>
        <v>0</v>
      </c>
      <c r="F241" s="282" t="str">
        <f>IF(C241=0,"",E241/C241*100)</f>
        <v/>
      </c>
      <c r="G241" s="254" t="str">
        <f>IF(D241=0,"",E241/D241*100)</f>
        <v/>
      </c>
      <c r="H241" s="414">
        <f>E241-D241</f>
        <v>0</v>
      </c>
      <c r="I241" s="291"/>
      <c r="J241" s="87">
        <f t="shared" si="79"/>
        <v>0</v>
      </c>
      <c r="K241" s="71" t="e">
        <f t="shared" si="80"/>
        <v>#DIV/0!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s="194" customFormat="1" ht="31.9" hidden="1" customHeight="1">
      <c r="A242" s="268">
        <v>2111</v>
      </c>
      <c r="B242" s="364" t="s">
        <v>274</v>
      </c>
      <c r="C242" s="415"/>
      <c r="D242" s="409"/>
      <c r="E242" s="409">
        <v>0</v>
      </c>
      <c r="F242" s="278" t="str">
        <f>IF(C242=0,"",E242/C242*100)</f>
        <v/>
      </c>
      <c r="G242" s="253" t="str">
        <f>IF(D242=0,"",E242/D242*100)</f>
        <v/>
      </c>
      <c r="H242" s="404">
        <f>E242-D242</f>
        <v>0</v>
      </c>
      <c r="I242" s="73"/>
      <c r="J242" s="88">
        <f t="shared" si="79"/>
        <v>0</v>
      </c>
      <c r="K242" s="27" t="e">
        <f t="shared" si="80"/>
        <v>#DIV/0!</v>
      </c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</row>
    <row r="243" spans="1:25" s="194" customFormat="1" ht="0.75" hidden="1" customHeight="1">
      <c r="A243" s="269"/>
      <c r="B243" s="364"/>
      <c r="C243" s="594"/>
      <c r="D243" s="413">
        <v>0</v>
      </c>
      <c r="E243" s="413">
        <v>0</v>
      </c>
      <c r="F243" s="279" t="str">
        <f>IF(C243=0,"",E243/C243*100)</f>
        <v/>
      </c>
      <c r="G243" s="253" t="str">
        <f>IF(D243=0,"",E243/D243*100)</f>
        <v/>
      </c>
      <c r="H243" s="404">
        <f>E243-D243</f>
        <v>0</v>
      </c>
      <c r="I243" s="73"/>
      <c r="J243" s="88">
        <f t="shared" si="79"/>
        <v>0</v>
      </c>
      <c r="K243" s="27" t="e">
        <f t="shared" si="80"/>
        <v>#DIV/0!</v>
      </c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</row>
    <row r="244" spans="1:25" s="194" customFormat="1" ht="27" hidden="1" customHeight="1">
      <c r="A244" s="231" t="s">
        <v>32</v>
      </c>
      <c r="B244" s="324" t="s">
        <v>151</v>
      </c>
      <c r="C244" s="593">
        <f>SUM(C245:C246)</f>
        <v>0</v>
      </c>
      <c r="D244" s="593">
        <f>SUM(D245:D246)</f>
        <v>0</v>
      </c>
      <c r="E244" s="593">
        <f>SUM(E245:E246)</f>
        <v>0</v>
      </c>
      <c r="F244" s="280" t="str">
        <f>IF(C244=0,"",E244/C244*100)</f>
        <v/>
      </c>
      <c r="G244" s="254" t="str">
        <f>IF(D244=0,"",E244/D244*100)</f>
        <v/>
      </c>
      <c r="H244" s="414">
        <f>E244-D244</f>
        <v>0</v>
      </c>
      <c r="I244" s="195">
        <f>I245+I246</f>
        <v>0</v>
      </c>
      <c r="J244" s="87">
        <f>E244-I244</f>
        <v>0</v>
      </c>
      <c r="K244" s="71" t="e">
        <f>E244/I244*100-100</f>
        <v>#DIV/0!</v>
      </c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</row>
    <row r="245" spans="1:25" s="194" customFormat="1" ht="39.75" hidden="1" customHeight="1">
      <c r="A245" s="232">
        <v>2010</v>
      </c>
      <c r="B245" s="329" t="s">
        <v>244</v>
      </c>
      <c r="C245" s="594"/>
      <c r="D245" s="594"/>
      <c r="E245" s="594"/>
      <c r="F245" s="281"/>
      <c r="G245" s="288"/>
      <c r="H245" s="415"/>
      <c r="I245" s="289">
        <v>0</v>
      </c>
      <c r="J245" s="88"/>
      <c r="K245" s="27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194" customFormat="1" ht="1.5" hidden="1" customHeight="1">
      <c r="A246" s="232" t="s">
        <v>23</v>
      </c>
      <c r="B246" s="329" t="s">
        <v>44</v>
      </c>
      <c r="C246" s="594">
        <v>0</v>
      </c>
      <c r="D246" s="413">
        <v>0</v>
      </c>
      <c r="E246" s="413">
        <v>0</v>
      </c>
      <c r="F246" s="279" t="str">
        <f t="shared" ref="F246:F280" si="82">IF(C246=0,"",E246/C246*100)</f>
        <v/>
      </c>
      <c r="G246" s="253" t="str">
        <f t="shared" ref="G246:G286" si="83">IF(D246=0,"",E246/D246*100)</f>
        <v/>
      </c>
      <c r="H246" s="404">
        <f t="shared" ref="H246:H285" si="84">E246-D246</f>
        <v>0</v>
      </c>
      <c r="I246" s="73"/>
      <c r="J246" s="88">
        <f>E246-I246</f>
        <v>0</v>
      </c>
      <c r="K246" s="27" t="e">
        <f>E246/I246*100-100</f>
        <v>#DIV/0!</v>
      </c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</row>
    <row r="247" spans="1:25" s="12" customFormat="1" ht="21" hidden="1" customHeight="1">
      <c r="A247" s="268" t="s">
        <v>33</v>
      </c>
      <c r="B247" s="410" t="s">
        <v>42</v>
      </c>
      <c r="C247" s="593">
        <f>SUM(C248:C250)</f>
        <v>0</v>
      </c>
      <c r="D247" s="593">
        <f>SUM(D248:D250)</f>
        <v>0</v>
      </c>
      <c r="E247" s="593">
        <f>SUM(E248:E250)</f>
        <v>0</v>
      </c>
      <c r="F247" s="279" t="str">
        <f t="shared" si="82"/>
        <v/>
      </c>
      <c r="G247" s="253" t="str">
        <f t="shared" si="83"/>
        <v/>
      </c>
      <c r="H247" s="404">
        <f t="shared" si="84"/>
        <v>0</v>
      </c>
      <c r="I247" s="104">
        <f>SUM(I248:I250)</f>
        <v>0</v>
      </c>
      <c r="J247" s="88">
        <f t="shared" si="79"/>
        <v>0</v>
      </c>
      <c r="K247" s="27" t="e">
        <f t="shared" si="80"/>
        <v>#DIV/0!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s="12" customFormat="1" ht="21" hidden="1" customHeight="1">
      <c r="A248" s="269" t="s">
        <v>152</v>
      </c>
      <c r="B248" s="405" t="s">
        <v>153</v>
      </c>
      <c r="C248" s="594"/>
      <c r="D248" s="413">
        <v>0</v>
      </c>
      <c r="E248" s="413"/>
      <c r="F248" s="279" t="str">
        <f t="shared" si="82"/>
        <v/>
      </c>
      <c r="G248" s="253" t="str">
        <f t="shared" si="83"/>
        <v/>
      </c>
      <c r="H248" s="404">
        <f t="shared" si="84"/>
        <v>0</v>
      </c>
      <c r="I248" s="73">
        <v>0</v>
      </c>
      <c r="J248" s="88">
        <f t="shared" si="79"/>
        <v>0</v>
      </c>
      <c r="K248" s="27" t="e">
        <f t="shared" si="80"/>
        <v>#DIV/0!</v>
      </c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s="12" customFormat="1" ht="18" hidden="1" customHeight="1">
      <c r="A249" s="269">
        <v>3120</v>
      </c>
      <c r="B249" s="405" t="s">
        <v>240</v>
      </c>
      <c r="C249" s="594"/>
      <c r="D249" s="413"/>
      <c r="E249" s="413"/>
      <c r="F249" s="279" t="str">
        <f t="shared" si="82"/>
        <v/>
      </c>
      <c r="G249" s="253" t="str">
        <f t="shared" si="83"/>
        <v/>
      </c>
      <c r="H249" s="404">
        <f t="shared" si="84"/>
        <v>0</v>
      </c>
      <c r="I249" s="73">
        <v>0</v>
      </c>
      <c r="J249" s="88">
        <f>E249-I249</f>
        <v>0</v>
      </c>
      <c r="K249" s="27" t="e">
        <f>E249/I249*100-100</f>
        <v>#DIV/0!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s="12" customFormat="1" ht="21.75" hidden="1" customHeight="1">
      <c r="A250" s="269">
        <v>3210</v>
      </c>
      <c r="B250" s="405" t="s">
        <v>155</v>
      </c>
      <c r="C250" s="594">
        <v>0</v>
      </c>
      <c r="D250" s="413">
        <v>0</v>
      </c>
      <c r="E250" s="413">
        <v>0</v>
      </c>
      <c r="F250" s="279" t="str">
        <f t="shared" si="82"/>
        <v/>
      </c>
      <c r="G250" s="253" t="str">
        <f t="shared" si="83"/>
        <v/>
      </c>
      <c r="H250" s="404">
        <f t="shared" si="84"/>
        <v>0</v>
      </c>
      <c r="I250" s="73"/>
      <c r="J250" s="88">
        <f>E250-I250</f>
        <v>0</v>
      </c>
      <c r="K250" s="27" t="e">
        <f>E250/I250*100-100</f>
        <v>#DIV/0!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s="12" customFormat="1" ht="22.5" customHeight="1">
      <c r="A251" s="268" t="s">
        <v>34</v>
      </c>
      <c r="B251" s="410" t="s">
        <v>157</v>
      </c>
      <c r="C251" s="593">
        <f>SUM(C252:C255)</f>
        <v>2000</v>
      </c>
      <c r="D251" s="593">
        <f>SUM(D252:D255)</f>
        <v>2000</v>
      </c>
      <c r="E251" s="593">
        <f>SUM(E252:E255)</f>
        <v>0</v>
      </c>
      <c r="F251" s="280">
        <f t="shared" si="82"/>
        <v>0</v>
      </c>
      <c r="G251" s="254">
        <f t="shared" si="83"/>
        <v>0</v>
      </c>
      <c r="H251" s="414">
        <f t="shared" si="84"/>
        <v>-2000</v>
      </c>
      <c r="I251" s="104">
        <f>I253+I252</f>
        <v>0</v>
      </c>
      <c r="J251" s="87">
        <f t="shared" si="79"/>
        <v>0</v>
      </c>
      <c r="K251" s="27" t="e">
        <f t="shared" si="80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94" customFormat="1" ht="26.45" customHeight="1">
      <c r="A252" s="269" t="s">
        <v>158</v>
      </c>
      <c r="B252" s="405" t="s">
        <v>159</v>
      </c>
      <c r="C252" s="594">
        <v>2000</v>
      </c>
      <c r="D252" s="413">
        <v>2000</v>
      </c>
      <c r="E252" s="413">
        <v>0</v>
      </c>
      <c r="F252" s="279">
        <f t="shared" si="82"/>
        <v>0</v>
      </c>
      <c r="G252" s="253">
        <f t="shared" si="83"/>
        <v>0</v>
      </c>
      <c r="H252" s="404">
        <f t="shared" si="84"/>
        <v>-2000</v>
      </c>
      <c r="I252" s="73"/>
      <c r="J252" s="88">
        <f t="shared" si="79"/>
        <v>0</v>
      </c>
      <c r="K252" s="27" t="e">
        <f t="shared" si="80"/>
        <v>#DIV/0!</v>
      </c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</row>
    <row r="253" spans="1:25" s="194" customFormat="1" ht="15" hidden="1" customHeight="1">
      <c r="A253" s="269">
        <v>4040</v>
      </c>
      <c r="B253" s="329" t="s">
        <v>160</v>
      </c>
      <c r="C253" s="594">
        <v>0</v>
      </c>
      <c r="D253" s="413">
        <v>0</v>
      </c>
      <c r="E253" s="413">
        <v>0</v>
      </c>
      <c r="F253" s="279" t="str">
        <f t="shared" si="82"/>
        <v/>
      </c>
      <c r="G253" s="253" t="str">
        <f t="shared" si="83"/>
        <v/>
      </c>
      <c r="H253" s="404">
        <f t="shared" si="84"/>
        <v>0</v>
      </c>
      <c r="I253" s="73"/>
      <c r="J253" s="88">
        <f>E253-I253</f>
        <v>0</v>
      </c>
      <c r="K253" s="27" t="e">
        <f>E253/I253*100-100</f>
        <v>#DIV/0!</v>
      </c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</row>
    <row r="254" spans="1:25" s="194" customFormat="1" ht="30.6" hidden="1" customHeight="1">
      <c r="A254" s="269">
        <v>4060</v>
      </c>
      <c r="B254" s="329" t="s">
        <v>252</v>
      </c>
      <c r="C254" s="594"/>
      <c r="D254" s="413"/>
      <c r="E254" s="413"/>
      <c r="F254" s="279" t="str">
        <f t="shared" si="82"/>
        <v/>
      </c>
      <c r="G254" s="253" t="str">
        <f t="shared" si="83"/>
        <v/>
      </c>
      <c r="H254" s="404">
        <f t="shared" si="84"/>
        <v>0</v>
      </c>
      <c r="I254" s="73">
        <v>0</v>
      </c>
      <c r="J254" s="88">
        <f>E254-I254</f>
        <v>0</v>
      </c>
      <c r="K254" s="27" t="e">
        <f>E254/I254*100-100</f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6" customFormat="1" ht="30.6" hidden="1" customHeight="1">
      <c r="A255" s="268">
        <v>4080</v>
      </c>
      <c r="B255" s="324" t="s">
        <v>163</v>
      </c>
      <c r="C255" s="593"/>
      <c r="D255" s="416"/>
      <c r="E255" s="416"/>
      <c r="F255" s="290" t="str">
        <f t="shared" si="82"/>
        <v/>
      </c>
      <c r="G255" s="255" t="str">
        <f t="shared" si="83"/>
        <v/>
      </c>
      <c r="H255" s="411">
        <f t="shared" si="84"/>
        <v>0</v>
      </c>
      <c r="I255" s="291">
        <v>0</v>
      </c>
      <c r="J255" s="87">
        <f>E255-I255</f>
        <v>0</v>
      </c>
      <c r="K255" s="71" t="e">
        <f>E255/I255*100-100</f>
        <v>#DIV/0!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s="12" customFormat="1" ht="32.450000000000003" hidden="1" customHeight="1">
      <c r="A256" s="268" t="s">
        <v>35</v>
      </c>
      <c r="B256" s="410" t="s">
        <v>164</v>
      </c>
      <c r="C256" s="593">
        <f>C258</f>
        <v>0</v>
      </c>
      <c r="D256" s="593">
        <f>D258</f>
        <v>0</v>
      </c>
      <c r="E256" s="593">
        <f>E258</f>
        <v>0</v>
      </c>
      <c r="F256" s="279" t="str">
        <f t="shared" si="82"/>
        <v/>
      </c>
      <c r="G256" s="253" t="str">
        <f t="shared" si="83"/>
        <v/>
      </c>
      <c r="H256" s="414">
        <f t="shared" si="84"/>
        <v>0</v>
      </c>
      <c r="I256" s="104">
        <f>I257+I258</f>
        <v>0</v>
      </c>
      <c r="J256" s="87">
        <f t="shared" ref="J256:J285" si="85">E256-I256</f>
        <v>0</v>
      </c>
      <c r="K256" s="71" t="e">
        <f t="shared" si="80"/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15.6" hidden="1" customHeight="1">
      <c r="A257" s="269">
        <v>5030</v>
      </c>
      <c r="B257" s="405" t="s">
        <v>167</v>
      </c>
      <c r="C257" s="593">
        <v>0</v>
      </c>
      <c r="D257" s="593">
        <v>0</v>
      </c>
      <c r="E257" s="593">
        <v>0</v>
      </c>
      <c r="F257" s="279" t="str">
        <f t="shared" si="82"/>
        <v/>
      </c>
      <c r="G257" s="253" t="str">
        <f t="shared" si="83"/>
        <v/>
      </c>
      <c r="H257" s="414"/>
      <c r="I257" s="294"/>
      <c r="J257" s="87"/>
      <c r="K257" s="7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194" customFormat="1" ht="28.9" hidden="1" customHeight="1">
      <c r="A258" s="269" t="s">
        <v>168</v>
      </c>
      <c r="B258" s="405" t="s">
        <v>169</v>
      </c>
      <c r="C258" s="594"/>
      <c r="D258" s="413">
        <v>0</v>
      </c>
      <c r="E258" s="413"/>
      <c r="F258" s="279" t="str">
        <f t="shared" si="82"/>
        <v/>
      </c>
      <c r="G258" s="253" t="str">
        <f t="shared" si="83"/>
        <v/>
      </c>
      <c r="H258" s="404">
        <f t="shared" si="84"/>
        <v>0</v>
      </c>
      <c r="I258" s="74"/>
      <c r="J258" s="88">
        <f t="shared" si="85"/>
        <v>0</v>
      </c>
      <c r="K258" s="27" t="e">
        <f t="shared" si="80"/>
        <v>#DIV/0!</v>
      </c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</row>
    <row r="259" spans="1:25" s="12" customFormat="1" ht="33" hidden="1" customHeight="1">
      <c r="A259" s="268" t="s">
        <v>25</v>
      </c>
      <c r="B259" s="410" t="s">
        <v>170</v>
      </c>
      <c r="C259" s="416">
        <f>C260+C261+C262</f>
        <v>0</v>
      </c>
      <c r="D259" s="416">
        <f>D260+D261+D262</f>
        <v>0</v>
      </c>
      <c r="E259" s="416">
        <f>E260+E261+E262</f>
        <v>0</v>
      </c>
      <c r="F259" s="280" t="str">
        <f t="shared" si="82"/>
        <v/>
      </c>
      <c r="G259" s="254" t="str">
        <f t="shared" si="83"/>
        <v/>
      </c>
      <c r="H259" s="414">
        <f t="shared" si="84"/>
        <v>0</v>
      </c>
      <c r="I259" s="106">
        <f>I261+I262</f>
        <v>0</v>
      </c>
      <c r="J259" s="87">
        <f t="shared" si="85"/>
        <v>0</v>
      </c>
      <c r="K259" s="71" t="e">
        <f t="shared" si="80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2" customFormat="1" ht="21.75" hidden="1" customHeight="1">
      <c r="A260" s="269">
        <v>6010</v>
      </c>
      <c r="B260" s="405" t="s">
        <v>241</v>
      </c>
      <c r="C260" s="413"/>
      <c r="D260" s="413"/>
      <c r="E260" s="413"/>
      <c r="F260" s="279" t="str">
        <f>IF(C260=0,"",E260/C260*100)</f>
        <v/>
      </c>
      <c r="G260" s="253" t="str">
        <f>IF(D260=0,"",E260/D260*100)</f>
        <v/>
      </c>
      <c r="H260" s="404">
        <f>E260-D260</f>
        <v>0</v>
      </c>
      <c r="I260" s="286">
        <v>0</v>
      </c>
      <c r="J260" s="88">
        <f>E260-I260</f>
        <v>0</v>
      </c>
      <c r="K260" s="27" t="e">
        <f>E260/I260*100-100</f>
        <v>#DIV/0!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s="12" customFormat="1" ht="22.15" hidden="1" customHeight="1">
      <c r="A261" s="269" t="s">
        <v>173</v>
      </c>
      <c r="B261" s="405" t="s">
        <v>174</v>
      </c>
      <c r="C261" s="413">
        <v>0</v>
      </c>
      <c r="D261" s="413">
        <v>0</v>
      </c>
      <c r="E261" s="413"/>
      <c r="F261" s="281" t="str">
        <f t="shared" si="82"/>
        <v/>
      </c>
      <c r="G261" s="253" t="str">
        <f t="shared" si="83"/>
        <v/>
      </c>
      <c r="H261" s="404">
        <f t="shared" si="84"/>
        <v>0</v>
      </c>
      <c r="I261" s="74"/>
      <c r="J261" s="88">
        <f t="shared" si="85"/>
        <v>0</v>
      </c>
      <c r="K261" s="27" t="e">
        <f>E261/I261*100-100</f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0.75" customHeight="1">
      <c r="A262" s="269" t="s">
        <v>175</v>
      </c>
      <c r="B262" s="405" t="s">
        <v>176</v>
      </c>
      <c r="C262" s="413"/>
      <c r="D262" s="413"/>
      <c r="E262" s="413"/>
      <c r="F262" s="281" t="str">
        <f t="shared" si="82"/>
        <v/>
      </c>
      <c r="G262" s="253" t="str">
        <f t="shared" si="83"/>
        <v/>
      </c>
      <c r="H262" s="404">
        <f t="shared" si="84"/>
        <v>0</v>
      </c>
      <c r="I262" s="74"/>
      <c r="J262" s="88">
        <f t="shared" si="85"/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37.9" customHeight="1">
      <c r="A263" s="268">
        <v>7000</v>
      </c>
      <c r="B263" s="410" t="s">
        <v>55</v>
      </c>
      <c r="C263" s="416">
        <f>SUM(C268+C274+C278)+C269</f>
        <v>332081</v>
      </c>
      <c r="D263" s="416">
        <f t="shared" ref="D263:E263" si="86">SUM(D268+D274+D278)+D269</f>
        <v>250000</v>
      </c>
      <c r="E263" s="416">
        <f t="shared" si="86"/>
        <v>0</v>
      </c>
      <c r="F263" s="280">
        <f t="shared" si="82"/>
        <v>0</v>
      </c>
      <c r="G263" s="254">
        <f t="shared" si="83"/>
        <v>0</v>
      </c>
      <c r="H263" s="414">
        <f t="shared" si="84"/>
        <v>-250000</v>
      </c>
      <c r="I263" s="106">
        <f>I264</f>
        <v>0</v>
      </c>
      <c r="J263" s="87">
        <f t="shared" si="85"/>
        <v>0</v>
      </c>
      <c r="K263" s="71" t="e">
        <f t="shared" ref="K263:K285" si="87">E263/I263*100-100</f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0.75" hidden="1" customHeight="1">
      <c r="A264" s="583" t="s">
        <v>177</v>
      </c>
      <c r="B264" s="405" t="s">
        <v>178</v>
      </c>
      <c r="C264" s="413"/>
      <c r="D264" s="413"/>
      <c r="E264" s="413"/>
      <c r="F264" s="281" t="str">
        <f t="shared" si="82"/>
        <v/>
      </c>
      <c r="G264" s="253" t="str">
        <f t="shared" si="83"/>
        <v/>
      </c>
      <c r="H264" s="404">
        <f t="shared" si="84"/>
        <v>0</v>
      </c>
      <c r="I264" s="74"/>
      <c r="J264" s="88">
        <f t="shared" si="85"/>
        <v>0</v>
      </c>
      <c r="K264" s="27" t="e">
        <f t="shared" si="87"/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6" customFormat="1" ht="8.4499999999999993" hidden="1" customHeight="1">
      <c r="A265" s="268" t="s">
        <v>36</v>
      </c>
      <c r="B265" s="410" t="s">
        <v>179</v>
      </c>
      <c r="C265" s="416">
        <f>C266+C267+C268+C270+C271+C272</f>
        <v>0</v>
      </c>
      <c r="D265" s="416">
        <f>D266+D267+D268+D270+D271+D272</f>
        <v>0</v>
      </c>
      <c r="E265" s="416">
        <f>E266+E267+E268+E270+E271+E272</f>
        <v>0</v>
      </c>
      <c r="F265" s="280" t="str">
        <f t="shared" si="82"/>
        <v/>
      </c>
      <c r="G265" s="255" t="str">
        <f t="shared" si="83"/>
        <v/>
      </c>
      <c r="H265" s="411">
        <f t="shared" si="84"/>
        <v>0</v>
      </c>
      <c r="I265" s="106">
        <f>SUM(I266:I272)</f>
        <v>0</v>
      </c>
      <c r="J265" s="87">
        <f t="shared" si="85"/>
        <v>0</v>
      </c>
      <c r="K265" s="71" t="e">
        <f t="shared" si="87"/>
        <v>#DIV/0!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s="12" customFormat="1" ht="0.6" hidden="1" customHeight="1">
      <c r="A266" s="269" t="s">
        <v>198</v>
      </c>
      <c r="B266" s="405" t="s">
        <v>199</v>
      </c>
      <c r="C266" s="413"/>
      <c r="D266" s="413"/>
      <c r="E266" s="595"/>
      <c r="F266" s="281" t="str">
        <f t="shared" si="82"/>
        <v/>
      </c>
      <c r="G266" s="253" t="str">
        <f t="shared" si="83"/>
        <v/>
      </c>
      <c r="H266" s="404">
        <f t="shared" si="84"/>
        <v>0</v>
      </c>
      <c r="I266" s="74"/>
      <c r="J266" s="88">
        <f t="shared" si="85"/>
        <v>0</v>
      </c>
      <c r="K266" s="27" t="e">
        <f t="shared" si="87"/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12" customFormat="1" ht="16.899999999999999" hidden="1" customHeight="1">
      <c r="A267" s="269">
        <v>7320</v>
      </c>
      <c r="B267" s="405" t="s">
        <v>208</v>
      </c>
      <c r="C267" s="413"/>
      <c r="D267" s="413"/>
      <c r="E267" s="595"/>
      <c r="F267" s="281" t="str">
        <f>IF(C267=0,"",E267/C267*100)</f>
        <v/>
      </c>
      <c r="G267" s="253" t="str">
        <f>IF(D267=0,"",E267/D267*100)</f>
        <v/>
      </c>
      <c r="H267" s="404">
        <f>E267-D267</f>
        <v>0</v>
      </c>
      <c r="I267" s="74"/>
      <c r="J267" s="88">
        <f>E267-I267</f>
        <v>0</v>
      </c>
      <c r="K267" s="27" t="e">
        <f>E267/I267*100-100</f>
        <v>#DIV/0!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s="12" customFormat="1" ht="13.9" hidden="1" customHeight="1">
      <c r="A268" s="269" t="s">
        <v>37</v>
      </c>
      <c r="B268" s="405" t="s">
        <v>200</v>
      </c>
      <c r="C268" s="413"/>
      <c r="D268" s="413"/>
      <c r="E268" s="413"/>
      <c r="F268" s="281" t="str">
        <f t="shared" si="82"/>
        <v/>
      </c>
      <c r="G268" s="253" t="str">
        <f t="shared" si="83"/>
        <v/>
      </c>
      <c r="H268" s="404">
        <f t="shared" si="84"/>
        <v>0</v>
      </c>
      <c r="I268" s="74"/>
      <c r="J268" s="88">
        <f t="shared" si="85"/>
        <v>0</v>
      </c>
      <c r="K268" s="27" t="e">
        <f t="shared" si="87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32.450000000000003" customHeight="1">
      <c r="A269" s="269">
        <v>7340</v>
      </c>
      <c r="B269" s="405" t="s">
        <v>319</v>
      </c>
      <c r="C269" s="413">
        <v>250000</v>
      </c>
      <c r="D269" s="413">
        <v>250000</v>
      </c>
      <c r="E269" s="413">
        <v>0</v>
      </c>
      <c r="F269" s="281"/>
      <c r="G269" s="253"/>
      <c r="H269" s="404"/>
      <c r="I269" s="74"/>
      <c r="J269" s="88"/>
      <c r="K269" s="27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1.1499999999999999" hidden="1" customHeight="1">
      <c r="A270" s="269" t="s">
        <v>201</v>
      </c>
      <c r="B270" s="405" t="s">
        <v>202</v>
      </c>
      <c r="C270" s="413"/>
      <c r="D270" s="413"/>
      <c r="E270" s="595"/>
      <c r="F270" s="281" t="str">
        <f t="shared" si="82"/>
        <v/>
      </c>
      <c r="G270" s="253" t="str">
        <f t="shared" si="83"/>
        <v/>
      </c>
      <c r="H270" s="404">
        <f t="shared" si="84"/>
        <v>0</v>
      </c>
      <c r="I270" s="74"/>
      <c r="J270" s="88">
        <f t="shared" si="85"/>
        <v>0</v>
      </c>
      <c r="K270" s="27" t="e">
        <f t="shared" si="87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16.899999999999999" hidden="1" customHeight="1">
      <c r="A271" s="269" t="s">
        <v>203</v>
      </c>
      <c r="B271" s="405" t="s">
        <v>204</v>
      </c>
      <c r="C271" s="409"/>
      <c r="D271" s="409"/>
      <c r="E271" s="596"/>
      <c r="F271" s="281" t="str">
        <f>IF(C271=0,"",E271/C271*100)</f>
        <v/>
      </c>
      <c r="G271" s="253" t="str">
        <f t="shared" si="83"/>
        <v/>
      </c>
      <c r="H271" s="404">
        <f t="shared" si="84"/>
        <v>0</v>
      </c>
      <c r="I271" s="74"/>
      <c r="J271" s="88">
        <f t="shared" si="85"/>
        <v>0</v>
      </c>
      <c r="K271" s="27" t="e">
        <f t="shared" si="87"/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0.6" hidden="1" customHeight="1">
      <c r="A272" s="269" t="s">
        <v>180</v>
      </c>
      <c r="B272" s="405" t="s">
        <v>181</v>
      </c>
      <c r="C272" s="409"/>
      <c r="D272" s="409"/>
      <c r="E272" s="596"/>
      <c r="F272" s="281" t="str">
        <f>IF(C272=0,"",E272/C272*100)</f>
        <v/>
      </c>
      <c r="G272" s="253" t="str">
        <f t="shared" si="83"/>
        <v/>
      </c>
      <c r="H272" s="404">
        <f t="shared" si="84"/>
        <v>0</v>
      </c>
      <c r="I272" s="74"/>
      <c r="J272" s="88">
        <f t="shared" si="85"/>
        <v>0</v>
      </c>
      <c r="K272" s="27" t="e">
        <f t="shared" si="87"/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6" customFormat="1" ht="21.6" customHeight="1">
      <c r="A273" s="268" t="s">
        <v>38</v>
      </c>
      <c r="B273" s="410" t="s">
        <v>182</v>
      </c>
      <c r="C273" s="582">
        <f>C274</f>
        <v>62081</v>
      </c>
      <c r="D273" s="582">
        <f>D274</f>
        <v>0</v>
      </c>
      <c r="E273" s="582">
        <f>E274</f>
        <v>0</v>
      </c>
      <c r="F273" s="282">
        <f t="shared" si="82"/>
        <v>0</v>
      </c>
      <c r="G273" s="255" t="str">
        <f t="shared" si="83"/>
        <v/>
      </c>
      <c r="H273" s="411">
        <f t="shared" si="84"/>
        <v>0</v>
      </c>
      <c r="I273" s="106">
        <f>I274</f>
        <v>0</v>
      </c>
      <c r="J273" s="87">
        <f t="shared" si="85"/>
        <v>0</v>
      </c>
      <c r="K273" s="71" t="e">
        <f t="shared" si="87"/>
        <v>#DIV/0!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s="12" customFormat="1" ht="54" customHeight="1">
      <c r="A274" s="269">
        <v>7461</v>
      </c>
      <c r="B274" s="405" t="s">
        <v>258</v>
      </c>
      <c r="C274" s="409">
        <v>62081</v>
      </c>
      <c r="D274" s="409">
        <v>0</v>
      </c>
      <c r="E274" s="596">
        <v>0</v>
      </c>
      <c r="F274" s="283">
        <f t="shared" si="82"/>
        <v>0</v>
      </c>
      <c r="G274" s="253" t="str">
        <f t="shared" si="83"/>
        <v/>
      </c>
      <c r="H274" s="404">
        <f t="shared" si="84"/>
        <v>0</v>
      </c>
      <c r="I274" s="74"/>
      <c r="J274" s="88">
        <f t="shared" si="85"/>
        <v>0</v>
      </c>
      <c r="K274" s="27" t="e">
        <f t="shared" si="87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24" hidden="1" customHeight="1">
      <c r="A275" s="268" t="s">
        <v>39</v>
      </c>
      <c r="B275" s="410" t="s">
        <v>51</v>
      </c>
      <c r="C275" s="582">
        <f>C276+C277+C278</f>
        <v>20000</v>
      </c>
      <c r="D275" s="582">
        <f>D276+D277+D278</f>
        <v>0</v>
      </c>
      <c r="E275" s="582">
        <f>E276+E277+E278</f>
        <v>0</v>
      </c>
      <c r="F275" s="505">
        <f>IF(C275=0,"",E275/C275*100)</f>
        <v>0</v>
      </c>
      <c r="G275" s="506" t="str">
        <f>IF(D275=0,"",E275/D275*100)</f>
        <v/>
      </c>
      <c r="H275" s="507">
        <f>E275-D275</f>
        <v>0</v>
      </c>
      <c r="I275" s="106">
        <f>I276+I277</f>
        <v>0</v>
      </c>
      <c r="J275" s="88">
        <f t="shared" si="85"/>
        <v>0</v>
      </c>
      <c r="K275" s="27" t="e">
        <f t="shared" si="87"/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20.25" hidden="1" customHeight="1">
      <c r="A276" s="269" t="s">
        <v>205</v>
      </c>
      <c r="B276" s="405" t="s">
        <v>206</v>
      </c>
      <c r="C276" s="409"/>
      <c r="D276" s="409"/>
      <c r="E276" s="409"/>
      <c r="F276" s="283" t="str">
        <f t="shared" si="82"/>
        <v/>
      </c>
      <c r="G276" s="253" t="str">
        <f t="shared" si="83"/>
        <v/>
      </c>
      <c r="H276" s="404">
        <f t="shared" si="84"/>
        <v>0</v>
      </c>
      <c r="I276" s="69"/>
      <c r="J276" s="88">
        <f t="shared" si="85"/>
        <v>0</v>
      </c>
      <c r="K276" s="27" t="e">
        <f t="shared" si="87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12" customFormat="1" ht="20.25" hidden="1" customHeight="1">
      <c r="A277" s="269">
        <v>7670</v>
      </c>
      <c r="B277" s="405" t="s">
        <v>238</v>
      </c>
      <c r="C277" s="409"/>
      <c r="D277" s="409"/>
      <c r="E277" s="409"/>
      <c r="F277" s="283" t="str">
        <f>IF(C277=0,"",E277/C277*100)</f>
        <v/>
      </c>
      <c r="G277" s="253" t="str">
        <f>IF(D277=0,"",E277/D277*100)</f>
        <v/>
      </c>
      <c r="H277" s="404">
        <f t="shared" si="84"/>
        <v>0</v>
      </c>
      <c r="I277" s="69"/>
      <c r="J277" s="88">
        <f>E277-I277</f>
        <v>0</v>
      </c>
      <c r="K277" s="27" t="e">
        <f>E277/I277*100-100</f>
        <v>#DIV/0!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2" customFormat="1" ht="33.75" customHeight="1">
      <c r="A278" s="269">
        <v>7691</v>
      </c>
      <c r="B278" s="405" t="s">
        <v>290</v>
      </c>
      <c r="C278" s="409">
        <v>20000</v>
      </c>
      <c r="D278" s="409">
        <v>0</v>
      </c>
      <c r="E278" s="409">
        <v>0</v>
      </c>
      <c r="F278" s="283">
        <f t="shared" si="82"/>
        <v>0</v>
      </c>
      <c r="G278" s="253" t="str">
        <f t="shared" si="83"/>
        <v/>
      </c>
      <c r="H278" s="404">
        <f t="shared" si="84"/>
        <v>0</v>
      </c>
      <c r="I278" s="69"/>
      <c r="J278" s="88"/>
      <c r="K278" s="27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32.25" customHeight="1">
      <c r="A279" s="268">
        <v>8000</v>
      </c>
      <c r="B279" s="410" t="s">
        <v>285</v>
      </c>
      <c r="C279" s="582">
        <f>C280</f>
        <v>18660</v>
      </c>
      <c r="D279" s="582">
        <f>D280</f>
        <v>4868</v>
      </c>
      <c r="E279" s="582">
        <f>E280</f>
        <v>0</v>
      </c>
      <c r="F279" s="505">
        <f t="shared" si="82"/>
        <v>0</v>
      </c>
      <c r="G279" s="506">
        <f t="shared" si="83"/>
        <v>0</v>
      </c>
      <c r="H279" s="507">
        <f t="shared" si="84"/>
        <v>-4868</v>
      </c>
      <c r="I279" s="106">
        <f>I280</f>
        <v>0</v>
      </c>
      <c r="J279" s="88">
        <f t="shared" si="85"/>
        <v>0</v>
      </c>
      <c r="K279" s="27" t="e">
        <f t="shared" si="87"/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32.25" customHeight="1">
      <c r="A280" s="269" t="s">
        <v>49</v>
      </c>
      <c r="B280" s="405" t="s">
        <v>50</v>
      </c>
      <c r="C280" s="409">
        <v>18660</v>
      </c>
      <c r="D280" s="409">
        <v>4868</v>
      </c>
      <c r="E280" s="409">
        <v>0</v>
      </c>
      <c r="F280" s="283">
        <f t="shared" si="82"/>
        <v>0</v>
      </c>
      <c r="G280" s="253">
        <f t="shared" si="83"/>
        <v>0</v>
      </c>
      <c r="H280" s="404">
        <f t="shared" si="84"/>
        <v>-4868</v>
      </c>
      <c r="I280" s="69"/>
      <c r="J280" s="88">
        <f t="shared" si="85"/>
        <v>0</v>
      </c>
      <c r="K280" s="27" t="e">
        <f t="shared" si="87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47.45" customHeight="1" thickBot="1">
      <c r="A281" s="231">
        <v>9800</v>
      </c>
      <c r="B281" s="324" t="s">
        <v>27</v>
      </c>
      <c r="C281" s="584">
        <v>60000</v>
      </c>
      <c r="D281" s="584">
        <v>60000</v>
      </c>
      <c r="E281" s="584">
        <v>0</v>
      </c>
      <c r="F281" s="505">
        <f>IF(C281=0,"",E281/C281*100)</f>
        <v>0</v>
      </c>
      <c r="G281" s="506">
        <f>IF(D281=0,"",E281/D281*100)</f>
        <v>0</v>
      </c>
      <c r="H281" s="414">
        <f>E281-D281</f>
        <v>-60000</v>
      </c>
      <c r="I281" s="196"/>
      <c r="J281" s="87">
        <f t="shared" si="85"/>
        <v>0</v>
      </c>
      <c r="K281" s="71" t="e">
        <f t="shared" si="87"/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60" customFormat="1" ht="24" customHeight="1" thickBot="1">
      <c r="A282" s="586" t="s">
        <v>10</v>
      </c>
      <c r="B282" s="508" t="s">
        <v>0</v>
      </c>
      <c r="C282" s="418">
        <f>SUM(C227+C233+C241+C251+C259+C263+C279+C281)</f>
        <v>1750716</v>
      </c>
      <c r="D282" s="418">
        <f>SUM(D227+D233+D241+D251+D259+D263+D279+D281)</f>
        <v>1654843</v>
      </c>
      <c r="E282" s="418">
        <f>SUM(E227+E233+E241+E251+E259+E263+E279+E281)</f>
        <v>181220</v>
      </c>
      <c r="F282" s="284">
        <f>IF(C282=0,"",E282/C282*100)</f>
        <v>10.351193454563733</v>
      </c>
      <c r="G282" s="311">
        <f t="shared" si="83"/>
        <v>10.95088778814667</v>
      </c>
      <c r="H282" s="418">
        <f>SUM(H227+H233+H241+H265+H273+H279)</f>
        <v>-1161623</v>
      </c>
      <c r="I282" s="107">
        <f>I227+I233+I244+I247+I251+I256+I259+I263+I265+I273+I275+I279+I281</f>
        <v>0</v>
      </c>
      <c r="J282" s="261">
        <f t="shared" si="85"/>
        <v>181220</v>
      </c>
      <c r="K282" s="262" t="e">
        <f t="shared" si="87"/>
        <v>#DIV/0!</v>
      </c>
      <c r="L282" s="61"/>
      <c r="M282" s="61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 spans="1:25" s="12" customFormat="1" ht="20.25" hidden="1" customHeight="1" thickBot="1">
      <c r="A283" s="585" t="s">
        <v>40</v>
      </c>
      <c r="B283" s="509" t="s">
        <v>27</v>
      </c>
      <c r="C283" s="419"/>
      <c r="D283" s="413"/>
      <c r="E283" s="419"/>
      <c r="F283" s="284" t="str">
        <f>IF(C283=0,"",E283/C283*100)</f>
        <v/>
      </c>
      <c r="G283" s="311" t="str">
        <f t="shared" si="83"/>
        <v/>
      </c>
      <c r="H283" s="420">
        <f t="shared" si="84"/>
        <v>0</v>
      </c>
      <c r="I283" s="77"/>
      <c r="J283" s="263">
        <f t="shared" si="85"/>
        <v>0</v>
      </c>
      <c r="K283" s="27" t="e">
        <f t="shared" si="87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8" customFormat="1" ht="21.75" customHeight="1" thickBot="1">
      <c r="A284" s="139" t="s">
        <v>22</v>
      </c>
      <c r="B284" s="510" t="s">
        <v>14</v>
      </c>
      <c r="C284" s="421">
        <f>C282+C283</f>
        <v>1750716</v>
      </c>
      <c r="D284" s="422">
        <f t="shared" ref="D284:I284" si="88">D282+D283</f>
        <v>1654843</v>
      </c>
      <c r="E284" s="421">
        <f>E282+E283</f>
        <v>181220</v>
      </c>
      <c r="F284" s="285">
        <f>IF(C284=0,"",E284/C284*100)</f>
        <v>10.351193454563733</v>
      </c>
      <c r="G284" s="312">
        <f t="shared" si="83"/>
        <v>10.95088778814667</v>
      </c>
      <c r="H284" s="421">
        <f t="shared" si="88"/>
        <v>-1161623</v>
      </c>
      <c r="I284" s="57">
        <f t="shared" si="88"/>
        <v>0</v>
      </c>
      <c r="J284" s="264">
        <f t="shared" si="85"/>
        <v>181220</v>
      </c>
      <c r="K284" s="265" t="e">
        <f t="shared" si="87"/>
        <v>#DIV/0!</v>
      </c>
      <c r="L284" s="58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s="18" customFormat="1" ht="21.75" customHeight="1" thickBot="1">
      <c r="A285" s="497" t="s">
        <v>24</v>
      </c>
      <c r="B285" s="597" t="s">
        <v>21</v>
      </c>
      <c r="C285" s="598">
        <v>416376</v>
      </c>
      <c r="D285" s="511">
        <v>354295</v>
      </c>
      <c r="E285" s="512">
        <v>0</v>
      </c>
      <c r="F285" s="513">
        <f>IF(C285=0,"",E285/C285*100)</f>
        <v>0</v>
      </c>
      <c r="G285" s="514">
        <f t="shared" si="83"/>
        <v>0</v>
      </c>
      <c r="H285" s="599">
        <f t="shared" si="84"/>
        <v>-354295</v>
      </c>
      <c r="I285" s="57"/>
      <c r="J285" s="297">
        <f t="shared" si="85"/>
        <v>0</v>
      </c>
      <c r="K285" s="298" t="e">
        <f t="shared" si="87"/>
        <v>#DIV/0!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9.5" hidden="1" customHeight="1">
      <c r="B286" s="423" t="s">
        <v>7</v>
      </c>
      <c r="C286" s="424"/>
      <c r="D286" s="425"/>
      <c r="E286" s="424"/>
      <c r="F286" s="314"/>
      <c r="G286" s="313" t="str">
        <f t="shared" si="83"/>
        <v/>
      </c>
      <c r="H286" s="425"/>
      <c r="I286" s="230"/>
      <c r="J286" s="266"/>
      <c r="K286" s="267"/>
    </row>
    <row r="287" spans="1:25" s="12" customFormat="1" ht="54.75" hidden="1" customHeight="1">
      <c r="A287" s="139" t="s">
        <v>58</v>
      </c>
      <c r="B287" s="426" t="s">
        <v>57</v>
      </c>
      <c r="C287" s="390"/>
      <c r="D287" s="404"/>
      <c r="E287" s="390">
        <v>0</v>
      </c>
      <c r="F287" s="278" t="str">
        <f>IF(C287=0,"",E287/C287*100)</f>
        <v/>
      </c>
      <c r="G287" s="253" t="str">
        <f>IF(D287=0,"",E287/D287*100)</f>
        <v/>
      </c>
      <c r="H287" s="404">
        <f>E287-D287</f>
        <v>0</v>
      </c>
      <c r="I287" s="54"/>
      <c r="J287" s="266">
        <f>E287-I287</f>
        <v>0</v>
      </c>
      <c r="K287" s="267" t="e">
        <f>E287/I287*100-100</f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60" customFormat="1" ht="20.25" hidden="1" customHeight="1" thickBot="1">
      <c r="A288" s="206" t="s">
        <v>10</v>
      </c>
      <c r="B288" s="427" t="s">
        <v>6</v>
      </c>
      <c r="C288" s="428">
        <f>C287</f>
        <v>0</v>
      </c>
      <c r="D288" s="428">
        <f t="shared" ref="D288:K288" si="89">D287</f>
        <v>0</v>
      </c>
      <c r="E288" s="428">
        <f t="shared" si="89"/>
        <v>0</v>
      </c>
      <c r="F288" s="315" t="str">
        <f t="shared" si="89"/>
        <v/>
      </c>
      <c r="G288" s="315" t="str">
        <f t="shared" si="89"/>
        <v/>
      </c>
      <c r="H288" s="428">
        <f t="shared" si="89"/>
        <v>0</v>
      </c>
      <c r="I288" s="105">
        <f t="shared" si="89"/>
        <v>0</v>
      </c>
      <c r="J288" s="105">
        <f t="shared" si="89"/>
        <v>0</v>
      </c>
      <c r="K288" s="105" t="e">
        <f t="shared" si="89"/>
        <v>#DIV/0!</v>
      </c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</row>
    <row r="289" spans="1:25" ht="15" hidden="1" customHeight="1">
      <c r="A289" s="139"/>
      <c r="B289" s="429"/>
      <c r="C289" s="430"/>
      <c r="D289" s="431"/>
      <c r="E289" s="430"/>
      <c r="F289" s="316"/>
      <c r="G289" s="317" t="str">
        <f>IF(D289=0,"",E289/D289*100)</f>
        <v/>
      </c>
      <c r="H289" s="431"/>
      <c r="I289" s="78"/>
      <c r="J289" s="93"/>
      <c r="K289" s="79"/>
    </row>
    <row r="290" spans="1:25" ht="15" customHeight="1">
      <c r="A290" s="139"/>
      <c r="B290" s="429"/>
      <c r="C290" s="430"/>
      <c r="D290" s="592"/>
      <c r="E290" s="430"/>
      <c r="F290" s="316"/>
      <c r="G290" s="317"/>
      <c r="H290" s="431"/>
      <c r="I290" s="78"/>
      <c r="J290" s="93"/>
      <c r="K290" s="79"/>
    </row>
    <row r="291" spans="1:25" s="8" customFormat="1" ht="20.25" customHeight="1">
      <c r="A291" s="206" t="s">
        <v>235</v>
      </c>
      <c r="B291" s="484" t="s">
        <v>5</v>
      </c>
      <c r="C291" s="436">
        <f>C89+C225</f>
        <v>70715126</v>
      </c>
      <c r="D291" s="436">
        <f>D89+D225</f>
        <v>14594242</v>
      </c>
      <c r="E291" s="436">
        <f>E89+E225</f>
        <v>14366846.983999999</v>
      </c>
      <c r="F291" s="320">
        <f t="shared" ref="F291:F302" si="90">IF(C291=0,"",E291/C291*100)</f>
        <v>20.316511893084936</v>
      </c>
      <c r="G291" s="321">
        <f t="shared" ref="G291:G302" si="91">IF(D291=0,"",E291/D291*100)</f>
        <v>98.441885395623828</v>
      </c>
      <c r="H291" s="437">
        <f t="shared" ref="H291:H302" si="92">E291-D291</f>
        <v>-227395.01600000076</v>
      </c>
      <c r="I291" s="101" t="e">
        <f>I89+I225</f>
        <v>#REF!</v>
      </c>
      <c r="J291" s="90" t="e">
        <f t="shared" ref="J291:J312" si="93">E291-I291</f>
        <v>#REF!</v>
      </c>
      <c r="K291" s="46" t="e">
        <f t="shared" ref="K291:K309" si="94">E291/I291*100-100</f>
        <v>#REF!</v>
      </c>
      <c r="L291" s="7"/>
      <c r="M291" s="4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s="8" customFormat="1" ht="20.25" customHeight="1">
      <c r="A292" s="139"/>
      <c r="B292" s="432" t="s">
        <v>29</v>
      </c>
      <c r="C292" s="433">
        <f>C72+C222</f>
        <v>37900826</v>
      </c>
      <c r="D292" s="433">
        <f>D72+D222</f>
        <v>6755490</v>
      </c>
      <c r="E292" s="433">
        <f>E72+E222</f>
        <v>6529402.9840000002</v>
      </c>
      <c r="F292" s="318">
        <f t="shared" si="90"/>
        <v>17.227600749387364</v>
      </c>
      <c r="G292" s="319">
        <f t="shared" si="91"/>
        <v>96.653284721019489</v>
      </c>
      <c r="H292" s="434">
        <f t="shared" si="92"/>
        <v>-226087.01599999983</v>
      </c>
      <c r="I292" s="100">
        <f>I72+I222</f>
        <v>127077.906</v>
      </c>
      <c r="J292" s="95">
        <f t="shared" si="93"/>
        <v>6402325.0779999997</v>
      </c>
      <c r="K292" s="28">
        <f t="shared" si="94"/>
        <v>5038.1103053429288</v>
      </c>
      <c r="L292" s="7"/>
      <c r="M292" s="4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s="8" customFormat="1" ht="20.25" customHeight="1">
      <c r="A293" s="139"/>
      <c r="B293" s="432" t="s">
        <v>59</v>
      </c>
      <c r="C293" s="433">
        <f>C73+C213</f>
        <v>32814300</v>
      </c>
      <c r="D293" s="433">
        <f>D73+D213</f>
        <v>7838752</v>
      </c>
      <c r="E293" s="433">
        <f>E73+E213</f>
        <v>7837444</v>
      </c>
      <c r="F293" s="318">
        <f t="shared" si="90"/>
        <v>23.88423339824406</v>
      </c>
      <c r="G293" s="319">
        <f t="shared" si="91"/>
        <v>99.983313670339356</v>
      </c>
      <c r="H293" s="434">
        <f t="shared" si="92"/>
        <v>-1308</v>
      </c>
      <c r="I293" s="100" t="e">
        <f>I73</f>
        <v>#REF!</v>
      </c>
      <c r="J293" s="95" t="e">
        <f t="shared" si="93"/>
        <v>#REF!</v>
      </c>
      <c r="K293" s="28" t="e">
        <f t="shared" si="94"/>
        <v>#REF!</v>
      </c>
      <c r="L293" s="7"/>
      <c r="M293" s="4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s="64" customFormat="1" ht="16.5" customHeight="1">
      <c r="A294" s="206" t="s">
        <v>235</v>
      </c>
      <c r="B294" s="435" t="s">
        <v>4</v>
      </c>
      <c r="C294" s="436">
        <f>SUM(C295:C312)</f>
        <v>72852522</v>
      </c>
      <c r="D294" s="436">
        <f>SUM(D295:D312)</f>
        <v>26368427</v>
      </c>
      <c r="E294" s="436">
        <f>SUM(E295:E312)</f>
        <v>15572956</v>
      </c>
      <c r="F294" s="320">
        <f t="shared" si="90"/>
        <v>21.376001231638899</v>
      </c>
      <c r="G294" s="321">
        <f t="shared" si="91"/>
        <v>59.059101250142831</v>
      </c>
      <c r="H294" s="437">
        <f t="shared" si="92"/>
        <v>-10795471</v>
      </c>
      <c r="I294" s="108" t="e">
        <f>SUM(I295:I312)</f>
        <v>#REF!</v>
      </c>
      <c r="J294" s="94" t="e">
        <f t="shared" si="93"/>
        <v>#REF!</v>
      </c>
      <c r="K294" s="80" t="e">
        <f t="shared" si="94"/>
        <v>#REF!</v>
      </c>
      <c r="L294" s="62"/>
      <c r="M294" s="63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1:25" s="8" customFormat="1" ht="16.5" customHeight="1">
      <c r="A295" s="268" t="s">
        <v>30</v>
      </c>
      <c r="B295" s="410" t="s">
        <v>140</v>
      </c>
      <c r="C295" s="438">
        <f>C92+C227</f>
        <v>11777787</v>
      </c>
      <c r="D295" s="438">
        <f>D92+D227</f>
        <v>3899251</v>
      </c>
      <c r="E295" s="438">
        <f>E92+E227</f>
        <v>1996322</v>
      </c>
      <c r="F295" s="318">
        <f t="shared" si="90"/>
        <v>16.949890501500832</v>
      </c>
      <c r="G295" s="319">
        <f t="shared" si="91"/>
        <v>51.197576149881094</v>
      </c>
      <c r="H295" s="434">
        <f t="shared" si="92"/>
        <v>-1902929</v>
      </c>
      <c r="I295" s="99">
        <f>I92+I227</f>
        <v>0</v>
      </c>
      <c r="J295" s="95">
        <f t="shared" si="93"/>
        <v>1996322</v>
      </c>
      <c r="K295" s="28" t="e">
        <f t="shared" si="94"/>
        <v>#DIV/0!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8" customFormat="1" ht="16.5" customHeight="1">
      <c r="A296" s="213" t="s">
        <v>31</v>
      </c>
      <c r="B296" s="439" t="s">
        <v>147</v>
      </c>
      <c r="C296" s="438">
        <f>C97+C233</f>
        <v>46268368</v>
      </c>
      <c r="D296" s="438">
        <f>D97+D233</f>
        <v>15855096</v>
      </c>
      <c r="E296" s="438">
        <f>E97+E233</f>
        <v>10600956</v>
      </c>
      <c r="F296" s="318">
        <f t="shared" si="90"/>
        <v>22.911886583075507</v>
      </c>
      <c r="G296" s="319">
        <f t="shared" si="91"/>
        <v>66.861506231182716</v>
      </c>
      <c r="H296" s="434">
        <f t="shared" si="92"/>
        <v>-5254140</v>
      </c>
      <c r="I296" s="99">
        <f>I97+I233</f>
        <v>0</v>
      </c>
      <c r="J296" s="95">
        <f t="shared" si="93"/>
        <v>10600956</v>
      </c>
      <c r="K296" s="28" t="e">
        <f t="shared" si="94"/>
        <v>#DIV/0!</v>
      </c>
      <c r="L296" s="7"/>
      <c r="M296" s="4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s="8" customFormat="1" ht="16.5" customHeight="1">
      <c r="A297" s="231" t="s">
        <v>32</v>
      </c>
      <c r="B297" s="324" t="s">
        <v>151</v>
      </c>
      <c r="C297" s="438">
        <f>C110+C241</f>
        <v>1385946</v>
      </c>
      <c r="D297" s="438">
        <f>D110+D241</f>
        <v>1000946</v>
      </c>
      <c r="E297" s="438">
        <f>E110+E241</f>
        <v>275321</v>
      </c>
      <c r="F297" s="318">
        <f t="shared" si="90"/>
        <v>19.865203983416382</v>
      </c>
      <c r="G297" s="319">
        <f t="shared" si="91"/>
        <v>27.506079249030417</v>
      </c>
      <c r="H297" s="434">
        <f t="shared" si="92"/>
        <v>-725625</v>
      </c>
      <c r="I297" s="99" t="e">
        <f>I110+I244</f>
        <v>#REF!</v>
      </c>
      <c r="J297" s="95" t="e">
        <f t="shared" si="93"/>
        <v>#REF!</v>
      </c>
      <c r="K297" s="28" t="e">
        <f t="shared" si="94"/>
        <v>#REF!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8" customFormat="1" ht="18" customHeight="1">
      <c r="A298" s="268" t="s">
        <v>33</v>
      </c>
      <c r="B298" s="410" t="s">
        <v>42</v>
      </c>
      <c r="C298" s="438">
        <f>C112</f>
        <v>2071102</v>
      </c>
      <c r="D298" s="438">
        <f>D112</f>
        <v>717930</v>
      </c>
      <c r="E298" s="438">
        <f>E112</f>
        <v>435057</v>
      </c>
      <c r="F298" s="318">
        <f t="shared" si="90"/>
        <v>21.006063438691093</v>
      </c>
      <c r="G298" s="319">
        <f t="shared" si="91"/>
        <v>60.598804897413395</v>
      </c>
      <c r="H298" s="434">
        <f t="shared" si="92"/>
        <v>-282873</v>
      </c>
      <c r="I298" s="99" t="e">
        <f>I112+I247</f>
        <v>#REF!</v>
      </c>
      <c r="J298" s="95" t="e">
        <f t="shared" si="93"/>
        <v>#REF!</v>
      </c>
      <c r="K298" s="28" t="e">
        <f t="shared" si="94"/>
        <v>#REF!</v>
      </c>
      <c r="L298" s="7"/>
      <c r="M298" s="4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s="8" customFormat="1" ht="18" customHeight="1">
      <c r="A299" s="268" t="s">
        <v>34</v>
      </c>
      <c r="B299" s="410" t="s">
        <v>157</v>
      </c>
      <c r="C299" s="438">
        <f>C119+C251</f>
        <v>4081955</v>
      </c>
      <c r="D299" s="438">
        <f>D119+D251</f>
        <v>1269713</v>
      </c>
      <c r="E299" s="438">
        <f>E119+E251</f>
        <v>979223</v>
      </c>
      <c r="F299" s="318">
        <f t="shared" si="90"/>
        <v>23.989068963278626</v>
      </c>
      <c r="G299" s="319">
        <f t="shared" si="91"/>
        <v>77.121601495771088</v>
      </c>
      <c r="H299" s="434">
        <f t="shared" si="92"/>
        <v>-290490</v>
      </c>
      <c r="I299" s="99" t="e">
        <f>I119+I251</f>
        <v>#REF!</v>
      </c>
      <c r="J299" s="95" t="e">
        <f t="shared" si="93"/>
        <v>#REF!</v>
      </c>
      <c r="K299" s="28" t="e">
        <f t="shared" si="94"/>
        <v>#REF!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16.5" customHeight="1">
      <c r="A300" s="268" t="s">
        <v>35</v>
      </c>
      <c r="B300" s="410" t="s">
        <v>164</v>
      </c>
      <c r="C300" s="438">
        <f>C123</f>
        <v>40000</v>
      </c>
      <c r="D300" s="438">
        <f>D123</f>
        <v>40000</v>
      </c>
      <c r="E300" s="438">
        <f>E123</f>
        <v>0</v>
      </c>
      <c r="F300" s="318">
        <f t="shared" si="90"/>
        <v>0</v>
      </c>
      <c r="G300" s="319">
        <f t="shared" si="91"/>
        <v>0</v>
      </c>
      <c r="H300" s="434">
        <f t="shared" si="92"/>
        <v>-40000</v>
      </c>
      <c r="I300" s="99" t="e">
        <f>I123+I256</f>
        <v>#REF!</v>
      </c>
      <c r="J300" s="95" t="e">
        <f t="shared" si="93"/>
        <v>#REF!</v>
      </c>
      <c r="K300" s="28"/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6.5" customHeight="1">
      <c r="A301" s="268" t="s">
        <v>25</v>
      </c>
      <c r="B301" s="410" t="s">
        <v>170</v>
      </c>
      <c r="C301" s="438">
        <f>C126+C259</f>
        <v>3892667</v>
      </c>
      <c r="D301" s="438">
        <f>D126+D259</f>
        <v>1702667</v>
      </c>
      <c r="E301" s="438">
        <f>E126+E259</f>
        <v>782490</v>
      </c>
      <c r="F301" s="318">
        <f t="shared" si="90"/>
        <v>20.101642395817571</v>
      </c>
      <c r="G301" s="319">
        <f t="shared" si="91"/>
        <v>45.956725537054517</v>
      </c>
      <c r="H301" s="434">
        <f t="shared" si="92"/>
        <v>-920177</v>
      </c>
      <c r="I301" s="99">
        <f>I126+I259</f>
        <v>0</v>
      </c>
      <c r="J301" s="95">
        <f t="shared" si="93"/>
        <v>782490</v>
      </c>
      <c r="K301" s="28" t="e">
        <f t="shared" si="94"/>
        <v>#DIV/0!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21" customHeight="1">
      <c r="A302" s="268">
        <v>7000</v>
      </c>
      <c r="B302" s="410" t="s">
        <v>269</v>
      </c>
      <c r="C302" s="438">
        <f>C132+C263</f>
        <v>660037</v>
      </c>
      <c r="D302" s="438">
        <f>D132+D263</f>
        <v>577956</v>
      </c>
      <c r="E302" s="438">
        <f>E132+E263</f>
        <v>0</v>
      </c>
      <c r="F302" s="318">
        <f t="shared" si="90"/>
        <v>0</v>
      </c>
      <c r="G302" s="319">
        <f t="shared" si="91"/>
        <v>0</v>
      </c>
      <c r="H302" s="434">
        <f t="shared" si="92"/>
        <v>-577956</v>
      </c>
      <c r="I302" s="99">
        <f>I132+I263</f>
        <v>0</v>
      </c>
      <c r="J302" s="95">
        <f t="shared" si="93"/>
        <v>0</v>
      </c>
      <c r="K302" s="28" t="e">
        <f t="shared" si="94"/>
        <v>#DIV/0!</v>
      </c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0.75" hidden="1" customHeight="1">
      <c r="A303" s="268"/>
      <c r="B303" s="410"/>
      <c r="C303" s="438"/>
      <c r="D303" s="438"/>
      <c r="E303" s="438"/>
      <c r="F303" s="318"/>
      <c r="G303" s="319"/>
      <c r="H303" s="434"/>
      <c r="I303" s="99">
        <f>I134+I265</f>
        <v>0</v>
      </c>
      <c r="J303" s="95">
        <f t="shared" si="93"/>
        <v>0</v>
      </c>
      <c r="K303" s="28" t="e">
        <f t="shared" si="94"/>
        <v>#DIV/0!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42" hidden="1" customHeight="1">
      <c r="A304" s="268"/>
      <c r="B304" s="410"/>
      <c r="C304" s="438"/>
      <c r="D304" s="438"/>
      <c r="E304" s="438"/>
      <c r="F304" s="318"/>
      <c r="G304" s="319"/>
      <c r="H304" s="434"/>
      <c r="I304" s="99" t="e">
        <f>#REF!+I273</f>
        <v>#REF!</v>
      </c>
      <c r="J304" s="95" t="e">
        <f t="shared" si="93"/>
        <v>#REF!</v>
      </c>
      <c r="K304" s="28" t="e">
        <f t="shared" si="94"/>
        <v>#REF!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35.25" hidden="1" customHeight="1">
      <c r="A305" s="231"/>
      <c r="B305" s="324"/>
      <c r="C305" s="438"/>
      <c r="D305" s="438"/>
      <c r="E305" s="438"/>
      <c r="F305" s="318"/>
      <c r="G305" s="319"/>
      <c r="H305" s="434"/>
      <c r="I305" s="99">
        <f>I139+I275</f>
        <v>0</v>
      </c>
      <c r="J305" s="95">
        <f t="shared" si="93"/>
        <v>0</v>
      </c>
      <c r="K305" s="28" t="e">
        <f t="shared" si="94"/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22.5" customHeight="1">
      <c r="A306" s="231">
        <v>8000</v>
      </c>
      <c r="B306" s="324" t="s">
        <v>285</v>
      </c>
      <c r="C306" s="438">
        <f>SUM(C154)+C279</f>
        <v>2574660</v>
      </c>
      <c r="D306" s="438">
        <f>SUM(D154)+D279</f>
        <v>1204868</v>
      </c>
      <c r="E306" s="438">
        <f>SUM(E154)+E279</f>
        <v>503587</v>
      </c>
      <c r="F306" s="318">
        <f>IF(C306=0,"",E306/C306*100)</f>
        <v>19.559359294042707</v>
      </c>
      <c r="G306" s="319">
        <f>IF(D306=0,"",E306/D306*100)</f>
        <v>41.79603076851572</v>
      </c>
      <c r="H306" s="434">
        <f t="shared" ref="H306:H314" si="95">E306-D306</f>
        <v>-701281</v>
      </c>
      <c r="I306" s="99">
        <f>I143</f>
        <v>0</v>
      </c>
      <c r="J306" s="95">
        <f>E306-I306</f>
        <v>503587</v>
      </c>
      <c r="K306" s="28" t="e">
        <f>E306/I306*100-100</f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18" hidden="1" customHeight="1">
      <c r="A307" s="231" t="s">
        <v>48</v>
      </c>
      <c r="B307" s="410" t="s">
        <v>207</v>
      </c>
      <c r="C307" s="438">
        <v>0</v>
      </c>
      <c r="D307" s="438">
        <v>0</v>
      </c>
      <c r="E307" s="438">
        <f>E279</f>
        <v>0</v>
      </c>
      <c r="F307" s="318" t="str">
        <f t="shared" ref="F307:F314" si="96">IF(C307=0,"",E307/C307*100)</f>
        <v/>
      </c>
      <c r="G307" s="319" t="str">
        <f t="shared" ref="G307:G316" si="97">IF(D307=0,"",E307/D307*100)</f>
        <v/>
      </c>
      <c r="H307" s="434">
        <f t="shared" si="95"/>
        <v>0</v>
      </c>
      <c r="I307" s="99">
        <f>I279</f>
        <v>0</v>
      </c>
      <c r="J307" s="95">
        <f t="shared" si="93"/>
        <v>0</v>
      </c>
      <c r="K307" s="28" t="e">
        <f t="shared" si="94"/>
        <v>#DIV/0!</v>
      </c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2.5" hidden="1" customHeight="1">
      <c r="A308" s="231" t="s">
        <v>187</v>
      </c>
      <c r="B308" s="324" t="s">
        <v>45</v>
      </c>
      <c r="C308" s="438">
        <f t="shared" ref="C308:E309" si="98">C145</f>
        <v>0</v>
      </c>
      <c r="D308" s="438">
        <f t="shared" si="98"/>
        <v>0</v>
      </c>
      <c r="E308" s="438">
        <f t="shared" si="98"/>
        <v>0</v>
      </c>
      <c r="F308" s="318" t="str">
        <f t="shared" si="96"/>
        <v/>
      </c>
      <c r="G308" s="319" t="str">
        <f t="shared" si="97"/>
        <v/>
      </c>
      <c r="H308" s="434">
        <f t="shared" si="95"/>
        <v>0</v>
      </c>
      <c r="I308" s="99">
        <f>I145</f>
        <v>0</v>
      </c>
      <c r="J308" s="95">
        <f t="shared" si="93"/>
        <v>0</v>
      </c>
      <c r="K308" s="28">
        <v>0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24.75" hidden="1" customHeight="1">
      <c r="A309" s="231" t="s">
        <v>188</v>
      </c>
      <c r="B309" s="324" t="s">
        <v>189</v>
      </c>
      <c r="C309" s="438">
        <f t="shared" si="98"/>
        <v>0</v>
      </c>
      <c r="D309" s="438">
        <f t="shared" si="98"/>
        <v>0</v>
      </c>
      <c r="E309" s="438">
        <f t="shared" si="98"/>
        <v>0</v>
      </c>
      <c r="F309" s="318" t="str">
        <f t="shared" si="96"/>
        <v/>
      </c>
      <c r="G309" s="319" t="str">
        <f t="shared" si="97"/>
        <v/>
      </c>
      <c r="H309" s="434">
        <f t="shared" si="95"/>
        <v>0</v>
      </c>
      <c r="I309" s="99">
        <f>I146</f>
        <v>0</v>
      </c>
      <c r="J309" s="95">
        <f t="shared" si="93"/>
        <v>0</v>
      </c>
      <c r="K309" s="28" t="e">
        <f t="shared" si="94"/>
        <v>#DIV/0!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31.5" hidden="1" customHeight="1">
      <c r="A310" s="231" t="s">
        <v>192</v>
      </c>
      <c r="B310" s="324" t="s">
        <v>195</v>
      </c>
      <c r="C310" s="438">
        <f>C149</f>
        <v>0</v>
      </c>
      <c r="D310" s="438">
        <f>D149</f>
        <v>0</v>
      </c>
      <c r="E310" s="438">
        <f>E149</f>
        <v>0</v>
      </c>
      <c r="F310" s="318" t="str">
        <f t="shared" si="96"/>
        <v/>
      </c>
      <c r="G310" s="319" t="str">
        <f t="shared" si="97"/>
        <v/>
      </c>
      <c r="H310" s="434">
        <f t="shared" si="95"/>
        <v>0</v>
      </c>
      <c r="I310" s="99">
        <f>I149</f>
        <v>0</v>
      </c>
      <c r="J310" s="95">
        <f t="shared" si="93"/>
        <v>0</v>
      </c>
      <c r="K310" s="28" t="e">
        <f>E310/I310*100-100</f>
        <v>#DIV/0!</v>
      </c>
      <c r="L310" s="7"/>
      <c r="M310" s="4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s="8" customFormat="1" ht="17.25" customHeight="1">
      <c r="A311" s="231">
        <v>9000</v>
      </c>
      <c r="B311" s="324" t="s">
        <v>308</v>
      </c>
      <c r="C311" s="438">
        <f>C158+C281</f>
        <v>100000</v>
      </c>
      <c r="D311" s="438">
        <f>D158+D281</f>
        <v>100000</v>
      </c>
      <c r="E311" s="438">
        <f>E158+E281</f>
        <v>0</v>
      </c>
      <c r="F311" s="318">
        <f t="shared" si="96"/>
        <v>0</v>
      </c>
      <c r="G311" s="319">
        <f t="shared" si="97"/>
        <v>0</v>
      </c>
      <c r="H311" s="434">
        <f t="shared" si="95"/>
        <v>-100000</v>
      </c>
      <c r="I311" s="99">
        <f>I150+I281</f>
        <v>0</v>
      </c>
      <c r="J311" s="95">
        <f t="shared" si="93"/>
        <v>0</v>
      </c>
      <c r="K311" s="28" t="e">
        <f>E311/I311*100-100</f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15.75" hidden="1" customHeight="1">
      <c r="A312" s="231" t="s">
        <v>54</v>
      </c>
      <c r="B312" s="324" t="s">
        <v>193</v>
      </c>
      <c r="C312" s="438">
        <f>C151</f>
        <v>0</v>
      </c>
      <c r="D312" s="438">
        <f>D151</f>
        <v>0</v>
      </c>
      <c r="E312" s="438">
        <f>E151</f>
        <v>0</v>
      </c>
      <c r="F312" s="318" t="str">
        <f t="shared" si="96"/>
        <v/>
      </c>
      <c r="G312" s="319" t="str">
        <f t="shared" si="97"/>
        <v/>
      </c>
      <c r="H312" s="434">
        <f t="shared" si="95"/>
        <v>0</v>
      </c>
      <c r="I312" s="99">
        <f>I151</f>
        <v>0</v>
      </c>
      <c r="J312" s="95">
        <f t="shared" si="93"/>
        <v>0</v>
      </c>
      <c r="K312" s="28" t="e">
        <f>E312/I312*100-100</f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23.25" customHeight="1">
      <c r="A313" s="139"/>
      <c r="B313" s="440" t="s">
        <v>17</v>
      </c>
      <c r="C313" s="393">
        <f>C288</f>
        <v>0</v>
      </c>
      <c r="D313" s="393">
        <f>D288</f>
        <v>0</v>
      </c>
      <c r="E313" s="393">
        <f>E288</f>
        <v>0</v>
      </c>
      <c r="F313" s="318" t="str">
        <f t="shared" si="96"/>
        <v/>
      </c>
      <c r="G313" s="319" t="str">
        <f t="shared" si="97"/>
        <v/>
      </c>
      <c r="H313" s="441">
        <f t="shared" si="95"/>
        <v>0</v>
      </c>
      <c r="I313" s="101">
        <f>I288</f>
        <v>0</v>
      </c>
      <c r="J313" s="96">
        <f>E313-I313</f>
        <v>0</v>
      </c>
      <c r="K313" s="47"/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64" customFormat="1" ht="19.5" customHeight="1">
      <c r="A314" s="488" t="s">
        <v>235</v>
      </c>
      <c r="B314" s="489" t="s">
        <v>11</v>
      </c>
      <c r="C314" s="490">
        <f>C313+C294</f>
        <v>72852522</v>
      </c>
      <c r="D314" s="490">
        <f>D294+D313</f>
        <v>26368427</v>
      </c>
      <c r="E314" s="490">
        <f>E294+E313</f>
        <v>15572956</v>
      </c>
      <c r="F314" s="491">
        <f t="shared" si="96"/>
        <v>21.376001231638899</v>
      </c>
      <c r="G314" s="492">
        <f t="shared" si="97"/>
        <v>59.059101250142831</v>
      </c>
      <c r="H314" s="493">
        <f t="shared" si="95"/>
        <v>-10795471</v>
      </c>
      <c r="I314" s="81" t="e">
        <f>I294+I313</f>
        <v>#REF!</v>
      </c>
      <c r="J314" s="94" t="e">
        <f>E314-I314</f>
        <v>#REF!</v>
      </c>
      <c r="K314" s="80" t="e">
        <f>E314/I314*100-100</f>
        <v>#REF!</v>
      </c>
      <c r="L314" s="62"/>
      <c r="M314" s="63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</row>
    <row r="315" spans="1:25" s="8" customFormat="1" ht="6" customHeight="1" thickBot="1">
      <c r="A315" s="139"/>
      <c r="B315" s="442"/>
      <c r="C315" s="443"/>
      <c r="D315" s="443"/>
      <c r="E315" s="444"/>
      <c r="F315" s="290"/>
      <c r="G315" s="322" t="str">
        <f t="shared" si="97"/>
        <v/>
      </c>
      <c r="H315" s="445"/>
      <c r="I315" s="82"/>
      <c r="J315" s="97"/>
      <c r="K315" s="83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27.75" customHeight="1">
      <c r="A316" s="487" t="s">
        <v>16</v>
      </c>
      <c r="B316" s="446" t="s">
        <v>28</v>
      </c>
      <c r="C316" s="393">
        <v>60000</v>
      </c>
      <c r="D316" s="393">
        <v>60000</v>
      </c>
      <c r="E316" s="417">
        <v>60000</v>
      </c>
      <c r="F316" s="290">
        <f>IF(C316=0,"",E316/C316*100)</f>
        <v>100</v>
      </c>
      <c r="G316" s="255">
        <f t="shared" si="97"/>
        <v>100</v>
      </c>
      <c r="H316" s="411">
        <f>E316-D316</f>
        <v>0</v>
      </c>
      <c r="I316" s="101"/>
      <c r="J316" s="98">
        <f>E316-I316</f>
        <v>60000</v>
      </c>
      <c r="K316" s="84" t="e">
        <f>E316/I316*100-100</f>
        <v>#DIV/0!</v>
      </c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" customHeight="1">
      <c r="B317" s="611"/>
      <c r="C317" s="611"/>
      <c r="D317" s="611"/>
      <c r="E317" s="611"/>
      <c r="F317" s="323"/>
      <c r="G317" s="323"/>
      <c r="H317" s="447"/>
      <c r="I317" s="29"/>
    </row>
    <row r="318" spans="1:25" ht="17.25" customHeight="1">
      <c r="B318" s="485" t="s">
        <v>278</v>
      </c>
      <c r="C318" s="486"/>
      <c r="D318" s="486" t="s">
        <v>279</v>
      </c>
      <c r="E318" s="486"/>
      <c r="F318" s="30"/>
      <c r="G318" s="30"/>
      <c r="H318" s="31"/>
      <c r="I318" s="29"/>
    </row>
    <row r="319" spans="1:25" hidden="1">
      <c r="B319" s="113"/>
      <c r="C319" s="32"/>
      <c r="D319" s="32"/>
      <c r="E319" s="32"/>
      <c r="F319" s="34"/>
      <c r="G319" s="34"/>
      <c r="H319" s="35"/>
      <c r="I319" s="32"/>
      <c r="J319" s="14"/>
    </row>
    <row r="320" spans="1:25">
      <c r="B320" s="114"/>
      <c r="C320" s="38"/>
      <c r="D320" s="32"/>
      <c r="E320" s="32"/>
      <c r="F320" s="33"/>
      <c r="G320" s="33"/>
      <c r="H320" s="35"/>
      <c r="I320" s="32"/>
      <c r="J320" s="14"/>
    </row>
    <row r="321" spans="2:11">
      <c r="C321" s="40"/>
      <c r="D321" s="36"/>
      <c r="E321" s="36"/>
      <c r="F321" s="33"/>
      <c r="G321" s="33"/>
      <c r="H321" s="35"/>
      <c r="I321" s="36"/>
      <c r="J321" s="14"/>
    </row>
    <row r="322" spans="2:11">
      <c r="C322" s="40"/>
      <c r="D322" s="36"/>
      <c r="E322" s="36"/>
      <c r="F322" s="37"/>
      <c r="G322" s="37"/>
      <c r="H322" s="35"/>
      <c r="I322" s="36"/>
      <c r="J322" s="14"/>
    </row>
    <row r="323" spans="2:11">
      <c r="C323" s="40"/>
      <c r="D323" s="36"/>
      <c r="E323" s="32"/>
      <c r="F323" s="33"/>
      <c r="G323" s="33"/>
      <c r="H323" s="35"/>
      <c r="I323" s="32"/>
      <c r="J323" s="14"/>
    </row>
    <row r="324" spans="2:11">
      <c r="C324" s="40"/>
      <c r="D324" s="40"/>
      <c r="E324" s="38"/>
      <c r="F324" s="1"/>
      <c r="G324" s="1"/>
      <c r="H324" s="39"/>
    </row>
    <row r="325" spans="2:11" ht="20.25" customHeight="1">
      <c r="B325" s="115"/>
      <c r="C325" s="40"/>
      <c r="D325" s="40"/>
      <c r="E325" s="40"/>
      <c r="F325" s="2"/>
      <c r="G325" s="2"/>
      <c r="H325" s="39"/>
    </row>
    <row r="326" spans="2:11" ht="18" customHeight="1">
      <c r="B326" s="114"/>
      <c r="C326" s="40"/>
      <c r="D326" s="40"/>
      <c r="E326" s="40"/>
      <c r="F326" s="2"/>
      <c r="G326" s="2"/>
      <c r="H326" s="39"/>
    </row>
    <row r="327" spans="2:11">
      <c r="C327" s="10"/>
      <c r="D327" s="10"/>
      <c r="E327" s="10"/>
      <c r="F327" s="3"/>
      <c r="G327" s="3"/>
      <c r="H327" s="41"/>
    </row>
    <row r="328" spans="2:11">
      <c r="B328" s="116"/>
      <c r="C328" s="10"/>
      <c r="D328" s="10"/>
      <c r="E328" s="10"/>
      <c r="F328" s="3"/>
      <c r="G328" s="3"/>
      <c r="H328" s="41"/>
    </row>
    <row r="329" spans="2:11">
      <c r="C329" s="10"/>
      <c r="D329" s="10"/>
      <c r="E329" s="10"/>
      <c r="F329" s="3"/>
      <c r="G329" s="3"/>
      <c r="H329" s="41"/>
    </row>
    <row r="330" spans="2:11">
      <c r="C330" s="10"/>
      <c r="D330" s="10"/>
      <c r="E330" s="10"/>
      <c r="F330" s="10"/>
      <c r="G330" s="10"/>
      <c r="H330" s="10"/>
      <c r="I330" s="10"/>
    </row>
    <row r="331" spans="2:11">
      <c r="C331" s="10"/>
      <c r="D331" s="10"/>
      <c r="E331" s="10"/>
      <c r="F331" s="3"/>
      <c r="G331" s="3"/>
      <c r="H331" s="41"/>
    </row>
    <row r="332" spans="2:11">
      <c r="C332" s="10"/>
      <c r="D332" s="10"/>
      <c r="E332" s="10"/>
      <c r="F332" s="3"/>
      <c r="G332" s="3"/>
      <c r="H332" s="41"/>
    </row>
    <row r="333" spans="2:11">
      <c r="C333" s="10"/>
      <c r="D333" s="10"/>
      <c r="E333" s="10"/>
      <c r="F333" s="3"/>
      <c r="G333" s="3"/>
      <c r="H333" s="41"/>
    </row>
    <row r="334" spans="2:11">
      <c r="C334" s="10"/>
      <c r="D334" s="10"/>
      <c r="E334" s="10"/>
      <c r="F334" s="3"/>
      <c r="G334" s="3"/>
      <c r="H334" s="41"/>
    </row>
    <row r="335" spans="2:11">
      <c r="C335" s="10"/>
      <c r="D335" s="10"/>
      <c r="E335" s="51"/>
      <c r="F335" s="3"/>
      <c r="G335" s="3"/>
      <c r="H335" s="41"/>
      <c r="I335" s="214"/>
      <c r="J335" s="215"/>
      <c r="K335" s="215"/>
    </row>
    <row r="336" spans="2:11" ht="18.75">
      <c r="C336" s="10"/>
      <c r="D336" s="10"/>
      <c r="E336" s="52"/>
      <c r="F336" s="3"/>
      <c r="G336" s="3"/>
      <c r="H336" s="41"/>
      <c r="I336" s="216"/>
    </row>
    <row r="337" spans="3:11" ht="18.75">
      <c r="C337" s="10"/>
      <c r="D337" s="10"/>
      <c r="E337" s="52"/>
      <c r="F337" s="3"/>
      <c r="G337" s="3"/>
      <c r="H337" s="41"/>
      <c r="I337" s="217"/>
      <c r="J337" s="218"/>
      <c r="K337" s="218"/>
    </row>
    <row r="338" spans="3:11" ht="18.75">
      <c r="C338" s="10"/>
      <c r="D338" s="10"/>
      <c r="E338" s="52"/>
      <c r="F338" s="3"/>
      <c r="G338" s="3"/>
      <c r="H338" s="41"/>
      <c r="I338" s="216"/>
      <c r="J338" s="215"/>
      <c r="K338" s="215"/>
    </row>
    <row r="339" spans="3:11">
      <c r="C339" s="10"/>
      <c r="D339" s="10"/>
      <c r="E339" s="10"/>
      <c r="F339" s="3"/>
      <c r="G339" s="3"/>
      <c r="H339" s="41"/>
    </row>
    <row r="340" spans="3:11">
      <c r="C340" s="10"/>
      <c r="D340" s="10"/>
      <c r="E340" s="10"/>
      <c r="F340" s="3"/>
      <c r="G340" s="3"/>
      <c r="H340" s="41"/>
    </row>
    <row r="341" spans="3:11">
      <c r="C341" s="10"/>
      <c r="D341" s="10"/>
      <c r="E341" s="10"/>
      <c r="F341" s="3"/>
      <c r="G341" s="3"/>
      <c r="H341" s="41"/>
    </row>
    <row r="342" spans="3:11">
      <c r="C342" s="51"/>
      <c r="D342" s="51"/>
      <c r="E342" s="51"/>
      <c r="F342" s="3"/>
      <c r="G342" s="3"/>
      <c r="H342" s="41"/>
    </row>
    <row r="343" spans="3:11">
      <c r="C343" s="51"/>
      <c r="D343" s="51"/>
      <c r="E343" s="51"/>
      <c r="F343" s="3"/>
      <c r="G343" s="3"/>
      <c r="H343" s="41"/>
    </row>
    <row r="344" spans="3:11">
      <c r="C344" s="51"/>
      <c r="D344" s="51"/>
      <c r="E344" s="51"/>
      <c r="F344" s="3"/>
      <c r="G344" s="3"/>
      <c r="H344" s="41"/>
    </row>
    <row r="345" spans="3:11">
      <c r="C345" s="10"/>
      <c r="D345" s="10"/>
      <c r="E345" s="10"/>
      <c r="F345" s="3"/>
      <c r="G345" s="3"/>
      <c r="H345" s="41"/>
    </row>
    <row r="346" spans="3:11">
      <c r="C346" s="10"/>
      <c r="D346" s="10"/>
      <c r="E346" s="10"/>
      <c r="F346" s="3"/>
      <c r="G346" s="3"/>
      <c r="H346" s="41"/>
    </row>
    <row r="347" spans="3:11">
      <c r="C347" s="10"/>
      <c r="D347" s="10"/>
      <c r="E347" s="10"/>
      <c r="F347" s="3"/>
      <c r="G347" s="3"/>
      <c r="H347" s="41"/>
    </row>
    <row r="348" spans="3:11">
      <c r="C348" s="10"/>
      <c r="D348" s="10"/>
      <c r="E348" s="10"/>
      <c r="F348" s="3"/>
      <c r="G348" s="3"/>
      <c r="H348" s="41"/>
    </row>
    <row r="349" spans="3:11">
      <c r="C349" s="10"/>
      <c r="D349" s="10"/>
      <c r="E349" s="10"/>
      <c r="F349" s="3"/>
      <c r="G349" s="3"/>
      <c r="H349" s="41"/>
    </row>
    <row r="350" spans="3:11">
      <c r="C350" s="10"/>
      <c r="D350" s="10"/>
      <c r="E350" s="10"/>
      <c r="F350" s="3"/>
      <c r="G350" s="3"/>
      <c r="H350" s="41"/>
    </row>
    <row r="351" spans="3:11">
      <c r="C351" s="10"/>
      <c r="D351" s="10"/>
      <c r="E351" s="10"/>
      <c r="F351" s="3"/>
      <c r="G351" s="3"/>
      <c r="H351" s="41"/>
    </row>
    <row r="352" spans="3:11">
      <c r="C352" s="10"/>
      <c r="D352" s="10"/>
      <c r="E352" s="10"/>
      <c r="F352" s="3"/>
      <c r="G352" s="3"/>
      <c r="H352" s="41"/>
    </row>
    <row r="353" spans="3:8">
      <c r="C353" s="10"/>
      <c r="D353" s="10"/>
      <c r="E353" s="10"/>
      <c r="F353" s="3"/>
      <c r="G353" s="3"/>
      <c r="H353" s="41"/>
    </row>
    <row r="354" spans="3:8">
      <c r="C354" s="10"/>
      <c r="D354" s="10"/>
      <c r="E354" s="10"/>
      <c r="F354" s="3"/>
      <c r="G354" s="3"/>
      <c r="H354" s="41"/>
    </row>
    <row r="355" spans="3:8">
      <c r="C355" s="10"/>
      <c r="D355" s="10"/>
      <c r="E355" s="10"/>
      <c r="F355" s="3"/>
      <c r="G355" s="3"/>
      <c r="H355" s="41"/>
    </row>
    <row r="356" spans="3:8">
      <c r="C356" s="10"/>
      <c r="D356" s="10"/>
      <c r="E356" s="10"/>
      <c r="F356" s="3"/>
      <c r="G356" s="3"/>
      <c r="H356" s="41"/>
    </row>
  </sheetData>
  <mergeCells count="14">
    <mergeCell ref="A5:A6"/>
    <mergeCell ref="B5:B6"/>
    <mergeCell ref="C5:C6"/>
    <mergeCell ref="D5:D6"/>
    <mergeCell ref="E5:E6"/>
    <mergeCell ref="B317:E317"/>
    <mergeCell ref="B3:G3"/>
    <mergeCell ref="F1:H1"/>
    <mergeCell ref="I1:K1"/>
    <mergeCell ref="D4:E4"/>
    <mergeCell ref="F5:G5"/>
    <mergeCell ref="H5:H6"/>
    <mergeCell ref="I5:I6"/>
    <mergeCell ref="J5:K5"/>
  </mergeCells>
  <pageMargins left="0.27559055118110237" right="0.19685039370078741" top="0.37" bottom="0.4" header="0.15748031496062992" footer="0.19685039370078741"/>
  <pageSetup paperSize="9" scale="63" fitToHeight="0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356"/>
  <sheetViews>
    <sheetView view="pageBreakPreview" zoomScale="90" zoomScaleSheetLayoutView="90" workbookViewId="0">
      <pane xSplit="1" ySplit="6" topLeftCell="B281" activePane="bottomRight" state="frozen"/>
      <selection pane="topRight" activeCell="B1" sqref="B1"/>
      <selection pane="bottomLeft" activeCell="A7" sqref="A7"/>
      <selection pane="bottomRight" activeCell="C285" sqref="C285"/>
    </sheetView>
  </sheetViews>
  <sheetFormatPr defaultColWidth="9.140625" defaultRowHeight="15.75"/>
  <cols>
    <col min="1" max="1" width="12.140625" style="109" customWidth="1"/>
    <col min="2" max="2" width="49.140625" style="110" customWidth="1"/>
    <col min="3" max="3" width="17.42578125" style="252" customWidth="1"/>
    <col min="4" max="4" width="16.85546875" style="252" customWidth="1"/>
    <col min="5" max="5" width="14.5703125" style="252" customWidth="1"/>
    <col min="6" max="6" width="15" style="256" customWidth="1"/>
    <col min="7" max="7" width="14.28515625" style="256" customWidth="1"/>
    <col min="8" max="8" width="18.28515625" style="257" customWidth="1"/>
    <col min="9" max="9" width="17.28515625" style="193" hidden="1" customWidth="1"/>
    <col min="10" max="10" width="15.28515625" style="193" hidden="1" customWidth="1"/>
    <col min="11" max="11" width="14.7109375" style="193" hidden="1" customWidth="1"/>
    <col min="12" max="12" width="30" style="13" customWidth="1"/>
    <col min="13" max="13" width="11" style="13" customWidth="1"/>
    <col min="14" max="14" width="11.140625" style="13" customWidth="1"/>
    <col min="15" max="15" width="9.140625" style="13"/>
    <col min="16" max="16" width="11.85546875" style="13" customWidth="1"/>
    <col min="17" max="25" width="9.140625" style="13"/>
    <col min="26" max="16384" width="9.140625" style="9"/>
  </cols>
  <sheetData>
    <row r="1" spans="1:25" ht="64.5" customHeight="1">
      <c r="F1" s="613" t="s">
        <v>309</v>
      </c>
      <c r="G1" s="614"/>
      <c r="H1" s="614"/>
      <c r="I1" s="615"/>
      <c r="J1" s="616"/>
      <c r="K1" s="616"/>
    </row>
    <row r="2" spans="1:25" ht="18.75" customHeight="1">
      <c r="B2" s="111" t="s">
        <v>234</v>
      </c>
      <c r="C2" s="191" t="s">
        <v>276</v>
      </c>
      <c r="D2" s="191"/>
      <c r="E2" s="191"/>
      <c r="F2" s="191"/>
      <c r="G2" s="191"/>
      <c r="H2" s="191"/>
      <c r="I2" s="192"/>
    </row>
    <row r="3" spans="1:25" ht="28.5" customHeight="1">
      <c r="B3" s="612" t="s">
        <v>310</v>
      </c>
      <c r="C3" s="612"/>
      <c r="D3" s="612"/>
      <c r="E3" s="612"/>
      <c r="F3" s="612"/>
      <c r="G3" s="612"/>
      <c r="H3" s="612"/>
      <c r="I3" s="468"/>
    </row>
    <row r="4" spans="1:25" ht="13.5" customHeight="1">
      <c r="B4" s="112"/>
      <c r="C4" s="42"/>
      <c r="D4" s="617"/>
      <c r="E4" s="617"/>
      <c r="F4" s="23"/>
      <c r="G4" s="23"/>
      <c r="H4" s="24" t="s">
        <v>280</v>
      </c>
      <c r="I4" s="227"/>
      <c r="J4" s="24" t="s">
        <v>3</v>
      </c>
    </row>
    <row r="5" spans="1:25" ht="26.25" customHeight="1">
      <c r="A5" s="618" t="s">
        <v>9</v>
      </c>
      <c r="B5" s="620" t="s">
        <v>8</v>
      </c>
      <c r="C5" s="622" t="s">
        <v>286</v>
      </c>
      <c r="D5" s="624" t="s">
        <v>311</v>
      </c>
      <c r="E5" s="626" t="s">
        <v>312</v>
      </c>
      <c r="F5" s="627" t="s">
        <v>52</v>
      </c>
      <c r="G5" s="628"/>
      <c r="H5" s="629" t="s">
        <v>314</v>
      </c>
      <c r="I5" s="626" t="s">
        <v>251</v>
      </c>
      <c r="J5" s="630" t="s">
        <v>250</v>
      </c>
      <c r="K5" s="631"/>
    </row>
    <row r="6" spans="1:25" ht="54.75" customHeight="1">
      <c r="A6" s="619"/>
      <c r="B6" s="621"/>
      <c r="C6" s="623"/>
      <c r="D6" s="625"/>
      <c r="E6" s="625"/>
      <c r="F6" s="25" t="s">
        <v>281</v>
      </c>
      <c r="G6" s="26" t="s">
        <v>313</v>
      </c>
      <c r="H6" s="625"/>
      <c r="I6" s="625"/>
      <c r="J6" s="25" t="s">
        <v>15</v>
      </c>
      <c r="K6" s="25" t="s">
        <v>18</v>
      </c>
    </row>
    <row r="7" spans="1:25" ht="29.25" customHeight="1">
      <c r="A7" s="270"/>
      <c r="B7" s="202" t="s">
        <v>230</v>
      </c>
      <c r="C7" s="495"/>
      <c r="D7" s="228"/>
      <c r="E7" s="228"/>
      <c r="F7" s="25"/>
      <c r="G7" s="26"/>
      <c r="H7" s="228"/>
      <c r="I7" s="228"/>
      <c r="J7" s="25"/>
      <c r="K7" s="25"/>
    </row>
    <row r="8" spans="1:25" ht="18.75" customHeight="1">
      <c r="B8" s="66" t="s">
        <v>1</v>
      </c>
      <c r="C8" s="67"/>
      <c r="D8" s="67"/>
      <c r="E8" s="67"/>
      <c r="F8" s="68"/>
      <c r="G8" s="68"/>
      <c r="H8" s="65"/>
      <c r="I8" s="229"/>
      <c r="J8" s="229"/>
      <c r="K8" s="229"/>
    </row>
    <row r="9" spans="1:25" s="12" customFormat="1" ht="21" customHeight="1">
      <c r="A9" s="271">
        <v>10000000</v>
      </c>
      <c r="B9" s="324" t="s">
        <v>60</v>
      </c>
      <c r="C9" s="325">
        <f>SUM(C10+C17+C23+C30)</f>
        <v>35609178</v>
      </c>
      <c r="D9" s="325">
        <f t="shared" ref="D9:E9" si="0">SUM(D10+D17+D23+D30)</f>
        <v>5371090</v>
      </c>
      <c r="E9" s="325">
        <f t="shared" si="0"/>
        <v>6073048.9500000002</v>
      </c>
      <c r="F9" s="150">
        <f t="shared" ref="F9:F30" si="1">IF(C9=0,"",E9/C9*100)</f>
        <v>17.054729401504297</v>
      </c>
      <c r="G9" s="515">
        <f t="shared" ref="G9:G40" si="2">IF(D9=0,"",E9/D9*100)</f>
        <v>113.06920848468374</v>
      </c>
      <c r="H9" s="326">
        <f>E9-D9</f>
        <v>701958.95000000019</v>
      </c>
      <c r="I9" s="149">
        <f>I10+I17+I23+I30</f>
        <v>112579.102</v>
      </c>
      <c r="J9" s="151">
        <f>E9-I9</f>
        <v>5960469.8480000002</v>
      </c>
      <c r="K9" s="152">
        <f t="shared" ref="K9:K14" si="3">E9/I9*100-100</f>
        <v>5294.4727237209618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36.75" customHeight="1">
      <c r="A10" s="271">
        <v>11000000</v>
      </c>
      <c r="B10" s="324" t="s">
        <v>61</v>
      </c>
      <c r="C10" s="325">
        <f>SUM(C11+C15)</f>
        <v>23173165</v>
      </c>
      <c r="D10" s="325">
        <f t="shared" ref="D10:E10" si="4">SUM(D11+D15)</f>
        <v>3654718</v>
      </c>
      <c r="E10" s="325">
        <f t="shared" si="4"/>
        <v>3750171</v>
      </c>
      <c r="F10" s="150">
        <f t="shared" si="1"/>
        <v>16.183249029642692</v>
      </c>
      <c r="G10" s="515">
        <f t="shared" si="2"/>
        <v>102.61177469780158</v>
      </c>
      <c r="H10" s="326">
        <f t="shared" ref="H10:H40" si="5">E10-D10</f>
        <v>95453</v>
      </c>
      <c r="I10" s="149">
        <f>I11+I15</f>
        <v>71592.739000000001</v>
      </c>
      <c r="J10" s="151">
        <f t="shared" ref="J10:J51" si="6">E10-I10</f>
        <v>3678578.2609999999</v>
      </c>
      <c r="K10" s="152">
        <f t="shared" si="3"/>
        <v>5138.2002035150517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24" customHeight="1">
      <c r="A11" s="271">
        <v>11010000</v>
      </c>
      <c r="B11" s="324" t="s">
        <v>62</v>
      </c>
      <c r="C11" s="327">
        <f>SUM(C12+C13+C14)</f>
        <v>23172965</v>
      </c>
      <c r="D11" s="327">
        <f>SUM(D12+D13+D14)</f>
        <v>3654718</v>
      </c>
      <c r="E11" s="327">
        <f>SUM(E12+E13+E14)</f>
        <v>3750171</v>
      </c>
      <c r="F11" s="154">
        <f t="shared" si="1"/>
        <v>16.183388703171993</v>
      </c>
      <c r="G11" s="516">
        <f t="shared" si="2"/>
        <v>102.61177469780158</v>
      </c>
      <c r="H11" s="328">
        <f>E11-D11</f>
        <v>95453</v>
      </c>
      <c r="I11" s="153">
        <f>SUM(I12:I14)</f>
        <v>71592.739000000001</v>
      </c>
      <c r="J11" s="151">
        <f t="shared" si="6"/>
        <v>3678578.2609999999</v>
      </c>
      <c r="K11" s="155">
        <f t="shared" si="3"/>
        <v>5138.2002035150517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47.25" customHeight="1">
      <c r="A12" s="272">
        <v>11010100</v>
      </c>
      <c r="B12" s="329" t="s">
        <v>63</v>
      </c>
      <c r="C12" s="330">
        <v>17599107</v>
      </c>
      <c r="D12" s="330">
        <v>3645358</v>
      </c>
      <c r="E12" s="331">
        <v>3596360</v>
      </c>
      <c r="F12" s="156">
        <f t="shared" si="1"/>
        <v>20.434900475347984</v>
      </c>
      <c r="G12" s="517">
        <f t="shared" si="2"/>
        <v>98.65587961456734</v>
      </c>
      <c r="H12" s="333">
        <f t="shared" si="5"/>
        <v>-48998</v>
      </c>
      <c r="I12" s="157">
        <v>61819.154000000002</v>
      </c>
      <c r="J12" s="158">
        <f t="shared" si="6"/>
        <v>3534540.8459999999</v>
      </c>
      <c r="K12" s="159">
        <f t="shared" si="3"/>
        <v>5717.5496869465405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48.75" customHeight="1">
      <c r="A13" s="272">
        <v>11010400</v>
      </c>
      <c r="B13" s="329" t="s">
        <v>64</v>
      </c>
      <c r="C13" s="330">
        <v>5498632</v>
      </c>
      <c r="D13" s="330">
        <v>0</v>
      </c>
      <c r="E13" s="332">
        <v>114641</v>
      </c>
      <c r="F13" s="156">
        <f t="shared" si="1"/>
        <v>2.0849003897696736</v>
      </c>
      <c r="G13" s="517">
        <v>0</v>
      </c>
      <c r="H13" s="333">
        <f t="shared" si="5"/>
        <v>114641</v>
      </c>
      <c r="I13" s="157">
        <v>8985.9359999999997</v>
      </c>
      <c r="J13" s="158">
        <f t="shared" si="6"/>
        <v>105655.064</v>
      </c>
      <c r="K13" s="159">
        <f t="shared" si="3"/>
        <v>1175.7825116938293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50.25" customHeight="1">
      <c r="A14" s="272">
        <v>11010500</v>
      </c>
      <c r="B14" s="329" t="s">
        <v>65</v>
      </c>
      <c r="C14" s="330">
        <v>75226</v>
      </c>
      <c r="D14" s="330">
        <v>9360</v>
      </c>
      <c r="E14" s="332">
        <v>39170</v>
      </c>
      <c r="F14" s="156">
        <f t="shared" si="1"/>
        <v>52.069763113817032</v>
      </c>
      <c r="G14" s="517">
        <f t="shared" si="2"/>
        <v>418.48290598290595</v>
      </c>
      <c r="H14" s="333">
        <f t="shared" si="5"/>
        <v>29810</v>
      </c>
      <c r="I14" s="157">
        <v>787.649</v>
      </c>
      <c r="J14" s="158">
        <f t="shared" si="6"/>
        <v>38382.351000000002</v>
      </c>
      <c r="K14" s="159">
        <f t="shared" si="3"/>
        <v>4873.0273256234696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s="12" customFormat="1" ht="25.5" customHeight="1">
      <c r="A15" s="271">
        <v>11020000</v>
      </c>
      <c r="B15" s="324" t="s">
        <v>66</v>
      </c>
      <c r="C15" s="334">
        <f>SUM(C16)</f>
        <v>200</v>
      </c>
      <c r="D15" s="334">
        <f>SUM(D16)</f>
        <v>0</v>
      </c>
      <c r="E15" s="334">
        <f>SUM(E16)</f>
        <v>0</v>
      </c>
      <c r="F15" s="496">
        <f t="shared" si="1"/>
        <v>0</v>
      </c>
      <c r="G15" s="518" t="str">
        <f t="shared" si="2"/>
        <v/>
      </c>
      <c r="H15" s="326">
        <f t="shared" si="5"/>
        <v>0</v>
      </c>
      <c r="I15" s="160">
        <f>I16</f>
        <v>0</v>
      </c>
      <c r="J15" s="151">
        <f t="shared" si="6"/>
        <v>0</v>
      </c>
      <c r="K15" s="16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s="12" customFormat="1" ht="38.25" customHeight="1">
      <c r="A16" s="272">
        <v>11020200</v>
      </c>
      <c r="B16" s="329" t="s">
        <v>67</v>
      </c>
      <c r="C16" s="330">
        <v>200</v>
      </c>
      <c r="D16" s="330">
        <v>0</v>
      </c>
      <c r="E16" s="330">
        <v>0</v>
      </c>
      <c r="F16" s="519">
        <f t="shared" si="1"/>
        <v>0</v>
      </c>
      <c r="G16" s="519" t="str">
        <f t="shared" si="2"/>
        <v/>
      </c>
      <c r="H16" s="333">
        <f t="shared" si="5"/>
        <v>0</v>
      </c>
      <c r="I16" s="163"/>
      <c r="J16" s="158">
        <f t="shared" si="6"/>
        <v>0</v>
      </c>
      <c r="K16" s="159" t="e">
        <f t="shared" ref="K16:K30" si="7">E16/I16*100-100</f>
        <v>#DIV/0!</v>
      </c>
      <c r="L16" s="11"/>
      <c r="M16" s="11"/>
      <c r="N16" s="11"/>
      <c r="O16" s="11"/>
      <c r="P16" s="43"/>
      <c r="Q16" s="11"/>
      <c r="R16" s="11"/>
      <c r="S16" s="11"/>
      <c r="T16" s="11"/>
      <c r="U16" s="11"/>
      <c r="V16" s="11"/>
      <c r="W16" s="11"/>
      <c r="X16" s="11"/>
      <c r="Y16" s="11"/>
    </row>
    <row r="17" spans="1:26" s="12" customFormat="1" ht="35.25" customHeight="1">
      <c r="A17" s="271">
        <v>13000000</v>
      </c>
      <c r="B17" s="324" t="s">
        <v>53</v>
      </c>
      <c r="C17" s="325">
        <f>SUM(C18+C21)</f>
        <v>655033</v>
      </c>
      <c r="D17" s="325">
        <f t="shared" ref="D17:E17" si="8">SUM(D18+D21)</f>
        <v>18896</v>
      </c>
      <c r="E17" s="325">
        <f t="shared" si="8"/>
        <v>147658.65</v>
      </c>
      <c r="F17" s="164">
        <f t="shared" si="1"/>
        <v>22.542169631148354</v>
      </c>
      <c r="G17" s="520">
        <f t="shared" si="2"/>
        <v>781.42808001693481</v>
      </c>
      <c r="H17" s="326">
        <f t="shared" si="5"/>
        <v>128762.65</v>
      </c>
      <c r="I17" s="149">
        <f>I18+I21</f>
        <v>18.91</v>
      </c>
      <c r="J17" s="151">
        <f t="shared" si="6"/>
        <v>147639.74</v>
      </c>
      <c r="K17" s="161">
        <f t="shared" si="7"/>
        <v>780749.55050237966</v>
      </c>
      <c r="L17" s="13"/>
      <c r="M17" s="13"/>
      <c r="N17" s="13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</row>
    <row r="18" spans="1:26" s="12" customFormat="1" ht="31.5" customHeight="1">
      <c r="A18" s="271">
        <v>13010000</v>
      </c>
      <c r="B18" s="324" t="s">
        <v>260</v>
      </c>
      <c r="C18" s="325">
        <f>SUM(C19+C20)</f>
        <v>293034</v>
      </c>
      <c r="D18" s="325">
        <f>SUM(D19+D20)</f>
        <v>896</v>
      </c>
      <c r="E18" s="325">
        <f>SUM(E19+E20)</f>
        <v>64647.65</v>
      </c>
      <c r="F18" s="164">
        <f t="shared" si="1"/>
        <v>22.061484332876049</v>
      </c>
      <c r="G18" s="520">
        <f t="shared" si="2"/>
        <v>7215.1395089285716</v>
      </c>
      <c r="H18" s="326">
        <f t="shared" si="5"/>
        <v>63751.65</v>
      </c>
      <c r="I18" s="149">
        <f>I20</f>
        <v>1.1259999999999999</v>
      </c>
      <c r="J18" s="151">
        <f t="shared" si="6"/>
        <v>64646.524000000005</v>
      </c>
      <c r="K18" s="161">
        <f t="shared" si="7"/>
        <v>5741254.3516873894</v>
      </c>
      <c r="L18" s="13"/>
      <c r="M18" s="13"/>
      <c r="N18" s="13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</row>
    <row r="19" spans="1:26" s="12" customFormat="1" ht="50.25" customHeight="1">
      <c r="A19" s="272">
        <v>13010100</v>
      </c>
      <c r="B19" s="329" t="s">
        <v>259</v>
      </c>
      <c r="C19" s="335">
        <v>280788</v>
      </c>
      <c r="D19" s="335">
        <v>650</v>
      </c>
      <c r="E19" s="335">
        <v>55914.400000000001</v>
      </c>
      <c r="F19" s="162">
        <f t="shared" si="1"/>
        <v>19.913386611963475</v>
      </c>
      <c r="G19" s="520">
        <f t="shared" si="2"/>
        <v>8602.2153846153833</v>
      </c>
      <c r="H19" s="326">
        <f t="shared" si="5"/>
        <v>55264.4</v>
      </c>
      <c r="I19" s="149"/>
      <c r="J19" s="151"/>
      <c r="K19" s="161"/>
      <c r="L19" s="13"/>
      <c r="M19" s="13"/>
      <c r="N19" s="13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</row>
    <row r="20" spans="1:26" s="12" customFormat="1" ht="83.25" customHeight="1">
      <c r="A20" s="272">
        <v>13010200</v>
      </c>
      <c r="B20" s="329" t="s">
        <v>68</v>
      </c>
      <c r="C20" s="335">
        <v>12246</v>
      </c>
      <c r="D20" s="335">
        <v>246</v>
      </c>
      <c r="E20" s="335">
        <v>8733.25</v>
      </c>
      <c r="F20" s="162">
        <f t="shared" si="1"/>
        <v>71.315123305569159</v>
      </c>
      <c r="G20" s="521">
        <f t="shared" si="2"/>
        <v>3550.1016260162601</v>
      </c>
      <c r="H20" s="333">
        <f t="shared" si="5"/>
        <v>8487.25</v>
      </c>
      <c r="I20" s="165">
        <v>1.1259999999999999</v>
      </c>
      <c r="J20" s="158">
        <f t="shared" si="6"/>
        <v>8732.1239999999998</v>
      </c>
      <c r="K20" s="166">
        <f t="shared" si="7"/>
        <v>775499.46714031976</v>
      </c>
      <c r="L20" s="13"/>
      <c r="M20" s="13"/>
      <c r="N20" s="13"/>
      <c r="O20" s="13"/>
      <c r="P20" s="13"/>
      <c r="Q20" s="13"/>
      <c r="R20" s="11"/>
      <c r="S20" s="11"/>
      <c r="T20" s="11"/>
      <c r="U20" s="11"/>
      <c r="V20" s="11"/>
      <c r="W20" s="11"/>
      <c r="X20" s="11"/>
      <c r="Y20" s="11"/>
    </row>
    <row r="21" spans="1:26" s="44" customFormat="1" ht="26.25" customHeight="1">
      <c r="A21" s="271">
        <v>13030000</v>
      </c>
      <c r="B21" s="324" t="s">
        <v>69</v>
      </c>
      <c r="C21" s="325">
        <f>SUM(C22)</f>
        <v>361999</v>
      </c>
      <c r="D21" s="325">
        <f>SUM(D22)</f>
        <v>18000</v>
      </c>
      <c r="E21" s="325">
        <f>SUM(E22)</f>
        <v>83011</v>
      </c>
      <c r="F21" s="164">
        <f t="shared" si="1"/>
        <v>22.931278815687335</v>
      </c>
      <c r="G21" s="520">
        <f t="shared" si="2"/>
        <v>461.17222222222222</v>
      </c>
      <c r="H21" s="326">
        <f t="shared" si="5"/>
        <v>65011</v>
      </c>
      <c r="I21" s="149">
        <f>I22</f>
        <v>17.783999999999999</v>
      </c>
      <c r="J21" s="151">
        <f t="shared" si="6"/>
        <v>82993.216</v>
      </c>
      <c r="K21" s="161">
        <f t="shared" si="7"/>
        <v>466673.50427350431</v>
      </c>
      <c r="L21" s="13"/>
      <c r="M21" s="13"/>
      <c r="N21" s="13"/>
      <c r="O21" s="13"/>
      <c r="P21" s="13"/>
      <c r="Q21" s="13"/>
    </row>
    <row r="22" spans="1:26" ht="51.75" customHeight="1">
      <c r="A22" s="272">
        <v>13030100</v>
      </c>
      <c r="B22" s="329" t="s">
        <v>70</v>
      </c>
      <c r="C22" s="330">
        <v>361999</v>
      </c>
      <c r="D22" s="330">
        <v>18000</v>
      </c>
      <c r="E22" s="332">
        <v>83011</v>
      </c>
      <c r="F22" s="162">
        <f t="shared" si="1"/>
        <v>22.931278815687335</v>
      </c>
      <c r="G22" s="521">
        <f t="shared" si="2"/>
        <v>461.17222222222222</v>
      </c>
      <c r="H22" s="333">
        <f t="shared" si="5"/>
        <v>65011</v>
      </c>
      <c r="I22" s="157">
        <v>17.783999999999999</v>
      </c>
      <c r="J22" s="158">
        <f t="shared" si="6"/>
        <v>82993.216</v>
      </c>
      <c r="K22" s="166">
        <f t="shared" si="7"/>
        <v>466673.50427350431</v>
      </c>
      <c r="L22" s="11"/>
      <c r="M22" s="11"/>
      <c r="N22" s="11"/>
      <c r="O22" s="11"/>
      <c r="P22" s="11"/>
      <c r="Q22" s="11"/>
    </row>
    <row r="23" spans="1:26" s="45" customFormat="1" ht="29.25" customHeight="1" thickBot="1">
      <c r="A23" s="271">
        <v>14000000</v>
      </c>
      <c r="B23" s="324" t="s">
        <v>71</v>
      </c>
      <c r="C23" s="334">
        <f>SUM(C24+C26+C28)</f>
        <v>828854</v>
      </c>
      <c r="D23" s="334">
        <f t="shared" ref="D23:E23" si="9">SUM(D24+D26+D28)</f>
        <v>123000</v>
      </c>
      <c r="E23" s="334">
        <f t="shared" si="9"/>
        <v>224399</v>
      </c>
      <c r="F23" s="164">
        <f t="shared" si="1"/>
        <v>27.073404966375257</v>
      </c>
      <c r="G23" s="520">
        <f t="shared" si="2"/>
        <v>182.43821138211382</v>
      </c>
      <c r="H23" s="326">
        <f t="shared" si="5"/>
        <v>101399</v>
      </c>
      <c r="I23" s="160">
        <f>I24+I26+I28</f>
        <v>11418.473</v>
      </c>
      <c r="J23" s="151">
        <f t="shared" si="6"/>
        <v>212980.527</v>
      </c>
      <c r="K23" s="161">
        <f t="shared" si="7"/>
        <v>1865.2277498050746</v>
      </c>
      <c r="L23" s="20"/>
      <c r="M23" s="20"/>
      <c r="N23" s="20"/>
      <c r="O23" s="20"/>
      <c r="P23" s="20"/>
      <c r="Q23" s="20"/>
      <c r="R23" s="44"/>
      <c r="S23" s="44"/>
      <c r="T23" s="44"/>
      <c r="U23" s="44"/>
      <c r="V23" s="44"/>
      <c r="W23" s="44"/>
      <c r="X23" s="44"/>
      <c r="Y23" s="44"/>
    </row>
    <row r="24" spans="1:26" s="12" customFormat="1" ht="18.75" customHeight="1">
      <c r="A24" s="271">
        <v>14020000</v>
      </c>
      <c r="B24" s="324" t="s">
        <v>72</v>
      </c>
      <c r="C24" s="334">
        <f>SUM(C25)</f>
        <v>120804</v>
      </c>
      <c r="D24" s="334">
        <f t="shared" ref="D24:E24" si="10">SUM(D25)</f>
        <v>11000</v>
      </c>
      <c r="E24" s="334">
        <f t="shared" si="10"/>
        <v>21834</v>
      </c>
      <c r="F24" s="164">
        <f t="shared" si="1"/>
        <v>18.073904837588159</v>
      </c>
      <c r="G24" s="520">
        <f t="shared" si="2"/>
        <v>198.4909090909091</v>
      </c>
      <c r="H24" s="326">
        <f t="shared" si="5"/>
        <v>10834</v>
      </c>
      <c r="I24" s="160">
        <f>I25</f>
        <v>1594.6759999999999</v>
      </c>
      <c r="J24" s="151">
        <f t="shared" si="6"/>
        <v>20239.324000000001</v>
      </c>
      <c r="K24" s="161">
        <f t="shared" si="7"/>
        <v>1269.1809496098267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6" ht="23.25" customHeight="1">
      <c r="A25" s="272">
        <v>14021900</v>
      </c>
      <c r="B25" s="329" t="s">
        <v>73</v>
      </c>
      <c r="C25" s="330">
        <v>120804</v>
      </c>
      <c r="D25" s="330">
        <v>11000</v>
      </c>
      <c r="E25" s="330">
        <v>21834</v>
      </c>
      <c r="F25" s="162">
        <f>IF(C25=0,"",E25/C25*100)</f>
        <v>18.073904837588159</v>
      </c>
      <c r="G25" s="521">
        <f>IF(D25=0,"",E25/D25*100)</f>
        <v>198.4909090909091</v>
      </c>
      <c r="H25" s="333">
        <f>E25-D25</f>
        <v>10834</v>
      </c>
      <c r="I25" s="167">
        <v>1594.6759999999999</v>
      </c>
      <c r="J25" s="158">
        <f t="shared" si="6"/>
        <v>20239.324000000001</v>
      </c>
      <c r="K25" s="159">
        <f t="shared" si="7"/>
        <v>1269.1809496098267</v>
      </c>
      <c r="L25" s="11"/>
      <c r="M25" s="11"/>
      <c r="N25" s="11"/>
      <c r="O25" s="11"/>
      <c r="P25" s="11"/>
      <c r="Q25" s="11"/>
    </row>
    <row r="26" spans="1:26" ht="18.75" customHeight="1">
      <c r="A26" s="271">
        <v>14030000</v>
      </c>
      <c r="B26" s="324" t="s">
        <v>74</v>
      </c>
      <c r="C26" s="334">
        <f>SUM(C27)</f>
        <v>422181</v>
      </c>
      <c r="D26" s="334">
        <f t="shared" ref="D26:E26" si="11">SUM(D27)</f>
        <v>60000</v>
      </c>
      <c r="E26" s="334">
        <f t="shared" si="11"/>
        <v>73566</v>
      </c>
      <c r="F26" s="168">
        <f t="shared" si="1"/>
        <v>17.425227568270483</v>
      </c>
      <c r="G26" s="522">
        <f t="shared" si="2"/>
        <v>122.61</v>
      </c>
      <c r="H26" s="326">
        <f t="shared" si="5"/>
        <v>13566</v>
      </c>
      <c r="I26" s="160">
        <f>I27</f>
        <v>6561.1270000000004</v>
      </c>
      <c r="J26" s="151">
        <f t="shared" si="6"/>
        <v>67004.872999999992</v>
      </c>
      <c r="K26" s="161">
        <f t="shared" si="7"/>
        <v>1021.2402991132467</v>
      </c>
      <c r="L26" s="11"/>
      <c r="M26" s="11"/>
      <c r="N26" s="11"/>
      <c r="O26" s="11"/>
      <c r="P26" s="11"/>
      <c r="Q26" s="11"/>
    </row>
    <row r="27" spans="1:26" ht="21" customHeight="1">
      <c r="A27" s="272">
        <v>14031900</v>
      </c>
      <c r="B27" s="329" t="s">
        <v>73</v>
      </c>
      <c r="C27" s="330">
        <v>422181</v>
      </c>
      <c r="D27" s="330">
        <v>60000</v>
      </c>
      <c r="E27" s="330">
        <v>73566</v>
      </c>
      <c r="F27" s="162">
        <f t="shared" si="1"/>
        <v>17.425227568270483</v>
      </c>
      <c r="G27" s="519">
        <f t="shared" si="2"/>
        <v>122.61</v>
      </c>
      <c r="H27" s="333">
        <f t="shared" si="5"/>
        <v>13566</v>
      </c>
      <c r="I27" s="163">
        <v>6561.1270000000004</v>
      </c>
      <c r="J27" s="158">
        <f t="shared" si="6"/>
        <v>67004.872999999992</v>
      </c>
      <c r="K27" s="159">
        <f t="shared" si="7"/>
        <v>1021.2402991132467</v>
      </c>
      <c r="L27" s="11"/>
      <c r="M27" s="11"/>
      <c r="N27" s="11"/>
      <c r="O27" s="11"/>
      <c r="P27" s="49"/>
      <c r="Q27" s="11"/>
      <c r="R27" s="11"/>
      <c r="S27" s="11"/>
    </row>
    <row r="28" spans="1:26" ht="50.25" customHeight="1">
      <c r="A28" s="271">
        <v>14040000</v>
      </c>
      <c r="B28" s="324" t="s">
        <v>75</v>
      </c>
      <c r="C28" s="334">
        <f>SUM(C29)</f>
        <v>285869</v>
      </c>
      <c r="D28" s="334">
        <f t="shared" ref="D28:E28" si="12">SUM(D29)</f>
        <v>52000</v>
      </c>
      <c r="E28" s="334">
        <f t="shared" si="12"/>
        <v>128999</v>
      </c>
      <c r="F28" s="168">
        <f t="shared" si="1"/>
        <v>45.125214696241983</v>
      </c>
      <c r="G28" s="522">
        <f t="shared" si="2"/>
        <v>248.07499999999999</v>
      </c>
      <c r="H28" s="326">
        <f t="shared" si="5"/>
        <v>76999</v>
      </c>
      <c r="I28" s="160">
        <f>I29</f>
        <v>3262.67</v>
      </c>
      <c r="J28" s="151">
        <f t="shared" si="6"/>
        <v>125736.33</v>
      </c>
      <c r="K28" s="161">
        <f t="shared" si="7"/>
        <v>3853.7863161153291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6" s="12" customFormat="1" ht="48.75" customHeight="1">
      <c r="A29" s="272">
        <v>14040000</v>
      </c>
      <c r="B29" s="329" t="s">
        <v>75</v>
      </c>
      <c r="C29" s="330">
        <v>285869</v>
      </c>
      <c r="D29" s="330">
        <v>52000</v>
      </c>
      <c r="E29" s="330">
        <v>128999</v>
      </c>
      <c r="F29" s="162">
        <f t="shared" si="1"/>
        <v>45.125214696241983</v>
      </c>
      <c r="G29" s="519">
        <f t="shared" si="2"/>
        <v>248.07499999999999</v>
      </c>
      <c r="H29" s="333">
        <f t="shared" si="5"/>
        <v>76999</v>
      </c>
      <c r="I29" s="169">
        <v>3262.67</v>
      </c>
      <c r="J29" s="158">
        <f t="shared" si="6"/>
        <v>125736.33</v>
      </c>
      <c r="K29" s="166">
        <f t="shared" si="7"/>
        <v>3853.7863161153291</v>
      </c>
      <c r="L29" s="11"/>
      <c r="M29" s="11"/>
      <c r="N29" s="11"/>
      <c r="O29" s="11"/>
      <c r="P29" s="15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21" customFormat="1" ht="18.75" customHeight="1">
      <c r="A30" s="271">
        <v>18000000</v>
      </c>
      <c r="B30" s="324" t="s">
        <v>76</v>
      </c>
      <c r="C30" s="325">
        <f>SUM(C31+C41)</f>
        <v>10952126</v>
      </c>
      <c r="D30" s="325">
        <f t="shared" ref="D30:E30" si="13">SUM(D31+D41)</f>
        <v>1574476</v>
      </c>
      <c r="E30" s="325">
        <f t="shared" si="13"/>
        <v>1950820.3</v>
      </c>
      <c r="F30" s="164">
        <f t="shared" si="1"/>
        <v>17.812252159991584</v>
      </c>
      <c r="G30" s="496">
        <f t="shared" si="2"/>
        <v>123.90282862361828</v>
      </c>
      <c r="H30" s="326">
        <f t="shared" si="5"/>
        <v>376344.30000000005</v>
      </c>
      <c r="I30" s="149">
        <f>I31+I41</f>
        <v>29548.98</v>
      </c>
      <c r="J30" s="151">
        <f t="shared" si="6"/>
        <v>1921271.32</v>
      </c>
      <c r="K30" s="161">
        <f t="shared" si="7"/>
        <v>6501.9886304028096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21" customFormat="1" ht="24" customHeight="1">
      <c r="A31" s="271">
        <v>18010000</v>
      </c>
      <c r="B31" s="324" t="s">
        <v>77</v>
      </c>
      <c r="C31" s="325">
        <f>SUM(C32:C40)</f>
        <v>4147087</v>
      </c>
      <c r="D31" s="325">
        <f t="shared" ref="D31:E31" si="14">SUM(D32:D40)</f>
        <v>519980</v>
      </c>
      <c r="E31" s="325">
        <f t="shared" si="14"/>
        <v>646250.30000000005</v>
      </c>
      <c r="F31" s="164">
        <f>IF(C31=0,"",E31/C31*100)</f>
        <v>15.583234689795514</v>
      </c>
      <c r="G31" s="496">
        <f>IF(D31=0,"",E31/D31*100)</f>
        <v>124.28368398784571</v>
      </c>
      <c r="H31" s="326">
        <f t="shared" si="5"/>
        <v>126270.30000000005</v>
      </c>
      <c r="I31" s="149">
        <f>SUM(I32:I40)</f>
        <v>16174.295</v>
      </c>
      <c r="J31" s="151">
        <f>E31-I31</f>
        <v>630076.005</v>
      </c>
      <c r="K31" s="161">
        <f>E31/I31*100-100</f>
        <v>3895.5392182472251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50.25" customHeight="1">
      <c r="A32" s="272">
        <v>18010100</v>
      </c>
      <c r="B32" s="329" t="s">
        <v>78</v>
      </c>
      <c r="C32" s="330">
        <v>98188</v>
      </c>
      <c r="D32" s="330">
        <v>26000</v>
      </c>
      <c r="E32" s="332">
        <v>447.3</v>
      </c>
      <c r="F32" s="164">
        <f>IF(C32=0,"",E32/C32*100)</f>
        <v>0.45555465026276126</v>
      </c>
      <c r="G32" s="519">
        <f t="shared" si="2"/>
        <v>1.7203846153846154</v>
      </c>
      <c r="H32" s="333">
        <f t="shared" si="5"/>
        <v>-25552.7</v>
      </c>
      <c r="I32" s="157">
        <v>11.871</v>
      </c>
      <c r="J32" s="158">
        <f t="shared" si="6"/>
        <v>435.42900000000003</v>
      </c>
      <c r="K32" s="159">
        <v>111.21594185729177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s="12" customFormat="1" ht="48.75" customHeight="1">
      <c r="A33" s="272">
        <v>18010200</v>
      </c>
      <c r="B33" s="329" t="s">
        <v>79</v>
      </c>
      <c r="C33" s="335">
        <v>125271</v>
      </c>
      <c r="D33" s="335">
        <v>0</v>
      </c>
      <c r="E33" s="335">
        <v>12000</v>
      </c>
      <c r="F33" s="162">
        <f t="shared" ref="F33:F49" si="15">IF(C33=0,"",E33/C33*100)</f>
        <v>9.5792322245372024</v>
      </c>
      <c r="G33" s="519" t="str">
        <f t="shared" si="2"/>
        <v/>
      </c>
      <c r="H33" s="333">
        <f t="shared" si="5"/>
        <v>12000</v>
      </c>
      <c r="I33" s="169">
        <v>284.78699999999998</v>
      </c>
      <c r="J33" s="158">
        <f t="shared" si="6"/>
        <v>11715.213</v>
      </c>
      <c r="K33" s="159">
        <f t="shared" ref="K33:K44" si="16">E33/I33*100-100</f>
        <v>4113.6754837826165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s="12" customFormat="1" ht="47.25" customHeight="1">
      <c r="A34" s="272">
        <v>18010300</v>
      </c>
      <c r="B34" s="329" t="s">
        <v>80</v>
      </c>
      <c r="C34" s="335">
        <v>132097</v>
      </c>
      <c r="D34" s="335">
        <v>0</v>
      </c>
      <c r="E34" s="335">
        <v>70032</v>
      </c>
      <c r="F34" s="162">
        <f t="shared" si="15"/>
        <v>53.015587030742559</v>
      </c>
      <c r="G34" s="519" t="str">
        <f t="shared" si="2"/>
        <v/>
      </c>
      <c r="H34" s="333">
        <f t="shared" si="5"/>
        <v>70032</v>
      </c>
      <c r="I34" s="169">
        <v>201.63</v>
      </c>
      <c r="J34" s="158">
        <f t="shared" si="6"/>
        <v>69830.37</v>
      </c>
      <c r="K34" s="159">
        <f t="shared" si="16"/>
        <v>34632.92664782027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s="12" customFormat="1" ht="47.25" customHeight="1">
      <c r="A35" s="272">
        <v>18010400</v>
      </c>
      <c r="B35" s="329" t="s">
        <v>81</v>
      </c>
      <c r="C35" s="330">
        <v>208299</v>
      </c>
      <c r="D35" s="330">
        <v>45000</v>
      </c>
      <c r="E35" s="330">
        <v>53623</v>
      </c>
      <c r="F35" s="162">
        <f t="shared" si="15"/>
        <v>25.74328249295484</v>
      </c>
      <c r="G35" s="519">
        <f t="shared" si="2"/>
        <v>119.16222222222221</v>
      </c>
      <c r="H35" s="333">
        <f t="shared" si="5"/>
        <v>8623</v>
      </c>
      <c r="I35" s="163">
        <v>919.50300000000004</v>
      </c>
      <c r="J35" s="158">
        <f t="shared" si="6"/>
        <v>52703.497000000003</v>
      </c>
      <c r="K35" s="159">
        <f t="shared" si="16"/>
        <v>5731.7373624664624</v>
      </c>
      <c r="L35" s="11"/>
      <c r="M35" s="11"/>
      <c r="N35" s="11"/>
      <c r="O35" s="11"/>
      <c r="P35" s="43"/>
      <c r="Q35" s="11"/>
      <c r="R35" s="11"/>
      <c r="S35" s="11"/>
      <c r="T35" s="11"/>
      <c r="U35" s="11"/>
      <c r="V35" s="11"/>
      <c r="W35" s="11"/>
      <c r="X35" s="11"/>
      <c r="Y35" s="11"/>
    </row>
    <row r="36" spans="1:25" s="12" customFormat="1" ht="33.75" customHeight="1">
      <c r="A36" s="272">
        <v>18010500</v>
      </c>
      <c r="B36" s="329" t="s">
        <v>82</v>
      </c>
      <c r="C36" s="330">
        <v>311343</v>
      </c>
      <c r="D36" s="330">
        <v>56200</v>
      </c>
      <c r="E36" s="330">
        <v>50623</v>
      </c>
      <c r="F36" s="170">
        <f t="shared" si="15"/>
        <v>16.259559392695515</v>
      </c>
      <c r="G36" s="523">
        <f t="shared" si="2"/>
        <v>90.07651245551601</v>
      </c>
      <c r="H36" s="337">
        <f t="shared" si="5"/>
        <v>-5577</v>
      </c>
      <c r="I36" s="163">
        <v>5713.0889999999999</v>
      </c>
      <c r="J36" s="167">
        <f t="shared" si="6"/>
        <v>44909.911</v>
      </c>
      <c r="K36" s="159">
        <f t="shared" si="16"/>
        <v>786.08806899384899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s="11" customFormat="1" ht="24" customHeight="1">
      <c r="A37" s="272">
        <v>18010600</v>
      </c>
      <c r="B37" s="329" t="s">
        <v>83</v>
      </c>
      <c r="C37" s="330">
        <v>2370231</v>
      </c>
      <c r="D37" s="330">
        <v>360801</v>
      </c>
      <c r="E37" s="330">
        <v>448450</v>
      </c>
      <c r="F37" s="170">
        <f>IF(C37=0,"",E37/C37*100)</f>
        <v>18.920096817567568</v>
      </c>
      <c r="G37" s="523">
        <f>IF(D37=0,"",E37/D37*100)</f>
        <v>124.29289275805777</v>
      </c>
      <c r="H37" s="337">
        <f t="shared" si="5"/>
        <v>87649</v>
      </c>
      <c r="I37" s="163">
        <v>8148.5140000000001</v>
      </c>
      <c r="J37" s="167">
        <f>E37-I37</f>
        <v>440301.48599999998</v>
      </c>
      <c r="K37" s="159">
        <f>E37/I37*100-100</f>
        <v>5403.4574402154794</v>
      </c>
    </row>
    <row r="38" spans="1:25" s="16" customFormat="1" ht="28.5" customHeight="1" thickBot="1">
      <c r="A38" s="272">
        <v>18010700</v>
      </c>
      <c r="B38" s="329" t="s">
        <v>84</v>
      </c>
      <c r="C38" s="330">
        <v>495010</v>
      </c>
      <c r="D38" s="330">
        <v>0</v>
      </c>
      <c r="E38" s="330">
        <v>8795</v>
      </c>
      <c r="F38" s="170">
        <f>IF(C38=0,"",E38/C38*100)</f>
        <v>1.776731783196299</v>
      </c>
      <c r="G38" s="523" t="str">
        <f>IF(D38=0,"",E38/D38*100)</f>
        <v/>
      </c>
      <c r="H38" s="337">
        <f t="shared" si="5"/>
        <v>8795</v>
      </c>
      <c r="I38" s="171">
        <v>400.267</v>
      </c>
      <c r="J38" s="167">
        <f>E38-I38</f>
        <v>8394.7330000000002</v>
      </c>
      <c r="K38" s="159">
        <f>E38/I38*100-100</f>
        <v>2097.2833133883132</v>
      </c>
      <c r="L38" s="4"/>
      <c r="M38" s="22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24.75" customHeight="1">
      <c r="A39" s="272">
        <v>18010900</v>
      </c>
      <c r="B39" s="329" t="s">
        <v>85</v>
      </c>
      <c r="C39" s="330">
        <v>356648</v>
      </c>
      <c r="D39" s="330">
        <v>19479</v>
      </c>
      <c r="E39" s="330">
        <v>-3970</v>
      </c>
      <c r="F39" s="170">
        <f t="shared" si="15"/>
        <v>-1.1131423700679661</v>
      </c>
      <c r="G39" s="523">
        <f t="shared" si="2"/>
        <v>-20.380923045330871</v>
      </c>
      <c r="H39" s="337">
        <f t="shared" si="5"/>
        <v>-23449</v>
      </c>
      <c r="I39" s="163">
        <v>423.74200000000002</v>
      </c>
      <c r="J39" s="167">
        <f t="shared" si="6"/>
        <v>-4393.7420000000002</v>
      </c>
      <c r="K39" s="159">
        <f t="shared" si="16"/>
        <v>-1036.8908439569359</v>
      </c>
      <c r="L39" s="19"/>
    </row>
    <row r="40" spans="1:25" s="12" customFormat="1" ht="30" customHeight="1">
      <c r="A40" s="272">
        <v>18011100</v>
      </c>
      <c r="B40" s="329" t="s">
        <v>86</v>
      </c>
      <c r="C40" s="330">
        <v>50000</v>
      </c>
      <c r="D40" s="330">
        <v>12500</v>
      </c>
      <c r="E40" s="330">
        <v>6250</v>
      </c>
      <c r="F40" s="170">
        <f t="shared" si="15"/>
        <v>12.5</v>
      </c>
      <c r="G40" s="523">
        <f t="shared" si="2"/>
        <v>50</v>
      </c>
      <c r="H40" s="337">
        <f t="shared" si="5"/>
        <v>-6250</v>
      </c>
      <c r="I40" s="163">
        <v>70.891999999999996</v>
      </c>
      <c r="J40" s="167">
        <f t="shared" si="6"/>
        <v>6179.1080000000002</v>
      </c>
      <c r="K40" s="159">
        <f t="shared" si="16"/>
        <v>8716.2275009874174</v>
      </c>
      <c r="L40" s="15"/>
      <c r="M40" s="15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s="12" customFormat="1" ht="27" customHeight="1">
      <c r="A41" s="271">
        <v>18050000</v>
      </c>
      <c r="B41" s="324" t="s">
        <v>87</v>
      </c>
      <c r="C41" s="448">
        <f>SUM(C42:C44)</f>
        <v>6805039</v>
      </c>
      <c r="D41" s="448">
        <f t="shared" ref="D41:E41" si="17">SUM(D42:D44)</f>
        <v>1054496</v>
      </c>
      <c r="E41" s="448">
        <f t="shared" si="17"/>
        <v>1304570</v>
      </c>
      <c r="F41" s="449">
        <f t="shared" si="15"/>
        <v>19.170646927960295</v>
      </c>
      <c r="G41" s="524">
        <f t="shared" ref="G41:G49" si="18">IF(D41=0,"",E41/D41*100)</f>
        <v>123.71502594604438</v>
      </c>
      <c r="H41" s="525">
        <f t="shared" ref="H41:H58" si="19">E41-D41</f>
        <v>250074</v>
      </c>
      <c r="I41" s="149">
        <f>SUM(I42:I44)</f>
        <v>13374.684999999999</v>
      </c>
      <c r="J41" s="151">
        <f t="shared" si="6"/>
        <v>1291195.3149999999</v>
      </c>
      <c r="K41" s="161">
        <f t="shared" si="16"/>
        <v>9654.0241134651023</v>
      </c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s="12" customFormat="1" ht="24.75" customHeight="1">
      <c r="A42" s="272">
        <v>18050300</v>
      </c>
      <c r="B42" s="329" t="s">
        <v>88</v>
      </c>
      <c r="C42" s="338">
        <v>148848</v>
      </c>
      <c r="D42" s="335">
        <v>11000</v>
      </c>
      <c r="E42" s="338">
        <v>13316</v>
      </c>
      <c r="F42" s="162">
        <f t="shared" si="15"/>
        <v>8.9460389121788673</v>
      </c>
      <c r="G42" s="519">
        <f t="shared" si="18"/>
        <v>121.05454545454546</v>
      </c>
      <c r="H42" s="333">
        <f t="shared" si="19"/>
        <v>2316</v>
      </c>
      <c r="I42" s="169">
        <v>2056.0129999999999</v>
      </c>
      <c r="J42" s="151">
        <f t="shared" si="6"/>
        <v>11259.987000000001</v>
      </c>
      <c r="K42" s="159">
        <f t="shared" si="16"/>
        <v>547.66127451528769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s="12" customFormat="1" ht="23.25" customHeight="1">
      <c r="A43" s="272">
        <v>18050400</v>
      </c>
      <c r="B43" s="329" t="s">
        <v>89</v>
      </c>
      <c r="C43" s="335">
        <v>3979858</v>
      </c>
      <c r="D43" s="335">
        <v>698196</v>
      </c>
      <c r="E43" s="335">
        <v>970029</v>
      </c>
      <c r="F43" s="162">
        <f t="shared" si="15"/>
        <v>24.373457545470213</v>
      </c>
      <c r="G43" s="519">
        <f t="shared" si="18"/>
        <v>138.93362322327826</v>
      </c>
      <c r="H43" s="333">
        <f t="shared" si="19"/>
        <v>271833</v>
      </c>
      <c r="I43" s="169">
        <v>9354.0759999999991</v>
      </c>
      <c r="J43" s="151">
        <f t="shared" si="6"/>
        <v>960674.924</v>
      </c>
      <c r="K43" s="159">
        <f t="shared" si="16"/>
        <v>10270.121003934542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s="12" customFormat="1" ht="84.75" customHeight="1">
      <c r="A44" s="272">
        <v>18050500</v>
      </c>
      <c r="B44" s="329" t="s">
        <v>90</v>
      </c>
      <c r="C44" s="335">
        <v>2676333</v>
      </c>
      <c r="D44" s="335">
        <v>345300</v>
      </c>
      <c r="E44" s="335">
        <v>321225</v>
      </c>
      <c r="F44" s="162">
        <f t="shared" si="15"/>
        <v>12.002430190861899</v>
      </c>
      <c r="G44" s="519">
        <f t="shared" si="18"/>
        <v>93.027801911381403</v>
      </c>
      <c r="H44" s="333">
        <f t="shared" si="19"/>
        <v>-24075</v>
      </c>
      <c r="I44" s="169">
        <v>1964.596</v>
      </c>
      <c r="J44" s="151">
        <f t="shared" si="6"/>
        <v>319260.40399999998</v>
      </c>
      <c r="K44" s="159">
        <f t="shared" si="16"/>
        <v>16250.689912837041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s="4" customFormat="1" ht="29.25" customHeight="1">
      <c r="A45" s="271">
        <v>20000000</v>
      </c>
      <c r="B45" s="324" t="s">
        <v>95</v>
      </c>
      <c r="C45" s="448">
        <f>SUM(C46+C52+C68)</f>
        <v>895227</v>
      </c>
      <c r="D45" s="448">
        <f>SUM(D46+D52+D68)</f>
        <v>83852</v>
      </c>
      <c r="E45" s="448">
        <f t="shared" ref="E45" si="20">SUM(E46+E52+E68)</f>
        <v>134598</v>
      </c>
      <c r="F45" s="449">
        <f t="shared" si="15"/>
        <v>15.035069317614417</v>
      </c>
      <c r="G45" s="524">
        <f t="shared" si="18"/>
        <v>160.51853265276915</v>
      </c>
      <c r="H45" s="525">
        <f t="shared" si="19"/>
        <v>50746</v>
      </c>
      <c r="I45" s="149">
        <f>I46+I52+I68</f>
        <v>1680.7539999999999</v>
      </c>
      <c r="J45" s="151">
        <f t="shared" si="6"/>
        <v>132917.24600000001</v>
      </c>
      <c r="K45" s="161">
        <f t="shared" ref="K45:K50" si="21">E45/I45*100-100</f>
        <v>7908.1915616443584</v>
      </c>
    </row>
    <row r="46" spans="1:25" s="4" customFormat="1" ht="33" customHeight="1">
      <c r="A46" s="271">
        <v>21000000</v>
      </c>
      <c r="B46" s="324" t="s">
        <v>96</v>
      </c>
      <c r="C46" s="325">
        <f>SUM(C47+C49)</f>
        <v>25867</v>
      </c>
      <c r="D46" s="325">
        <f t="shared" ref="D46:E46" si="22">SUM(D47+D49)</f>
        <v>0</v>
      </c>
      <c r="E46" s="325">
        <f t="shared" si="22"/>
        <v>0</v>
      </c>
      <c r="F46" s="164">
        <f t="shared" si="15"/>
        <v>0</v>
      </c>
      <c r="G46" s="496" t="str">
        <f t="shared" si="18"/>
        <v/>
      </c>
      <c r="H46" s="326">
        <f t="shared" si="19"/>
        <v>0</v>
      </c>
      <c r="I46" s="149">
        <f>I47+I49</f>
        <v>68.772999999999996</v>
      </c>
      <c r="J46" s="151">
        <f t="shared" si="6"/>
        <v>-68.772999999999996</v>
      </c>
      <c r="K46" s="161">
        <f t="shared" si="21"/>
        <v>-100</v>
      </c>
    </row>
    <row r="47" spans="1:25" s="4" customFormat="1" ht="50.25" customHeight="1">
      <c r="A47" s="271">
        <v>21010000</v>
      </c>
      <c r="B47" s="324" t="s">
        <v>97</v>
      </c>
      <c r="C47" s="325">
        <v>680</v>
      </c>
      <c r="D47" s="325">
        <v>0</v>
      </c>
      <c r="E47" s="325">
        <v>0</v>
      </c>
      <c r="F47" s="164">
        <f>IF(C47=0,"",E47/C47*100)</f>
        <v>0</v>
      </c>
      <c r="G47" s="164" t="str">
        <f>IF(D47=0,"",E47/D47*100)</f>
        <v/>
      </c>
      <c r="H47" s="326">
        <f t="shared" si="19"/>
        <v>0</v>
      </c>
      <c r="I47" s="149">
        <f>I48</f>
        <v>8.5739999999999998</v>
      </c>
      <c r="J47" s="151">
        <f t="shared" si="6"/>
        <v>-8.5739999999999998</v>
      </c>
      <c r="K47" s="161">
        <f t="shared" si="21"/>
        <v>-100</v>
      </c>
    </row>
    <row r="48" spans="1:25" s="4" customFormat="1" ht="48.75" customHeight="1">
      <c r="A48" s="272">
        <v>21010300</v>
      </c>
      <c r="B48" s="329" t="s">
        <v>98</v>
      </c>
      <c r="C48" s="335">
        <v>680</v>
      </c>
      <c r="D48" s="335">
        <v>0</v>
      </c>
      <c r="E48" s="335">
        <v>0</v>
      </c>
      <c r="F48" s="162">
        <f>IF(C48=0,"",E48/C48*100)</f>
        <v>0</v>
      </c>
      <c r="G48" s="162" t="str">
        <f>IF(D48=0,"",E48/D48*100)</f>
        <v/>
      </c>
      <c r="H48" s="333">
        <f t="shared" si="19"/>
        <v>0</v>
      </c>
      <c r="I48" s="172">
        <v>8.5739999999999998</v>
      </c>
      <c r="J48" s="158">
        <f t="shared" si="6"/>
        <v>-8.5739999999999998</v>
      </c>
      <c r="K48" s="159">
        <f t="shared" si="21"/>
        <v>-100</v>
      </c>
    </row>
    <row r="49" spans="1:11" s="4" customFormat="1" ht="26.25" customHeight="1">
      <c r="A49" s="271">
        <v>21080000</v>
      </c>
      <c r="B49" s="324" t="s">
        <v>99</v>
      </c>
      <c r="C49" s="325">
        <f>SUM(C51+C50)</f>
        <v>25187</v>
      </c>
      <c r="D49" s="325">
        <f t="shared" ref="D49:E49" si="23">SUM(D51+D50)</f>
        <v>0</v>
      </c>
      <c r="E49" s="325">
        <f t="shared" si="23"/>
        <v>0</v>
      </c>
      <c r="F49" s="164">
        <f t="shared" si="15"/>
        <v>0</v>
      </c>
      <c r="G49" s="496" t="str">
        <f t="shared" si="18"/>
        <v/>
      </c>
      <c r="H49" s="326">
        <f t="shared" si="19"/>
        <v>0</v>
      </c>
      <c r="I49" s="149">
        <f>I50+I51</f>
        <v>60.198999999999998</v>
      </c>
      <c r="J49" s="151">
        <f t="shared" si="6"/>
        <v>-60.198999999999998</v>
      </c>
      <c r="K49" s="161">
        <f t="shared" si="21"/>
        <v>-100</v>
      </c>
    </row>
    <row r="50" spans="1:11" s="4" customFormat="1" ht="28.5" customHeight="1">
      <c r="A50" s="272">
        <v>21081100</v>
      </c>
      <c r="B50" s="329" t="s">
        <v>100</v>
      </c>
      <c r="C50" s="335">
        <v>1787</v>
      </c>
      <c r="D50" s="335">
        <v>0</v>
      </c>
      <c r="E50" s="335">
        <v>0</v>
      </c>
      <c r="F50" s="162">
        <f>IF(C50=0,"",E50/C50*100)</f>
        <v>0</v>
      </c>
      <c r="G50" s="519" t="str">
        <f>IF(D50=0,"",E50/D50*100)</f>
        <v/>
      </c>
      <c r="H50" s="333">
        <f t="shared" si="19"/>
        <v>0</v>
      </c>
      <c r="I50" s="173">
        <v>6.9189999999999996</v>
      </c>
      <c r="J50" s="158">
        <f>E50-I50</f>
        <v>-6.9189999999999996</v>
      </c>
      <c r="K50" s="159">
        <f t="shared" si="21"/>
        <v>-100</v>
      </c>
    </row>
    <row r="51" spans="1:11" s="11" customFormat="1" ht="49.5" customHeight="1">
      <c r="A51" s="272">
        <v>21081500</v>
      </c>
      <c r="B51" s="329" t="s">
        <v>101</v>
      </c>
      <c r="C51" s="336">
        <v>23400</v>
      </c>
      <c r="D51" s="336">
        <v>0</v>
      </c>
      <c r="E51" s="336">
        <v>0</v>
      </c>
      <c r="F51" s="162">
        <f>IF(C51=0,"",E51/C51*100)</f>
        <v>0</v>
      </c>
      <c r="G51" s="519" t="str">
        <f>IF(D51=0,"",E51/D51*100)</f>
        <v/>
      </c>
      <c r="H51" s="333">
        <f t="shared" si="19"/>
        <v>0</v>
      </c>
      <c r="I51" s="173">
        <v>53.28</v>
      </c>
      <c r="J51" s="158">
        <f t="shared" si="6"/>
        <v>-53.28</v>
      </c>
      <c r="K51" s="159">
        <f>E57/I51*100-100</f>
        <v>-100</v>
      </c>
    </row>
    <row r="52" spans="1:11" s="11" customFormat="1" ht="45" customHeight="1">
      <c r="A52" s="271">
        <v>22000000</v>
      </c>
      <c r="B52" s="324" t="s">
        <v>102</v>
      </c>
      <c r="C52" s="325">
        <f>SUM(C53+C59+C61+C66)</f>
        <v>810146</v>
      </c>
      <c r="D52" s="325">
        <f t="shared" ref="D52:E52" si="24">SUM(D53+D59+D61+D66)</f>
        <v>83852</v>
      </c>
      <c r="E52" s="325">
        <f t="shared" si="24"/>
        <v>134178</v>
      </c>
      <c r="F52" s="164">
        <f t="shared" ref="F52:F71" si="25">IF(C52=0,"",E52/C52*100)</f>
        <v>16.562199899771151</v>
      </c>
      <c r="G52" s="496">
        <f t="shared" ref="G52:G71" si="26">IF(D52=0,"",E52/D52*100)</f>
        <v>160.01765014549446</v>
      </c>
      <c r="H52" s="326">
        <f t="shared" si="19"/>
        <v>50326</v>
      </c>
      <c r="I52" s="149">
        <f>I53+I59+I61</f>
        <v>1594.36</v>
      </c>
      <c r="J52" s="151">
        <f>E52-I52</f>
        <v>132583.64000000001</v>
      </c>
      <c r="K52" s="161">
        <f>E59/I52*100-100</f>
        <v>-100</v>
      </c>
    </row>
    <row r="53" spans="1:11" s="11" customFormat="1" ht="33.75" customHeight="1">
      <c r="A53" s="271">
        <v>22010000</v>
      </c>
      <c r="B53" s="324" t="s">
        <v>20</v>
      </c>
      <c r="C53" s="334">
        <f>SUM(C54:C58)</f>
        <v>808283</v>
      </c>
      <c r="D53" s="334">
        <f t="shared" ref="D53:E53" si="27">SUM(D54:D58)</f>
        <v>83800</v>
      </c>
      <c r="E53" s="334">
        <f t="shared" si="27"/>
        <v>133337</v>
      </c>
      <c r="F53" s="164">
        <f t="shared" si="25"/>
        <v>16.496326162989945</v>
      </c>
      <c r="G53" s="496">
        <f t="shared" si="26"/>
        <v>159.11336515513125</v>
      </c>
      <c r="H53" s="326">
        <f t="shared" si="19"/>
        <v>49537</v>
      </c>
      <c r="I53" s="160">
        <f>I54+I55+I56+I57</f>
        <v>1332.6990000000001</v>
      </c>
      <c r="J53" s="151">
        <f t="shared" ref="J53:J65" si="28">E53-I53</f>
        <v>132004.30100000001</v>
      </c>
      <c r="K53" s="161">
        <f>E60/I53*100-100</f>
        <v>-100</v>
      </c>
    </row>
    <row r="54" spans="1:11" s="11" customFormat="1" ht="57" customHeight="1">
      <c r="A54" s="272">
        <v>22010300</v>
      </c>
      <c r="B54" s="329" t="s">
        <v>103</v>
      </c>
      <c r="C54" s="330">
        <v>70050</v>
      </c>
      <c r="D54" s="335">
        <v>2980</v>
      </c>
      <c r="E54" s="335">
        <v>16380</v>
      </c>
      <c r="F54" s="162">
        <f t="shared" si="25"/>
        <v>23.383297644539613</v>
      </c>
      <c r="G54" s="519">
        <f t="shared" si="26"/>
        <v>549.66442953020135</v>
      </c>
      <c r="H54" s="333">
        <f t="shared" si="19"/>
        <v>13400</v>
      </c>
      <c r="I54" s="173">
        <v>37.9</v>
      </c>
      <c r="J54" s="158">
        <f t="shared" si="28"/>
        <v>16342.1</v>
      </c>
      <c r="K54" s="159">
        <f t="shared" ref="K54:K65" si="29">E54/I54*100-100</f>
        <v>43118.997361477574</v>
      </c>
    </row>
    <row r="55" spans="1:11" s="11" customFormat="1" ht="34.5" customHeight="1">
      <c r="A55" s="272">
        <v>22012500</v>
      </c>
      <c r="B55" s="329" t="s">
        <v>104</v>
      </c>
      <c r="C55" s="339">
        <v>18413</v>
      </c>
      <c r="D55" s="340">
        <v>2310</v>
      </c>
      <c r="E55" s="340">
        <v>3337</v>
      </c>
      <c r="F55" s="162">
        <f t="shared" si="25"/>
        <v>18.123065225655786</v>
      </c>
      <c r="G55" s="519">
        <f t="shared" si="26"/>
        <v>144.45887445887448</v>
      </c>
      <c r="H55" s="333">
        <f t="shared" si="19"/>
        <v>1027</v>
      </c>
      <c r="I55" s="174">
        <v>1082.1110000000001</v>
      </c>
      <c r="J55" s="158">
        <f t="shared" si="28"/>
        <v>2254.8890000000001</v>
      </c>
      <c r="K55" s="159">
        <f t="shared" si="29"/>
        <v>208.37871530739449</v>
      </c>
    </row>
    <row r="56" spans="1:11" s="11" customFormat="1" ht="38.25" customHeight="1">
      <c r="A56" s="272">
        <v>22012600</v>
      </c>
      <c r="B56" s="329" t="s">
        <v>105</v>
      </c>
      <c r="C56" s="330">
        <v>711820</v>
      </c>
      <c r="D56" s="330">
        <v>78510</v>
      </c>
      <c r="E56" s="330">
        <v>113620</v>
      </c>
      <c r="F56" s="162">
        <f t="shared" si="25"/>
        <v>15.961900480458544</v>
      </c>
      <c r="G56" s="519">
        <f t="shared" si="26"/>
        <v>144.72041778117438</v>
      </c>
      <c r="H56" s="333">
        <f t="shared" si="19"/>
        <v>35110</v>
      </c>
      <c r="I56" s="171">
        <v>212.68799999999999</v>
      </c>
      <c r="J56" s="158">
        <f t="shared" si="28"/>
        <v>113407.31200000001</v>
      </c>
      <c r="K56" s="159">
        <f t="shared" si="29"/>
        <v>53320.973444670133</v>
      </c>
    </row>
    <row r="57" spans="1:11" s="11" customFormat="1" ht="116.25" hidden="1" customHeight="1">
      <c r="A57" s="272">
        <v>22012900</v>
      </c>
      <c r="B57" s="329" t="s">
        <v>106</v>
      </c>
      <c r="C57" s="335"/>
      <c r="D57" s="335"/>
      <c r="E57" s="335"/>
      <c r="F57" s="162" t="str">
        <f t="shared" si="25"/>
        <v/>
      </c>
      <c r="G57" s="162" t="str">
        <f t="shared" si="26"/>
        <v/>
      </c>
      <c r="H57" s="333">
        <f t="shared" ref="H57:H66" si="30">E57-D57</f>
        <v>0</v>
      </c>
      <c r="I57" s="173"/>
      <c r="J57" s="158">
        <f t="shared" si="28"/>
        <v>0</v>
      </c>
      <c r="K57" s="159" t="e">
        <f t="shared" si="29"/>
        <v>#DIV/0!</v>
      </c>
    </row>
    <row r="58" spans="1:11" s="11" customFormat="1" ht="99.75" customHeight="1">
      <c r="A58" s="272">
        <v>22012900</v>
      </c>
      <c r="B58" s="329" t="s">
        <v>245</v>
      </c>
      <c r="C58" s="335">
        <v>8000</v>
      </c>
      <c r="D58" s="335">
        <v>0</v>
      </c>
      <c r="E58" s="335">
        <v>0</v>
      </c>
      <c r="F58" s="162">
        <v>0</v>
      </c>
      <c r="G58" s="162">
        <v>0</v>
      </c>
      <c r="H58" s="333">
        <f t="shared" si="19"/>
        <v>0</v>
      </c>
      <c r="I58" s="173"/>
      <c r="J58" s="158"/>
      <c r="K58" s="159"/>
    </row>
    <row r="59" spans="1:11" s="11" customFormat="1" ht="51" customHeight="1">
      <c r="A59" s="271">
        <v>22080000</v>
      </c>
      <c r="B59" s="324" t="s">
        <v>107</v>
      </c>
      <c r="C59" s="334">
        <f>SUM(C60)</f>
        <v>507</v>
      </c>
      <c r="D59" s="334">
        <f t="shared" ref="D59:E59" si="31">SUM(D60)</f>
        <v>0</v>
      </c>
      <c r="E59" s="334">
        <f t="shared" si="31"/>
        <v>0</v>
      </c>
      <c r="F59" s="164">
        <f t="shared" si="25"/>
        <v>0</v>
      </c>
      <c r="G59" s="164" t="str">
        <f t="shared" si="26"/>
        <v/>
      </c>
      <c r="H59" s="326">
        <f t="shared" si="30"/>
        <v>0</v>
      </c>
      <c r="I59" s="160">
        <f>I60</f>
        <v>187.15799999999999</v>
      </c>
      <c r="J59" s="151">
        <f t="shared" si="28"/>
        <v>-187.15799999999999</v>
      </c>
      <c r="K59" s="161">
        <f t="shared" si="29"/>
        <v>-100</v>
      </c>
    </row>
    <row r="60" spans="1:11" s="11" customFormat="1" ht="52.5" customHeight="1">
      <c r="A60" s="272">
        <v>22080400</v>
      </c>
      <c r="B60" s="329" t="s">
        <v>108</v>
      </c>
      <c r="C60" s="330">
        <v>507</v>
      </c>
      <c r="D60" s="330">
        <v>0</v>
      </c>
      <c r="E60" s="330">
        <v>0</v>
      </c>
      <c r="F60" s="162">
        <f t="shared" si="25"/>
        <v>0</v>
      </c>
      <c r="G60" s="162" t="str">
        <f t="shared" si="26"/>
        <v/>
      </c>
      <c r="H60" s="333">
        <f t="shared" si="30"/>
        <v>0</v>
      </c>
      <c r="I60" s="173">
        <v>187.15799999999999</v>
      </c>
      <c r="J60" s="158">
        <f t="shared" si="28"/>
        <v>-187.15799999999999</v>
      </c>
      <c r="K60" s="159">
        <f t="shared" si="29"/>
        <v>-100</v>
      </c>
    </row>
    <row r="61" spans="1:11" s="11" customFormat="1" ht="22.5" customHeight="1">
      <c r="A61" s="271">
        <v>22090000</v>
      </c>
      <c r="B61" s="324" t="s">
        <v>109</v>
      </c>
      <c r="C61" s="334">
        <f>SUM(C62:C65)</f>
        <v>570</v>
      </c>
      <c r="D61" s="334">
        <f t="shared" ref="D61:E61" si="32">SUM(D62:D65)</f>
        <v>52</v>
      </c>
      <c r="E61" s="334">
        <f t="shared" si="32"/>
        <v>55</v>
      </c>
      <c r="F61" s="164">
        <f t="shared" si="25"/>
        <v>9.6491228070175428</v>
      </c>
      <c r="G61" s="496">
        <f t="shared" si="26"/>
        <v>105.76923076923077</v>
      </c>
      <c r="H61" s="326">
        <f t="shared" si="30"/>
        <v>3</v>
      </c>
      <c r="I61" s="160">
        <f>I62+I63+I65</f>
        <v>74.503</v>
      </c>
      <c r="J61" s="151">
        <f t="shared" si="28"/>
        <v>-19.503</v>
      </c>
      <c r="K61" s="161">
        <f t="shared" si="29"/>
        <v>-26.177469363649791</v>
      </c>
    </row>
    <row r="62" spans="1:11" s="11" customFormat="1" ht="62.25" customHeight="1">
      <c r="A62" s="272">
        <v>22090100</v>
      </c>
      <c r="B62" s="329" t="s">
        <v>110</v>
      </c>
      <c r="C62" s="340">
        <v>373</v>
      </c>
      <c r="D62" s="340">
        <v>52</v>
      </c>
      <c r="E62" s="340">
        <v>55</v>
      </c>
      <c r="F62" s="162">
        <f t="shared" si="25"/>
        <v>14.745308310991955</v>
      </c>
      <c r="G62" s="519">
        <f t="shared" si="26"/>
        <v>105.76923076923077</v>
      </c>
      <c r="H62" s="337">
        <f t="shared" si="30"/>
        <v>3</v>
      </c>
      <c r="I62" s="175">
        <v>47.179000000000002</v>
      </c>
      <c r="J62" s="176">
        <f t="shared" si="28"/>
        <v>7.820999999999998</v>
      </c>
      <c r="K62" s="177">
        <f t="shared" si="29"/>
        <v>16.577290743763101</v>
      </c>
    </row>
    <row r="63" spans="1:11" s="4" customFormat="1" ht="40.5" hidden="1" customHeight="1" thickBot="1">
      <c r="A63" s="272">
        <v>22090200</v>
      </c>
      <c r="B63" s="329" t="s">
        <v>111</v>
      </c>
      <c r="C63" s="341"/>
      <c r="D63" s="341"/>
      <c r="E63" s="341"/>
      <c r="F63" s="178" t="str">
        <f t="shared" si="25"/>
        <v/>
      </c>
      <c r="G63" s="526" t="str">
        <f t="shared" si="26"/>
        <v/>
      </c>
      <c r="H63" s="342">
        <f t="shared" si="30"/>
        <v>0</v>
      </c>
      <c r="I63" s="174"/>
      <c r="J63" s="179">
        <f t="shared" si="28"/>
        <v>0</v>
      </c>
      <c r="K63" s="177" t="e">
        <f t="shared" si="29"/>
        <v>#DIV/0!</v>
      </c>
    </row>
    <row r="64" spans="1:11" s="4" customFormat="1" ht="19.149999999999999" hidden="1" customHeight="1">
      <c r="A64" s="272">
        <v>22090200</v>
      </c>
      <c r="B64" s="329" t="s">
        <v>111</v>
      </c>
      <c r="C64" s="340">
        <v>0</v>
      </c>
      <c r="D64" s="340">
        <v>0</v>
      </c>
      <c r="E64" s="340">
        <v>0</v>
      </c>
      <c r="F64" s="178">
        <v>0</v>
      </c>
      <c r="G64" s="526">
        <v>0</v>
      </c>
      <c r="H64" s="337">
        <f t="shared" si="30"/>
        <v>0</v>
      </c>
      <c r="I64" s="293">
        <v>1.6999999999999999E-3</v>
      </c>
      <c r="J64" s="179"/>
      <c r="K64" s="177"/>
    </row>
    <row r="65" spans="1:25" s="17" customFormat="1" ht="31.5" customHeight="1" thickBot="1">
      <c r="A65" s="272">
        <v>22090400</v>
      </c>
      <c r="B65" s="329" t="s">
        <v>112</v>
      </c>
      <c r="C65" s="343">
        <v>197</v>
      </c>
      <c r="D65" s="343">
        <v>0</v>
      </c>
      <c r="E65" s="343">
        <v>0</v>
      </c>
      <c r="F65" s="181">
        <v>0</v>
      </c>
      <c r="G65" s="527" t="str">
        <f t="shared" si="26"/>
        <v/>
      </c>
      <c r="H65" s="344">
        <f t="shared" si="30"/>
        <v>0</v>
      </c>
      <c r="I65" s="171">
        <v>27.324000000000002</v>
      </c>
      <c r="J65" s="167">
        <f t="shared" si="28"/>
        <v>-27.324000000000002</v>
      </c>
      <c r="K65" s="159">
        <f t="shared" si="29"/>
        <v>-100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5" customFormat="1" ht="100.5" customHeight="1" thickTop="1">
      <c r="A66" s="271">
        <v>22130000</v>
      </c>
      <c r="B66" s="324" t="s">
        <v>261</v>
      </c>
      <c r="C66" s="448">
        <f>SUM(C67)</f>
        <v>786</v>
      </c>
      <c r="D66" s="448">
        <f t="shared" ref="D66:E66" si="33">SUM(D67)</f>
        <v>0</v>
      </c>
      <c r="E66" s="448">
        <f t="shared" si="33"/>
        <v>786</v>
      </c>
      <c r="F66" s="449">
        <v>0</v>
      </c>
      <c r="G66" s="527" t="str">
        <f t="shared" si="26"/>
        <v/>
      </c>
      <c r="H66" s="344">
        <f t="shared" si="30"/>
        <v>786</v>
      </c>
      <c r="I66" s="173"/>
      <c r="J66" s="306"/>
      <c r="K66" s="307"/>
    </row>
    <row r="67" spans="1:25" s="5" customFormat="1" ht="100.5" customHeight="1">
      <c r="A67" s="272">
        <v>22130000</v>
      </c>
      <c r="B67" s="329" t="s">
        <v>261</v>
      </c>
      <c r="C67" s="345">
        <v>786</v>
      </c>
      <c r="D67" s="345">
        <v>0</v>
      </c>
      <c r="E67" s="345">
        <v>786</v>
      </c>
      <c r="F67" s="305">
        <v>0</v>
      </c>
      <c r="G67" s="527" t="str">
        <f t="shared" si="26"/>
        <v/>
      </c>
      <c r="H67" s="344">
        <f>E67-D67</f>
        <v>786</v>
      </c>
      <c r="I67" s="173"/>
      <c r="J67" s="306"/>
      <c r="K67" s="307"/>
    </row>
    <row r="68" spans="1:25" ht="28.5" customHeight="1">
      <c r="A68" s="271">
        <v>24000000</v>
      </c>
      <c r="B68" s="324" t="s">
        <v>113</v>
      </c>
      <c r="C68" s="325">
        <f>SUM(C69)</f>
        <v>59214</v>
      </c>
      <c r="D68" s="325">
        <f t="shared" ref="D68:E68" si="34">SUM(D69)</f>
        <v>0</v>
      </c>
      <c r="E68" s="325">
        <f t="shared" si="34"/>
        <v>420</v>
      </c>
      <c r="F68" s="449">
        <v>0</v>
      </c>
      <c r="G68" s="181" t="str">
        <f t="shared" si="26"/>
        <v/>
      </c>
      <c r="H68" s="378">
        <f>E68-D68</f>
        <v>420</v>
      </c>
      <c r="I68" s="149">
        <f>I69</f>
        <v>17.621000000000002</v>
      </c>
      <c r="J68" s="258"/>
      <c r="K68" s="152"/>
    </row>
    <row r="69" spans="1:25" ht="16.5">
      <c r="A69" s="271">
        <v>24060000</v>
      </c>
      <c r="B69" s="324" t="s">
        <v>99</v>
      </c>
      <c r="C69" s="325">
        <f>SUM(C70:C71)</f>
        <v>59214</v>
      </c>
      <c r="D69" s="325">
        <f t="shared" ref="D69:E69" si="35">SUM(D70:D71)</f>
        <v>0</v>
      </c>
      <c r="E69" s="325">
        <f t="shared" si="35"/>
        <v>420</v>
      </c>
      <c r="F69" s="449">
        <v>0</v>
      </c>
      <c r="G69" s="181" t="str">
        <f t="shared" si="26"/>
        <v/>
      </c>
      <c r="H69" s="378">
        <f>E69-D69</f>
        <v>420</v>
      </c>
      <c r="I69" s="149">
        <f>I70+I71</f>
        <v>17.621000000000002</v>
      </c>
      <c r="J69" s="182">
        <f>E69-I69</f>
        <v>402.37900000000002</v>
      </c>
      <c r="K69" s="161">
        <f>E69/I69*100-100</f>
        <v>2283.5196640372283</v>
      </c>
    </row>
    <row r="70" spans="1:25" ht="21" customHeight="1">
      <c r="A70" s="272">
        <v>24060300</v>
      </c>
      <c r="B70" s="329" t="s">
        <v>99</v>
      </c>
      <c r="C70" s="335">
        <v>7674</v>
      </c>
      <c r="D70" s="335">
        <v>0</v>
      </c>
      <c r="E70" s="335">
        <v>420</v>
      </c>
      <c r="F70" s="162">
        <f t="shared" si="25"/>
        <v>5.4730258014073492</v>
      </c>
      <c r="G70" s="527">
        <v>0</v>
      </c>
      <c r="H70" s="333">
        <f t="shared" ref="H70:H85" si="36">E70-D70</f>
        <v>420</v>
      </c>
      <c r="I70" s="173">
        <v>7.9649999999999999</v>
      </c>
      <c r="J70" s="167">
        <f>E70-I70</f>
        <v>412.03500000000003</v>
      </c>
      <c r="K70" s="159">
        <f>E70/I70*100-100</f>
        <v>5173.0696798493409</v>
      </c>
    </row>
    <row r="71" spans="1:25" ht="144" customHeight="1">
      <c r="A71" s="272">
        <v>24062200</v>
      </c>
      <c r="B71" s="346" t="s">
        <v>115</v>
      </c>
      <c r="C71" s="464">
        <v>51540</v>
      </c>
      <c r="D71" s="464">
        <v>0</v>
      </c>
      <c r="E71" s="465">
        <v>0</v>
      </c>
      <c r="F71" s="466">
        <f t="shared" si="25"/>
        <v>0</v>
      </c>
      <c r="G71" s="528" t="str">
        <f t="shared" si="26"/>
        <v/>
      </c>
      <c r="H71" s="467">
        <f t="shared" si="36"/>
        <v>0</v>
      </c>
      <c r="I71" s="171">
        <v>9.6560000000000006</v>
      </c>
      <c r="J71" s="167">
        <f>E71-I71</f>
        <v>-9.6560000000000006</v>
      </c>
      <c r="K71" s="159">
        <f>E71/I71*100-100</f>
        <v>-100</v>
      </c>
    </row>
    <row r="72" spans="1:25" ht="38.25" customHeight="1">
      <c r="A72" s="275"/>
      <c r="B72" s="469" t="s">
        <v>232</v>
      </c>
      <c r="C72" s="470">
        <f>C9+C45</f>
        <v>36504405</v>
      </c>
      <c r="D72" s="470">
        <f>D9+D45</f>
        <v>5454942</v>
      </c>
      <c r="E72" s="470">
        <f>E9+E45</f>
        <v>6207646.9500000002</v>
      </c>
      <c r="F72" s="471">
        <f>IF(C72=0,"",E72/C72*100)</f>
        <v>17.005199646453629</v>
      </c>
      <c r="G72" s="471">
        <f>IF(D72=0,"",E72/D72*100)</f>
        <v>113.79858759268203</v>
      </c>
      <c r="H72" s="472">
        <f>E72-D72</f>
        <v>752704.95000000019</v>
      </c>
      <c r="I72" s="153">
        <f>I9+I45</f>
        <v>114259.856</v>
      </c>
      <c r="J72" s="207">
        <f>E72-I72</f>
        <v>6093387.0940000005</v>
      </c>
      <c r="K72" s="208">
        <f>E72/I72*100-100</f>
        <v>5332.9203338047273</v>
      </c>
    </row>
    <row r="73" spans="1:25" ht="21.75" customHeight="1">
      <c r="A73" s="271">
        <v>40000000</v>
      </c>
      <c r="B73" s="324" t="s">
        <v>128</v>
      </c>
      <c r="C73" s="325">
        <f>SUM(C74)</f>
        <v>32814300</v>
      </c>
      <c r="D73" s="325">
        <f>SUM(D74)</f>
        <v>7838752</v>
      </c>
      <c r="E73" s="325">
        <f>SUM(E74)</f>
        <v>7837444</v>
      </c>
      <c r="F73" s="164">
        <f t="shared" ref="F73:F77" si="37">IF(C73=0,"",E73/C73*100)</f>
        <v>23.88423339824406</v>
      </c>
      <c r="G73" s="496">
        <f t="shared" ref="G73:G77" si="38">IF(D73=0,"",E73/D73*100)</f>
        <v>99.983313670339356</v>
      </c>
      <c r="H73" s="326">
        <f t="shared" si="36"/>
        <v>-1308</v>
      </c>
      <c r="I73" s="149" t="e">
        <f>I74</f>
        <v>#REF!</v>
      </c>
      <c r="J73" s="182" t="e">
        <f t="shared" ref="J73:J85" si="39">E73-I73</f>
        <v>#REF!</v>
      </c>
      <c r="K73" s="161" t="e">
        <f t="shared" ref="K73:K85" si="40">E73/I73*100-100</f>
        <v>#REF!</v>
      </c>
    </row>
    <row r="74" spans="1:25" s="12" customFormat="1" ht="29.25" customHeight="1">
      <c r="A74" s="271">
        <v>41000000</v>
      </c>
      <c r="B74" s="324" t="s">
        <v>129</v>
      </c>
      <c r="C74" s="325">
        <f>SUM(C85+C79+C75+C83)</f>
        <v>32814300</v>
      </c>
      <c r="D74" s="325">
        <f t="shared" ref="D74:E74" si="41">SUM(D85+D79+D75+D83)</f>
        <v>7838752</v>
      </c>
      <c r="E74" s="325">
        <f t="shared" si="41"/>
        <v>7837444</v>
      </c>
      <c r="F74" s="183">
        <f t="shared" si="37"/>
        <v>23.88423339824406</v>
      </c>
      <c r="G74" s="522">
        <f t="shared" si="38"/>
        <v>99.983313670339356</v>
      </c>
      <c r="H74" s="326">
        <f t="shared" si="36"/>
        <v>-1308</v>
      </c>
      <c r="I74" s="149" t="e">
        <f>I75+#REF!+I85</f>
        <v>#REF!</v>
      </c>
      <c r="J74" s="182" t="e">
        <f t="shared" si="39"/>
        <v>#REF!</v>
      </c>
      <c r="K74" s="161" t="e">
        <f t="shared" si="40"/>
        <v>#REF!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s="12" customFormat="1" ht="31.5" customHeight="1">
      <c r="A75" s="271">
        <v>41020000</v>
      </c>
      <c r="B75" s="324" t="s">
        <v>262</v>
      </c>
      <c r="C75" s="325">
        <f>SUM(C78)</f>
        <v>11412100</v>
      </c>
      <c r="D75" s="325">
        <f>SUM(D78)</f>
        <v>2853000</v>
      </c>
      <c r="E75" s="325">
        <f>SUM(E78)</f>
        <v>2853000</v>
      </c>
      <c r="F75" s="183">
        <f t="shared" si="37"/>
        <v>24.999780934271516</v>
      </c>
      <c r="G75" s="168">
        <f t="shared" si="38"/>
        <v>100</v>
      </c>
      <c r="H75" s="326">
        <f t="shared" si="36"/>
        <v>0</v>
      </c>
      <c r="I75" s="149" t="e">
        <f>I76+I77+I78+#REF!+I81+#REF!+#REF!</f>
        <v>#REF!</v>
      </c>
      <c r="J75" s="182" t="e">
        <f t="shared" si="39"/>
        <v>#REF!</v>
      </c>
      <c r="K75" s="161" t="e">
        <f t="shared" si="40"/>
        <v>#REF!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s="12" customFormat="1" ht="71.25" hidden="1" customHeight="1">
      <c r="A76" s="272">
        <v>41030400</v>
      </c>
      <c r="B76" s="329" t="s">
        <v>131</v>
      </c>
      <c r="C76" s="335"/>
      <c r="D76" s="335"/>
      <c r="E76" s="335"/>
      <c r="F76" s="184" t="str">
        <f t="shared" si="37"/>
        <v/>
      </c>
      <c r="G76" s="156" t="str">
        <f t="shared" si="38"/>
        <v/>
      </c>
      <c r="H76" s="333">
        <f t="shared" si="36"/>
        <v>0</v>
      </c>
      <c r="I76" s="173"/>
      <c r="J76" s="167">
        <f t="shared" si="39"/>
        <v>0</v>
      </c>
      <c r="K76" s="159" t="e">
        <f t="shared" si="40"/>
        <v>#DIV/0!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s="6" customFormat="1" ht="51.75" hidden="1" customHeight="1">
      <c r="A77" s="272">
        <v>41033200</v>
      </c>
      <c r="B77" s="329" t="s">
        <v>132</v>
      </c>
      <c r="C77" s="335"/>
      <c r="D77" s="335"/>
      <c r="E77" s="335"/>
      <c r="F77" s="184" t="str">
        <f t="shared" si="37"/>
        <v/>
      </c>
      <c r="G77" s="156" t="str">
        <f t="shared" si="38"/>
        <v/>
      </c>
      <c r="H77" s="333">
        <f t="shared" si="36"/>
        <v>0</v>
      </c>
      <c r="I77" s="185"/>
      <c r="J77" s="167">
        <f t="shared" si="39"/>
        <v>0</v>
      </c>
      <c r="K77" s="159" t="e">
        <f t="shared" si="40"/>
        <v>#DIV/0!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s="6" customFormat="1" ht="21" customHeight="1">
      <c r="A78" s="272">
        <v>41020100</v>
      </c>
      <c r="B78" s="329" t="s">
        <v>263</v>
      </c>
      <c r="C78" s="335">
        <v>11412100</v>
      </c>
      <c r="D78" s="335">
        <v>2853000</v>
      </c>
      <c r="E78" s="335">
        <v>2853000</v>
      </c>
      <c r="F78" s="184">
        <f>IF(C78=0,"",E78/C78*100)</f>
        <v>24.999780934271516</v>
      </c>
      <c r="G78" s="156">
        <f>IF(D78=0,"",E78/D78*100)</f>
        <v>100</v>
      </c>
      <c r="H78" s="333">
        <f t="shared" ref="H78:H84" si="42">E78-D78</f>
        <v>0</v>
      </c>
      <c r="I78" s="173">
        <v>700</v>
      </c>
      <c r="J78" s="167"/>
      <c r="K78" s="159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s="6" customFormat="1" ht="36.75" customHeight="1">
      <c r="A79" s="271">
        <v>41030000</v>
      </c>
      <c r="B79" s="324" t="s">
        <v>130</v>
      </c>
      <c r="C79" s="325">
        <f>SUM(C81+C80+C82)</f>
        <v>21216200</v>
      </c>
      <c r="D79" s="325">
        <f t="shared" ref="D79:E79" si="43">SUM(D81+D80+D82)</f>
        <v>4900800</v>
      </c>
      <c r="E79" s="325">
        <f t="shared" si="43"/>
        <v>4900800</v>
      </c>
      <c r="F79" s="183">
        <f>IF(C79=0,"",E79/C79*100)</f>
        <v>23.099329757449496</v>
      </c>
      <c r="G79" s="522">
        <f>IF(D79=0,"",E79/D79*100)</f>
        <v>100</v>
      </c>
      <c r="H79" s="326">
        <f t="shared" si="42"/>
        <v>0</v>
      </c>
      <c r="I79" s="173"/>
      <c r="J79" s="167"/>
      <c r="K79" s="159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s="6" customFormat="1" ht="48.75" customHeight="1">
      <c r="A80" s="275">
        <v>41032700</v>
      </c>
      <c r="B80" s="531" t="s">
        <v>291</v>
      </c>
      <c r="C80" s="448">
        <v>0</v>
      </c>
      <c r="D80" s="448">
        <v>0</v>
      </c>
      <c r="E80" s="448">
        <v>0</v>
      </c>
      <c r="F80" s="529" t="s">
        <v>292</v>
      </c>
      <c r="G80" s="530" t="s">
        <v>292</v>
      </c>
      <c r="H80" s="326">
        <f t="shared" si="42"/>
        <v>0</v>
      </c>
      <c r="I80" s="173"/>
      <c r="J80" s="167"/>
      <c r="K80" s="159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30.75" customHeight="1">
      <c r="A81" s="275">
        <v>41033900</v>
      </c>
      <c r="B81" s="531" t="s">
        <v>133</v>
      </c>
      <c r="C81" s="345">
        <v>21216200</v>
      </c>
      <c r="D81" s="345">
        <v>4900800</v>
      </c>
      <c r="E81" s="345">
        <v>4900800</v>
      </c>
      <c r="F81" s="184">
        <f t="shared" ref="F81:F87" si="44">IF(C81=0,"",E81/C81*100)</f>
        <v>23.099329757449496</v>
      </c>
      <c r="G81" s="156">
        <f t="shared" ref="G81:G89" si="45">IF(D81=0,"",E81/D81*100)</f>
        <v>100</v>
      </c>
      <c r="H81" s="333">
        <f t="shared" si="42"/>
        <v>0</v>
      </c>
      <c r="I81" s="173">
        <v>26270.7</v>
      </c>
      <c r="J81" s="167">
        <f t="shared" si="39"/>
        <v>4874529.3</v>
      </c>
      <c r="K81" s="159">
        <f t="shared" si="40"/>
        <v>18555.003482967717</v>
      </c>
    </row>
    <row r="82" spans="1:25" ht="62.25" customHeight="1">
      <c r="A82" s="275">
        <v>41035500</v>
      </c>
      <c r="B82" s="531" t="s">
        <v>293</v>
      </c>
      <c r="C82" s="345">
        <v>0</v>
      </c>
      <c r="D82" s="345">
        <v>0</v>
      </c>
      <c r="E82" s="345">
        <v>0</v>
      </c>
      <c r="F82" s="183" t="str">
        <f t="shared" si="44"/>
        <v/>
      </c>
      <c r="G82" s="168" t="str">
        <f t="shared" si="45"/>
        <v/>
      </c>
      <c r="H82" s="326">
        <f t="shared" si="42"/>
        <v>0</v>
      </c>
      <c r="I82" s="173"/>
      <c r="J82" s="167"/>
      <c r="K82" s="159"/>
    </row>
    <row r="83" spans="1:25" ht="31.15" customHeight="1">
      <c r="A83" s="535">
        <v>41040000</v>
      </c>
      <c r="B83" s="353" t="s">
        <v>315</v>
      </c>
      <c r="C83" s="448">
        <f>SUM(C84)</f>
        <v>124400</v>
      </c>
      <c r="D83" s="448">
        <f t="shared" ref="D83:E83" si="46">SUM(D84)</f>
        <v>74640</v>
      </c>
      <c r="E83" s="448">
        <f t="shared" si="46"/>
        <v>74640</v>
      </c>
      <c r="F83" s="183">
        <f t="shared" si="44"/>
        <v>60</v>
      </c>
      <c r="G83" s="168">
        <f t="shared" si="45"/>
        <v>100</v>
      </c>
      <c r="H83" s="326">
        <f t="shared" si="42"/>
        <v>0</v>
      </c>
      <c r="I83" s="173"/>
      <c r="J83" s="167"/>
      <c r="K83" s="159"/>
    </row>
    <row r="84" spans="1:25" ht="47.45" customHeight="1">
      <c r="A84" s="275">
        <v>41040500</v>
      </c>
      <c r="B84" s="531" t="s">
        <v>316</v>
      </c>
      <c r="C84" s="345">
        <v>124400</v>
      </c>
      <c r="D84" s="345">
        <v>74640</v>
      </c>
      <c r="E84" s="345">
        <v>74640</v>
      </c>
      <c r="F84" s="184">
        <f t="shared" si="44"/>
        <v>60</v>
      </c>
      <c r="G84" s="156">
        <f t="shared" ref="G84" si="47">IF(D84=0,"",E84/D84*100)</f>
        <v>100</v>
      </c>
      <c r="H84" s="333">
        <f t="shared" si="42"/>
        <v>0</v>
      </c>
      <c r="I84" s="173"/>
      <c r="J84" s="167"/>
      <c r="K84" s="159"/>
    </row>
    <row r="85" spans="1:25" s="12" customFormat="1" ht="18.75" customHeight="1">
      <c r="A85" s="271">
        <v>41050000</v>
      </c>
      <c r="B85" s="324" t="s">
        <v>134</v>
      </c>
      <c r="C85" s="448">
        <f>SUM(C88+C86+C87)</f>
        <v>61600</v>
      </c>
      <c r="D85" s="448">
        <f t="shared" ref="D85:E85" si="48">SUM(D88+D86+D87)</f>
        <v>10312</v>
      </c>
      <c r="E85" s="448">
        <f t="shared" si="48"/>
        <v>9004</v>
      </c>
      <c r="F85" s="183">
        <f t="shared" si="44"/>
        <v>14.616883116883116</v>
      </c>
      <c r="G85" s="168">
        <f t="shared" si="45"/>
        <v>87.315748642358415</v>
      </c>
      <c r="H85" s="348">
        <f t="shared" si="36"/>
        <v>-1308</v>
      </c>
      <c r="I85" s="149">
        <f>SUM(I86:I88)</f>
        <v>53.982999999999997</v>
      </c>
      <c r="J85" s="182">
        <f t="shared" si="39"/>
        <v>8950.0169999999998</v>
      </c>
      <c r="K85" s="161">
        <f t="shared" si="40"/>
        <v>16579.324972676586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s="12" customFormat="1" ht="63.6" customHeight="1">
      <c r="A86" s="272">
        <v>41051200</v>
      </c>
      <c r="B86" s="329" t="s">
        <v>135</v>
      </c>
      <c r="C86" s="330">
        <v>61600</v>
      </c>
      <c r="D86" s="330">
        <v>10312</v>
      </c>
      <c r="E86" s="330">
        <v>9004</v>
      </c>
      <c r="F86" s="184">
        <f t="shared" si="44"/>
        <v>14.616883116883116</v>
      </c>
      <c r="G86" s="156">
        <f t="shared" si="45"/>
        <v>87.315748642358415</v>
      </c>
      <c r="H86" s="333">
        <f>E86-D86</f>
        <v>-1308</v>
      </c>
      <c r="I86" s="171">
        <v>53.982999999999997</v>
      </c>
      <c r="J86" s="167">
        <f>E86-I86</f>
        <v>8950.0169999999998</v>
      </c>
      <c r="K86" s="159">
        <f>E86/I86*100-100</f>
        <v>16579.324972676586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s="12" customFormat="1" ht="0.6" customHeight="1">
      <c r="A87" s="273">
        <v>41051400</v>
      </c>
      <c r="B87" s="329" t="s">
        <v>294</v>
      </c>
      <c r="C87" s="330"/>
      <c r="D87" s="330"/>
      <c r="E87" s="330"/>
      <c r="F87" s="184" t="str">
        <f t="shared" si="44"/>
        <v/>
      </c>
      <c r="G87" s="156" t="str">
        <f t="shared" si="45"/>
        <v/>
      </c>
      <c r="H87" s="333">
        <f>E87-D87</f>
        <v>0</v>
      </c>
      <c r="I87" s="175"/>
      <c r="J87" s="187"/>
      <c r="K87" s="177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s="6" customFormat="1" ht="66" hidden="1" customHeight="1">
      <c r="A88" s="273">
        <v>41051700</v>
      </c>
      <c r="B88" s="349" t="s">
        <v>239</v>
      </c>
      <c r="C88" s="330"/>
      <c r="D88" s="330"/>
      <c r="E88" s="330"/>
      <c r="F88" s="184">
        <v>0</v>
      </c>
      <c r="G88" s="156" t="str">
        <f t="shared" si="45"/>
        <v/>
      </c>
      <c r="H88" s="333">
        <f>E88-D88</f>
        <v>0</v>
      </c>
      <c r="I88" s="175"/>
      <c r="J88" s="187"/>
      <c r="K88" s="188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2" customFormat="1" ht="26.25" customHeight="1">
      <c r="A89" s="274">
        <v>900101</v>
      </c>
      <c r="B89" s="350" t="s">
        <v>136</v>
      </c>
      <c r="C89" s="351">
        <f>C9+C45+C73</f>
        <v>69318705</v>
      </c>
      <c r="D89" s="351">
        <f>D9+D45+D73</f>
        <v>13293694</v>
      </c>
      <c r="E89" s="351">
        <f>E9+E45+E73</f>
        <v>14045090.949999999</v>
      </c>
      <c r="F89" s="146">
        <f>IF(C89=0,"",E89/C89*100)</f>
        <v>20.261617625430247</v>
      </c>
      <c r="G89" s="532">
        <f t="shared" si="45"/>
        <v>105.652281074019</v>
      </c>
      <c r="H89" s="352">
        <f>E89-D89</f>
        <v>751396.94999999925</v>
      </c>
      <c r="I89" s="145" t="e">
        <f>I9+I45+I73</f>
        <v>#REF!</v>
      </c>
      <c r="J89" s="147" t="e">
        <f>E89-I89</f>
        <v>#REF!</v>
      </c>
      <c r="K89" s="148" t="e">
        <f>E89/I89*100-100</f>
        <v>#REF!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s="12" customFormat="1" ht="11.25" customHeight="1">
      <c r="A90" s="275"/>
      <c r="B90" s="353"/>
      <c r="C90" s="354"/>
      <c r="D90" s="354"/>
      <c r="E90" s="354"/>
      <c r="F90" s="141"/>
      <c r="G90" s="142"/>
      <c r="H90" s="355"/>
      <c r="I90" s="140"/>
      <c r="J90" s="143"/>
      <c r="K90" s="144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s="136" customFormat="1" ht="27" customHeight="1">
      <c r="A91" s="497"/>
      <c r="B91" s="498" t="s">
        <v>194</v>
      </c>
      <c r="C91" s="499"/>
      <c r="D91" s="499"/>
      <c r="E91" s="499"/>
      <c r="F91" s="500"/>
      <c r="G91" s="500"/>
      <c r="H91" s="499"/>
      <c r="I91" s="134"/>
      <c r="J91" s="135"/>
      <c r="K91" s="85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</row>
    <row r="92" spans="1:25" s="220" customFormat="1" ht="27" customHeight="1">
      <c r="A92" s="231" t="s">
        <v>30</v>
      </c>
      <c r="B92" s="324" t="s">
        <v>140</v>
      </c>
      <c r="C92" s="356">
        <f>C93+C94+C95</f>
        <v>11777787</v>
      </c>
      <c r="D92" s="356">
        <f>D93+D94+D95</f>
        <v>3899251</v>
      </c>
      <c r="E92" s="356">
        <f>E93+E94+E95</f>
        <v>1996322</v>
      </c>
      <c r="F92" s="356">
        <f>F93+F94</f>
        <v>31.371495199951639</v>
      </c>
      <c r="G92" s="562">
        <f>G93+G94</f>
        <v>99.97374323997434</v>
      </c>
      <c r="H92" s="358">
        <f>E92-D92</f>
        <v>-1902929</v>
      </c>
      <c r="I92" s="123">
        <f>SUM(I93:I96)</f>
        <v>0</v>
      </c>
      <c r="J92" s="121">
        <f>E92-I92</f>
        <v>1996322</v>
      </c>
      <c r="K92" s="118" t="e">
        <f>E92/I92*100-100</f>
        <v>#DIV/0!</v>
      </c>
      <c r="L92" s="219"/>
      <c r="M92" s="219"/>
      <c r="N92" s="219"/>
      <c r="O92" s="219"/>
      <c r="P92" s="219"/>
      <c r="Q92" s="219"/>
      <c r="R92" s="219"/>
      <c r="S92" s="219"/>
      <c r="T92" s="219"/>
      <c r="U92" s="219"/>
      <c r="V92" s="219"/>
      <c r="W92" s="219"/>
      <c r="X92" s="219"/>
      <c r="Y92" s="219"/>
    </row>
    <row r="93" spans="1:25" s="220" customFormat="1" ht="81.75" customHeight="1">
      <c r="A93" s="232" t="s">
        <v>141</v>
      </c>
      <c r="B93" s="329" t="s">
        <v>142</v>
      </c>
      <c r="C93" s="359">
        <v>9638800</v>
      </c>
      <c r="D93" s="359">
        <v>3272311</v>
      </c>
      <c r="E93" s="359">
        <v>1707132</v>
      </c>
      <c r="F93" s="128">
        <f t="shared" ref="F93:F131" si="49">IF(C93=0,"",E93/C93*100)</f>
        <v>17.711042868406857</v>
      </c>
      <c r="G93" s="563">
        <f t="shared" ref="G93:G159" si="50">IF(D93=0,"",E93/D93*100)</f>
        <v>52.169002273928122</v>
      </c>
      <c r="H93" s="360">
        <f t="shared" ref="H93:H159" si="51">E93-D93</f>
        <v>-1565179</v>
      </c>
      <c r="I93" s="72"/>
      <c r="J93" s="121">
        <f t="shared" ref="J93:J151" si="52">E93-I93</f>
        <v>1707132</v>
      </c>
      <c r="K93" s="118" t="e">
        <f t="shared" ref="K93:K151" si="53">E93/I93*100-100</f>
        <v>#DIV/0!</v>
      </c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</row>
    <row r="94" spans="1:25" s="220" customFormat="1" ht="51" customHeight="1">
      <c r="A94" s="232" t="s">
        <v>143</v>
      </c>
      <c r="B94" s="329" t="s">
        <v>144</v>
      </c>
      <c r="C94" s="359">
        <v>2116987</v>
      </c>
      <c r="D94" s="359">
        <v>604940</v>
      </c>
      <c r="E94" s="359">
        <v>289190</v>
      </c>
      <c r="F94" s="128">
        <f t="shared" si="49"/>
        <v>13.660452331544784</v>
      </c>
      <c r="G94" s="563">
        <f t="shared" si="50"/>
        <v>47.804740966046225</v>
      </c>
      <c r="H94" s="360">
        <f t="shared" si="51"/>
        <v>-315750</v>
      </c>
      <c r="I94" s="72"/>
      <c r="J94" s="121">
        <f t="shared" si="52"/>
        <v>289190</v>
      </c>
      <c r="K94" s="118" t="e">
        <f t="shared" si="53"/>
        <v>#DIV/0!</v>
      </c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</row>
    <row r="95" spans="1:25" s="220" customFormat="1" ht="27" customHeight="1">
      <c r="A95" s="573" t="s">
        <v>145</v>
      </c>
      <c r="B95" s="329" t="s">
        <v>146</v>
      </c>
      <c r="C95" s="359">
        <v>22000</v>
      </c>
      <c r="D95" s="359">
        <v>22000</v>
      </c>
      <c r="E95" s="359">
        <v>0</v>
      </c>
      <c r="F95" s="128">
        <f>IF(C95=0,"",E95/C95*100)</f>
        <v>0</v>
      </c>
      <c r="G95" s="563">
        <f>IF(D95=0,"",E95/D95*100)</f>
        <v>0</v>
      </c>
      <c r="H95" s="360">
        <f t="shared" si="51"/>
        <v>-22000</v>
      </c>
      <c r="I95" s="72"/>
      <c r="J95" s="121">
        <f>E95-I95</f>
        <v>0</v>
      </c>
      <c r="K95" s="118" t="e">
        <f>E95/I95*100-100</f>
        <v>#DIV/0!</v>
      </c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</row>
    <row r="96" spans="1:25" s="220" customFormat="1" ht="41.45" hidden="1" customHeight="1">
      <c r="A96" s="287">
        <v>190</v>
      </c>
      <c r="B96" s="329" t="s">
        <v>243</v>
      </c>
      <c r="C96" s="359"/>
      <c r="D96" s="359"/>
      <c r="E96" s="359"/>
      <c r="F96" s="128" t="str">
        <f t="shared" si="49"/>
        <v/>
      </c>
      <c r="G96" s="563" t="str">
        <f t="shared" si="50"/>
        <v/>
      </c>
      <c r="H96" s="360">
        <f t="shared" si="51"/>
        <v>0</v>
      </c>
      <c r="I96" s="72">
        <v>0</v>
      </c>
      <c r="J96" s="121">
        <f t="shared" si="52"/>
        <v>0</v>
      </c>
      <c r="K96" s="118" t="e">
        <f t="shared" si="53"/>
        <v>#DIV/0!</v>
      </c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</row>
    <row r="97" spans="1:25" s="220" customFormat="1" ht="27" customHeight="1">
      <c r="A97" s="570" t="s">
        <v>31</v>
      </c>
      <c r="B97" s="353" t="s">
        <v>147</v>
      </c>
      <c r="C97" s="356">
        <f>C98+C99+C101+C108+C109+C104+C105+C106+C107+C103</f>
        <v>44930393</v>
      </c>
      <c r="D97" s="356">
        <f t="shared" ref="D97:E97" si="54">D98+D99+D101+D108+D109+D104+D105+D106+D107+D103</f>
        <v>14517121</v>
      </c>
      <c r="E97" s="356">
        <f t="shared" si="54"/>
        <v>10419736</v>
      </c>
      <c r="F97" s="537">
        <f t="shared" si="49"/>
        <v>23.190840997095219</v>
      </c>
      <c r="G97" s="547">
        <f t="shared" si="50"/>
        <v>71.775498736974086</v>
      </c>
      <c r="H97" s="564">
        <f t="shared" si="51"/>
        <v>-4097385</v>
      </c>
      <c r="I97" s="123">
        <f>SUM(I98:I102)</f>
        <v>0</v>
      </c>
      <c r="J97" s="121">
        <f t="shared" si="52"/>
        <v>10419736</v>
      </c>
      <c r="K97" s="118" t="e">
        <f t="shared" si="53"/>
        <v>#DIV/0!</v>
      </c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</row>
    <row r="98" spans="1:25" s="220" customFormat="1" ht="27" customHeight="1">
      <c r="A98" s="569" t="s">
        <v>148</v>
      </c>
      <c r="B98" s="531" t="s">
        <v>149</v>
      </c>
      <c r="C98" s="359">
        <v>8780926</v>
      </c>
      <c r="D98" s="359">
        <v>2684068</v>
      </c>
      <c r="E98" s="359">
        <v>1829952</v>
      </c>
      <c r="F98" s="128">
        <f t="shared" si="49"/>
        <v>20.840079964231563</v>
      </c>
      <c r="G98" s="563">
        <f t="shared" si="50"/>
        <v>68.178302487120305</v>
      </c>
      <c r="H98" s="360">
        <f t="shared" si="51"/>
        <v>-854116</v>
      </c>
      <c r="I98" s="72"/>
      <c r="J98" s="121">
        <f t="shared" si="52"/>
        <v>1829952</v>
      </c>
      <c r="K98" s="118" t="e">
        <f t="shared" si="53"/>
        <v>#DIV/0!</v>
      </c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9"/>
      <c r="Y98" s="219"/>
    </row>
    <row r="99" spans="1:25" s="300" customFormat="1" ht="40.5" customHeight="1">
      <c r="A99" s="231" t="s">
        <v>150</v>
      </c>
      <c r="B99" s="324" t="s">
        <v>253</v>
      </c>
      <c r="C99" s="361">
        <f>C100</f>
        <v>12830755</v>
      </c>
      <c r="D99" s="361">
        <f>D100</f>
        <v>5651129</v>
      </c>
      <c r="E99" s="361">
        <f>E100</f>
        <v>3429101</v>
      </c>
      <c r="F99" s="126">
        <f t="shared" si="49"/>
        <v>26.725636955892305</v>
      </c>
      <c r="G99" s="533">
        <f t="shared" si="50"/>
        <v>60.679927851585056</v>
      </c>
      <c r="H99" s="362">
        <f t="shared" ref="H99:H109" si="55">E99-D99</f>
        <v>-2222028</v>
      </c>
      <c r="I99" s="138"/>
      <c r="J99" s="92">
        <f t="shared" si="52"/>
        <v>3429101</v>
      </c>
      <c r="K99" s="241" t="e">
        <f t="shared" si="53"/>
        <v>#DIV/0!</v>
      </c>
      <c r="L99" s="299"/>
      <c r="M99" s="299"/>
      <c r="N99" s="299"/>
      <c r="O99" s="299"/>
      <c r="P99" s="299"/>
      <c r="Q99" s="299"/>
      <c r="R99" s="299"/>
      <c r="S99" s="299"/>
      <c r="T99" s="299"/>
      <c r="U99" s="299"/>
      <c r="V99" s="299"/>
      <c r="W99" s="299"/>
      <c r="X99" s="299"/>
      <c r="Y99" s="299"/>
    </row>
    <row r="100" spans="1:25" s="220" customFormat="1" ht="44.25" customHeight="1">
      <c r="A100" s="232">
        <v>1021</v>
      </c>
      <c r="B100" s="329" t="s">
        <v>254</v>
      </c>
      <c r="C100" s="359">
        <v>12830755</v>
      </c>
      <c r="D100" s="359">
        <v>5651129</v>
      </c>
      <c r="E100" s="359">
        <v>3429101</v>
      </c>
      <c r="F100" s="128">
        <f t="shared" ref="F100:F109" si="56">IF(C100=0,"",E100/C100*100)</f>
        <v>26.725636955892305</v>
      </c>
      <c r="G100" s="563">
        <f t="shared" ref="G100:G109" si="57">IF(D100=0,"",E100/D100*100)</f>
        <v>60.679927851585056</v>
      </c>
      <c r="H100" s="360">
        <f t="shared" si="55"/>
        <v>-2222028</v>
      </c>
      <c r="I100" s="72"/>
      <c r="J100" s="121"/>
      <c r="K100" s="118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</row>
    <row r="101" spans="1:25" s="300" customFormat="1" ht="44.25" customHeight="1">
      <c r="A101" s="231">
        <v>1030</v>
      </c>
      <c r="B101" s="363" t="s">
        <v>255</v>
      </c>
      <c r="C101" s="361">
        <f>C102</f>
        <v>21216200</v>
      </c>
      <c r="D101" s="361">
        <f>D102</f>
        <v>4900800</v>
      </c>
      <c r="E101" s="361">
        <f>E102</f>
        <v>4772951</v>
      </c>
      <c r="F101" s="126">
        <f t="shared" si="56"/>
        <v>22.496728914697258</v>
      </c>
      <c r="G101" s="533">
        <f t="shared" si="57"/>
        <v>97.391262650995756</v>
      </c>
      <c r="H101" s="362">
        <f t="shared" si="55"/>
        <v>-127849</v>
      </c>
      <c r="I101" s="138"/>
      <c r="J101" s="92"/>
      <c r="K101" s="241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299"/>
    </row>
    <row r="102" spans="1:25" s="220" customFormat="1" ht="44.25" customHeight="1">
      <c r="A102" s="232">
        <v>1031</v>
      </c>
      <c r="B102" s="364" t="s">
        <v>254</v>
      </c>
      <c r="C102" s="359">
        <v>21216200</v>
      </c>
      <c r="D102" s="359">
        <v>4900800</v>
      </c>
      <c r="E102" s="359">
        <v>4772951</v>
      </c>
      <c r="F102" s="128">
        <f t="shared" si="56"/>
        <v>22.496728914697258</v>
      </c>
      <c r="G102" s="563">
        <f t="shared" si="57"/>
        <v>97.391262650995756</v>
      </c>
      <c r="H102" s="360">
        <f t="shared" si="55"/>
        <v>-127849</v>
      </c>
      <c r="I102" s="72"/>
      <c r="J102" s="121"/>
      <c r="K102" s="118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</row>
    <row r="103" spans="1:25" s="220" customFormat="1" ht="44.25" customHeight="1">
      <c r="A103" s="231">
        <v>1061</v>
      </c>
      <c r="B103" s="363" t="s">
        <v>254</v>
      </c>
      <c r="C103" s="361">
        <v>910482</v>
      </c>
      <c r="D103" s="361">
        <v>910482</v>
      </c>
      <c r="E103" s="361">
        <v>127171</v>
      </c>
      <c r="F103" s="126">
        <f t="shared" si="56"/>
        <v>13.967437027859969</v>
      </c>
      <c r="G103" s="533">
        <f t="shared" si="57"/>
        <v>13.967437027859969</v>
      </c>
      <c r="H103" s="362">
        <f t="shared" si="55"/>
        <v>-783311</v>
      </c>
      <c r="I103" s="72"/>
      <c r="J103" s="121"/>
      <c r="K103" s="118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</row>
    <row r="104" spans="1:25" s="220" customFormat="1" ht="33" customHeight="1">
      <c r="A104" s="231">
        <v>1080</v>
      </c>
      <c r="B104" s="363" t="s">
        <v>300</v>
      </c>
      <c r="C104" s="361">
        <v>1125000</v>
      </c>
      <c r="D104" s="361">
        <v>354900</v>
      </c>
      <c r="E104" s="361">
        <v>260561</v>
      </c>
      <c r="F104" s="126">
        <f t="shared" si="56"/>
        <v>23.160977777777777</v>
      </c>
      <c r="G104" s="533">
        <f t="shared" si="57"/>
        <v>73.418145956607489</v>
      </c>
      <c r="H104" s="362">
        <f t="shared" si="55"/>
        <v>-94339</v>
      </c>
      <c r="I104" s="72"/>
      <c r="J104" s="121"/>
      <c r="K104" s="118"/>
      <c r="L104" s="219"/>
      <c r="M104" s="219"/>
      <c r="N104" s="219"/>
      <c r="O104" s="219"/>
      <c r="P104" s="219"/>
      <c r="Q104" s="219"/>
      <c r="R104" s="219"/>
      <c r="S104" s="219"/>
      <c r="T104" s="219"/>
      <c r="U104" s="219"/>
      <c r="V104" s="219"/>
      <c r="W104" s="219"/>
      <c r="X104" s="219"/>
      <c r="Y104" s="219"/>
    </row>
    <row r="105" spans="1:25" s="220" customFormat="1" ht="21" customHeight="1">
      <c r="A105" s="231">
        <v>1142</v>
      </c>
      <c r="B105" s="363" t="s">
        <v>301</v>
      </c>
      <c r="C105" s="361">
        <v>5430</v>
      </c>
      <c r="D105" s="361">
        <v>5430</v>
      </c>
      <c r="E105" s="361">
        <v>0</v>
      </c>
      <c r="F105" s="126">
        <f t="shared" si="56"/>
        <v>0</v>
      </c>
      <c r="G105" s="533">
        <f t="shared" si="57"/>
        <v>0</v>
      </c>
      <c r="H105" s="362">
        <f t="shared" si="55"/>
        <v>-5430</v>
      </c>
      <c r="I105" s="72"/>
      <c r="J105" s="121"/>
      <c r="K105" s="118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</row>
    <row r="106" spans="1:25" s="220" customFormat="1" ht="0.6" customHeight="1">
      <c r="A106" s="231">
        <v>1181</v>
      </c>
      <c r="B106" s="363" t="s">
        <v>302</v>
      </c>
      <c r="C106" s="361"/>
      <c r="D106" s="361"/>
      <c r="E106" s="361"/>
      <c r="F106" s="126" t="str">
        <f t="shared" si="56"/>
        <v/>
      </c>
      <c r="G106" s="533" t="str">
        <f t="shared" si="57"/>
        <v/>
      </c>
      <c r="H106" s="362">
        <f t="shared" si="55"/>
        <v>0</v>
      </c>
      <c r="I106" s="72"/>
      <c r="J106" s="121"/>
      <c r="K106" s="118"/>
      <c r="L106" s="219"/>
      <c r="M106" s="219"/>
      <c r="N106" s="219"/>
      <c r="O106" s="219"/>
      <c r="P106" s="219"/>
      <c r="Q106" s="219"/>
      <c r="R106" s="219"/>
      <c r="S106" s="219"/>
      <c r="T106" s="219"/>
      <c r="U106" s="219"/>
      <c r="V106" s="219"/>
      <c r="W106" s="219"/>
      <c r="X106" s="219"/>
      <c r="Y106" s="219"/>
    </row>
    <row r="107" spans="1:25" s="220" customFormat="1" ht="76.900000000000006" hidden="1" customHeight="1">
      <c r="A107" s="231">
        <v>1182</v>
      </c>
      <c r="B107" s="363" t="s">
        <v>303</v>
      </c>
      <c r="C107" s="361"/>
      <c r="D107" s="361"/>
      <c r="E107" s="361"/>
      <c r="F107" s="126" t="str">
        <f t="shared" si="56"/>
        <v/>
      </c>
      <c r="G107" s="533" t="str">
        <f t="shared" si="57"/>
        <v/>
      </c>
      <c r="H107" s="362">
        <f t="shared" si="55"/>
        <v>0</v>
      </c>
      <c r="I107" s="72"/>
      <c r="J107" s="121"/>
      <c r="K107" s="118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</row>
    <row r="108" spans="1:25" s="300" customFormat="1" ht="66.599999999999994" customHeight="1">
      <c r="A108" s="231">
        <v>1200</v>
      </c>
      <c r="B108" s="363" t="s">
        <v>256</v>
      </c>
      <c r="C108" s="361">
        <v>61600</v>
      </c>
      <c r="D108" s="361">
        <v>10312</v>
      </c>
      <c r="E108" s="361">
        <v>0</v>
      </c>
      <c r="F108" s="126">
        <f t="shared" si="56"/>
        <v>0</v>
      </c>
      <c r="G108" s="127">
        <f t="shared" si="57"/>
        <v>0</v>
      </c>
      <c r="H108" s="362">
        <f t="shared" si="55"/>
        <v>-10312</v>
      </c>
      <c r="I108" s="138"/>
      <c r="J108" s="92"/>
      <c r="K108" s="241"/>
      <c r="L108" s="299"/>
      <c r="M108" s="299"/>
      <c r="N108" s="299"/>
      <c r="O108" s="299"/>
      <c r="P108" s="299"/>
      <c r="Q108" s="299"/>
      <c r="R108" s="299"/>
      <c r="S108" s="299"/>
      <c r="T108" s="299"/>
      <c r="U108" s="299"/>
      <c r="V108" s="299"/>
      <c r="W108" s="299"/>
      <c r="X108" s="299"/>
      <c r="Y108" s="299"/>
    </row>
    <row r="109" spans="1:25" s="300" customFormat="1" ht="0.6" customHeight="1">
      <c r="A109" s="231">
        <v>1210</v>
      </c>
      <c r="B109" s="501" t="s">
        <v>287</v>
      </c>
      <c r="C109" s="361"/>
      <c r="D109" s="361"/>
      <c r="E109" s="361"/>
      <c r="F109" s="126" t="str">
        <f t="shared" si="56"/>
        <v/>
      </c>
      <c r="G109" s="127" t="str">
        <f t="shared" si="57"/>
        <v/>
      </c>
      <c r="H109" s="362">
        <f t="shared" si="55"/>
        <v>0</v>
      </c>
      <c r="I109" s="138"/>
      <c r="J109" s="92"/>
      <c r="K109" s="241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</row>
    <row r="110" spans="1:25" s="220" customFormat="1" ht="27" customHeight="1">
      <c r="A110" s="231" t="s">
        <v>32</v>
      </c>
      <c r="B110" s="324" t="s">
        <v>151</v>
      </c>
      <c r="C110" s="361">
        <f>SUM(C111:C111)</f>
        <v>1385946</v>
      </c>
      <c r="D110" s="361">
        <f>SUM(D111:D111)</f>
        <v>1000946</v>
      </c>
      <c r="E110" s="361">
        <f>SUM(E111:E111)</f>
        <v>275321</v>
      </c>
      <c r="F110" s="126">
        <f t="shared" si="49"/>
        <v>19.865203983416382</v>
      </c>
      <c r="G110" s="127">
        <f t="shared" si="50"/>
        <v>27.506079249030417</v>
      </c>
      <c r="H110" s="362">
        <f t="shared" si="51"/>
        <v>-725625</v>
      </c>
      <c r="I110" s="137" t="e">
        <f>I111+#REF!</f>
        <v>#REF!</v>
      </c>
      <c r="J110" s="92" t="e">
        <f t="shared" si="52"/>
        <v>#REF!</v>
      </c>
      <c r="K110" s="241" t="e">
        <f t="shared" si="53"/>
        <v>#REF!</v>
      </c>
      <c r="L110" s="219"/>
      <c r="M110" s="219"/>
      <c r="N110" s="219"/>
      <c r="O110" s="219"/>
      <c r="P110" s="219"/>
      <c r="Q110" s="219"/>
      <c r="R110" s="219"/>
      <c r="S110" s="219"/>
      <c r="T110" s="219"/>
      <c r="U110" s="219"/>
      <c r="V110" s="219"/>
      <c r="W110" s="219"/>
      <c r="X110" s="219"/>
      <c r="Y110" s="219"/>
    </row>
    <row r="111" spans="1:25" s="220" customFormat="1" ht="27" customHeight="1">
      <c r="A111" s="232" t="s">
        <v>23</v>
      </c>
      <c r="B111" s="329" t="s">
        <v>44</v>
      </c>
      <c r="C111" s="359">
        <v>1385946</v>
      </c>
      <c r="D111" s="359">
        <v>1000946</v>
      </c>
      <c r="E111" s="359">
        <v>275321</v>
      </c>
      <c r="F111" s="128">
        <f>IF(C111=0,"",E111/C111*100)</f>
        <v>19.865203983416382</v>
      </c>
      <c r="G111" s="563">
        <f>IF(D111=0,"",E111/D111*100)</f>
        <v>27.506079249030417</v>
      </c>
      <c r="H111" s="360">
        <f t="shared" si="51"/>
        <v>-725625</v>
      </c>
      <c r="I111" s="72"/>
      <c r="J111" s="121">
        <f t="shared" si="52"/>
        <v>275321</v>
      </c>
      <c r="K111" s="118" t="e">
        <f t="shared" si="53"/>
        <v>#DIV/0!</v>
      </c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</row>
    <row r="112" spans="1:25" s="220" customFormat="1" ht="23.25" customHeight="1">
      <c r="A112" s="231" t="s">
        <v>33</v>
      </c>
      <c r="B112" s="324" t="s">
        <v>42</v>
      </c>
      <c r="C112" s="356">
        <f>C114+C115+C117+C118+C113</f>
        <v>2071102</v>
      </c>
      <c r="D112" s="356">
        <f>D114+D115+D117+D118+D113</f>
        <v>717930</v>
      </c>
      <c r="E112" s="356">
        <f t="shared" ref="E112" si="58">E114+E115+E117+E118+E113</f>
        <v>435057</v>
      </c>
      <c r="F112" s="126">
        <f t="shared" si="49"/>
        <v>21.006063438691093</v>
      </c>
      <c r="G112" s="127">
        <f t="shared" si="50"/>
        <v>60.598804897413395</v>
      </c>
      <c r="H112" s="362">
        <f t="shared" si="51"/>
        <v>-282873</v>
      </c>
      <c r="I112" s="123" t="e">
        <f>#REF!+I115+I116+I117+I118</f>
        <v>#REF!</v>
      </c>
      <c r="J112" s="92" t="e">
        <f t="shared" si="52"/>
        <v>#REF!</v>
      </c>
      <c r="K112" s="241" t="e">
        <f t="shared" si="53"/>
        <v>#REF!</v>
      </c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</row>
    <row r="113" spans="1:25" s="220" customFormat="1" ht="31.9" customHeight="1">
      <c r="A113" s="232">
        <v>3032</v>
      </c>
      <c r="B113" s="346" t="s">
        <v>317</v>
      </c>
      <c r="C113" s="359">
        <v>8000</v>
      </c>
      <c r="D113" s="359">
        <v>8000</v>
      </c>
      <c r="E113" s="359">
        <v>0</v>
      </c>
      <c r="F113" s="128">
        <f>IF(C113=0,"",E113/C113*100)</f>
        <v>0</v>
      </c>
      <c r="G113" s="129">
        <f>IF(D113=0,"",E113/D113*100)</f>
        <v>0</v>
      </c>
      <c r="H113" s="360">
        <f>E113-D113</f>
        <v>-8000</v>
      </c>
      <c r="I113" s="123"/>
      <c r="J113" s="92"/>
      <c r="K113" s="241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219"/>
    </row>
    <row r="114" spans="1:25" s="220" customFormat="1" ht="63" customHeight="1">
      <c r="A114" s="302">
        <v>3104</v>
      </c>
      <c r="B114" s="364" t="s">
        <v>264</v>
      </c>
      <c r="C114" s="359">
        <v>1555172</v>
      </c>
      <c r="D114" s="359">
        <v>372000</v>
      </c>
      <c r="E114" s="359">
        <v>353566</v>
      </c>
      <c r="F114" s="128">
        <f>IF(C114=0,"",E114/C114*100)</f>
        <v>22.734848621245753</v>
      </c>
      <c r="G114" s="129">
        <f>IF(D114=0,"",E114/D114*100)</f>
        <v>95.044623655913966</v>
      </c>
      <c r="H114" s="360">
        <f>E114-D114</f>
        <v>-18434</v>
      </c>
      <c r="I114" s="123"/>
      <c r="J114" s="92"/>
      <c r="K114" s="241"/>
      <c r="L114" s="219"/>
      <c r="M114" s="219"/>
      <c r="N114" s="219"/>
      <c r="O114" s="219"/>
      <c r="P114" s="219"/>
      <c r="Q114" s="219"/>
      <c r="R114" s="219"/>
      <c r="S114" s="219"/>
      <c r="T114" s="219"/>
      <c r="U114" s="219"/>
      <c r="V114" s="219"/>
      <c r="W114" s="219"/>
      <c r="X114" s="219"/>
      <c r="Y114" s="219"/>
    </row>
    <row r="115" spans="1:25" s="220" customFormat="1" ht="75" customHeight="1">
      <c r="A115" s="232">
        <v>3160</v>
      </c>
      <c r="B115" s="364" t="s">
        <v>257</v>
      </c>
      <c r="C115" s="359">
        <v>380000</v>
      </c>
      <c r="D115" s="359">
        <v>240000</v>
      </c>
      <c r="E115" s="359">
        <v>55188</v>
      </c>
      <c r="F115" s="128">
        <f t="shared" si="49"/>
        <v>14.523157894736844</v>
      </c>
      <c r="G115" s="563">
        <f t="shared" si="50"/>
        <v>22.994999999999997</v>
      </c>
      <c r="H115" s="360">
        <f t="shared" si="51"/>
        <v>-184812</v>
      </c>
      <c r="I115" s="72"/>
      <c r="J115" s="121">
        <f t="shared" si="52"/>
        <v>55188</v>
      </c>
      <c r="K115" s="118" t="e">
        <f t="shared" si="53"/>
        <v>#DIV/0!</v>
      </c>
      <c r="L115" s="219"/>
      <c r="M115" s="219"/>
      <c r="N115" s="219"/>
      <c r="O115" s="219"/>
      <c r="P115" s="219"/>
      <c r="Q115" s="219"/>
      <c r="R115" s="219"/>
      <c r="S115" s="219"/>
      <c r="T115" s="219"/>
      <c r="U115" s="219"/>
      <c r="V115" s="219"/>
      <c r="W115" s="219"/>
      <c r="X115" s="219"/>
      <c r="Y115" s="219"/>
    </row>
    <row r="116" spans="1:25" s="220" customFormat="1" ht="9" hidden="1" customHeight="1">
      <c r="A116" s="232">
        <v>3192</v>
      </c>
      <c r="B116" s="364" t="s">
        <v>156</v>
      </c>
      <c r="C116" s="359"/>
      <c r="D116" s="359"/>
      <c r="E116" s="359"/>
      <c r="F116" s="128" t="str">
        <f>IF(C116=0,"",E116/C116*100)</f>
        <v/>
      </c>
      <c r="G116" s="563" t="str">
        <f>IF(D116=0,"",E116/D116*100)</f>
        <v/>
      </c>
      <c r="H116" s="360">
        <f t="shared" si="51"/>
        <v>0</v>
      </c>
      <c r="I116" s="72"/>
      <c r="J116" s="121">
        <f t="shared" si="52"/>
        <v>0</v>
      </c>
      <c r="K116" s="118" t="e">
        <f t="shared" si="53"/>
        <v>#DIV/0!</v>
      </c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219"/>
    </row>
    <row r="117" spans="1:25" s="220" customFormat="1" ht="27" customHeight="1">
      <c r="A117" s="232" t="s">
        <v>154</v>
      </c>
      <c r="B117" s="329" t="s">
        <v>155</v>
      </c>
      <c r="C117" s="365">
        <v>7930</v>
      </c>
      <c r="D117" s="365">
        <v>7930</v>
      </c>
      <c r="E117" s="365">
        <v>1379</v>
      </c>
      <c r="F117" s="128">
        <f t="shared" si="49"/>
        <v>17.389659520807061</v>
      </c>
      <c r="G117" s="563">
        <f t="shared" si="50"/>
        <v>17.389659520807061</v>
      </c>
      <c r="H117" s="360">
        <f t="shared" si="51"/>
        <v>-6551</v>
      </c>
      <c r="I117" s="138"/>
      <c r="J117" s="92">
        <f t="shared" si="52"/>
        <v>1379</v>
      </c>
      <c r="K117" s="241" t="e">
        <f t="shared" si="53"/>
        <v>#DIV/0!</v>
      </c>
      <c r="L117" s="219"/>
      <c r="M117" s="219"/>
      <c r="N117" s="219"/>
      <c r="O117" s="219"/>
      <c r="P117" s="219"/>
      <c r="Q117" s="219"/>
      <c r="R117" s="219"/>
      <c r="S117" s="219"/>
      <c r="T117" s="219"/>
      <c r="U117" s="219"/>
      <c r="V117" s="219"/>
      <c r="W117" s="219"/>
      <c r="X117" s="219"/>
      <c r="Y117" s="219"/>
    </row>
    <row r="118" spans="1:25" s="220" customFormat="1" ht="34.5" customHeight="1">
      <c r="A118" s="232">
        <v>3242</v>
      </c>
      <c r="B118" s="329" t="s">
        <v>265</v>
      </c>
      <c r="C118" s="365">
        <v>120000</v>
      </c>
      <c r="D118" s="365">
        <v>90000</v>
      </c>
      <c r="E118" s="365">
        <v>24924</v>
      </c>
      <c r="F118" s="128">
        <f t="shared" si="49"/>
        <v>20.77</v>
      </c>
      <c r="G118" s="563">
        <f t="shared" si="50"/>
        <v>27.693333333333332</v>
      </c>
      <c r="H118" s="360">
        <f t="shared" si="51"/>
        <v>-65076</v>
      </c>
      <c r="I118" s="72"/>
      <c r="J118" s="121">
        <f t="shared" si="52"/>
        <v>24924</v>
      </c>
      <c r="K118" s="118" t="e">
        <f t="shared" si="53"/>
        <v>#DIV/0!</v>
      </c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</row>
    <row r="119" spans="1:25" s="220" customFormat="1" ht="27" customHeight="1">
      <c r="A119" s="231" t="s">
        <v>34</v>
      </c>
      <c r="B119" s="324" t="s">
        <v>157</v>
      </c>
      <c r="C119" s="356">
        <f>C120+C121+C122</f>
        <v>4079955</v>
      </c>
      <c r="D119" s="356">
        <f>D120+D121+D122</f>
        <v>1267713</v>
      </c>
      <c r="E119" s="356">
        <f>E120+E121+E122</f>
        <v>979223</v>
      </c>
      <c r="F119" s="126">
        <f t="shared" si="49"/>
        <v>24.00082844050976</v>
      </c>
      <c r="G119" s="533">
        <f t="shared" si="50"/>
        <v>77.243271939311185</v>
      </c>
      <c r="H119" s="362">
        <f t="shared" si="51"/>
        <v>-288490</v>
      </c>
      <c r="I119" s="137" t="e">
        <f>I120+#REF!+I121+I122</f>
        <v>#REF!</v>
      </c>
      <c r="J119" s="92" t="e">
        <f t="shared" si="52"/>
        <v>#REF!</v>
      </c>
      <c r="K119" s="241" t="e">
        <f t="shared" si="53"/>
        <v>#REF!</v>
      </c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</row>
    <row r="120" spans="1:25" s="220" customFormat="1" ht="24.75" customHeight="1">
      <c r="A120" s="232" t="s">
        <v>158</v>
      </c>
      <c r="B120" s="329" t="s">
        <v>159</v>
      </c>
      <c r="C120" s="359">
        <v>1792907</v>
      </c>
      <c r="D120" s="359">
        <v>543700</v>
      </c>
      <c r="E120" s="359">
        <v>461478</v>
      </c>
      <c r="F120" s="128">
        <f t="shared" si="49"/>
        <v>25.739092992553438</v>
      </c>
      <c r="G120" s="563">
        <f t="shared" si="50"/>
        <v>84.877322052602537</v>
      </c>
      <c r="H120" s="360">
        <f t="shared" si="51"/>
        <v>-82222</v>
      </c>
      <c r="I120" s="72"/>
      <c r="J120" s="121">
        <f t="shared" si="52"/>
        <v>461478</v>
      </c>
      <c r="K120" s="118" t="e">
        <f t="shared" si="53"/>
        <v>#DIV/0!</v>
      </c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</row>
    <row r="121" spans="1:25" s="222" customFormat="1" ht="48.75" customHeight="1">
      <c r="A121" s="232" t="s">
        <v>161</v>
      </c>
      <c r="B121" s="329" t="s">
        <v>162</v>
      </c>
      <c r="C121" s="359">
        <v>2237048</v>
      </c>
      <c r="D121" s="359">
        <v>694013</v>
      </c>
      <c r="E121" s="359">
        <v>517745</v>
      </c>
      <c r="F121" s="128">
        <f t="shared" si="49"/>
        <v>23.144116710951216</v>
      </c>
      <c r="G121" s="563">
        <f t="shared" si="50"/>
        <v>74.601628499754327</v>
      </c>
      <c r="H121" s="360">
        <f t="shared" si="51"/>
        <v>-176268</v>
      </c>
      <c r="I121" s="72"/>
      <c r="J121" s="121">
        <f t="shared" si="52"/>
        <v>517745</v>
      </c>
      <c r="K121" s="118" t="e">
        <f t="shared" si="53"/>
        <v>#DIV/0!</v>
      </c>
      <c r="L121" s="221"/>
      <c r="M121" s="221"/>
      <c r="N121" s="221"/>
      <c r="O121" s="221"/>
      <c r="P121" s="221"/>
      <c r="Q121" s="221"/>
      <c r="R121" s="221"/>
      <c r="S121" s="221"/>
      <c r="T121" s="221"/>
      <c r="U121" s="221"/>
      <c r="V121" s="221"/>
      <c r="W121" s="221"/>
      <c r="X121" s="221"/>
      <c r="Y121" s="221"/>
    </row>
    <row r="122" spans="1:25" s="222" customFormat="1" ht="34.9" customHeight="1">
      <c r="A122" s="232">
        <v>4082</v>
      </c>
      <c r="B122" s="329" t="s">
        <v>163</v>
      </c>
      <c r="C122" s="359">
        <v>50000</v>
      </c>
      <c r="D122" s="359">
        <v>30000</v>
      </c>
      <c r="E122" s="359">
        <v>0</v>
      </c>
      <c r="F122" s="128">
        <f t="shared" si="49"/>
        <v>0</v>
      </c>
      <c r="G122" s="129">
        <f t="shared" si="50"/>
        <v>0</v>
      </c>
      <c r="H122" s="360">
        <f t="shared" si="51"/>
        <v>-30000</v>
      </c>
      <c r="I122" s="72"/>
      <c r="J122" s="121">
        <f t="shared" si="52"/>
        <v>0</v>
      </c>
      <c r="K122" s="118" t="e">
        <f t="shared" si="53"/>
        <v>#DIV/0!</v>
      </c>
      <c r="L122" s="221"/>
      <c r="M122" s="221"/>
      <c r="N122" s="221"/>
      <c r="O122" s="221"/>
      <c r="P122" s="221"/>
      <c r="Q122" s="221"/>
      <c r="R122" s="221"/>
      <c r="S122" s="221"/>
      <c r="T122" s="221"/>
      <c r="U122" s="221"/>
      <c r="V122" s="221"/>
      <c r="W122" s="221"/>
      <c r="X122" s="221"/>
      <c r="Y122" s="221"/>
    </row>
    <row r="123" spans="1:25" s="222" customFormat="1" ht="27" customHeight="1">
      <c r="A123" s="231" t="s">
        <v>35</v>
      </c>
      <c r="B123" s="324" t="s">
        <v>164</v>
      </c>
      <c r="C123" s="356">
        <f>C124+C125</f>
        <v>40000</v>
      </c>
      <c r="D123" s="356">
        <f>D124+D125</f>
        <v>40000</v>
      </c>
      <c r="E123" s="356">
        <f>E124+E125</f>
        <v>0</v>
      </c>
      <c r="F123" s="126">
        <f t="shared" si="49"/>
        <v>0</v>
      </c>
      <c r="G123" s="127">
        <f t="shared" si="50"/>
        <v>0</v>
      </c>
      <c r="H123" s="362">
        <f t="shared" si="51"/>
        <v>-40000</v>
      </c>
      <c r="I123" s="137" t="e">
        <f>I124+I125+#REF!</f>
        <v>#REF!</v>
      </c>
      <c r="J123" s="92" t="e">
        <f t="shared" si="52"/>
        <v>#REF!</v>
      </c>
      <c r="K123" s="241" t="e">
        <f t="shared" si="53"/>
        <v>#REF!</v>
      </c>
      <c r="L123" s="221"/>
      <c r="M123" s="221"/>
      <c r="N123" s="221"/>
      <c r="O123" s="221"/>
      <c r="P123" s="221"/>
      <c r="Q123" s="221"/>
      <c r="R123" s="221"/>
      <c r="S123" s="221"/>
      <c r="T123" s="221"/>
      <c r="U123" s="221"/>
      <c r="V123" s="221"/>
      <c r="W123" s="221"/>
      <c r="X123" s="221"/>
      <c r="Y123" s="221"/>
    </row>
    <row r="124" spans="1:25" s="222" customFormat="1" ht="21" hidden="1" customHeight="1">
      <c r="A124" s="232" t="s">
        <v>165</v>
      </c>
      <c r="B124" s="329" t="s">
        <v>166</v>
      </c>
      <c r="C124" s="365"/>
      <c r="D124" s="365"/>
      <c r="E124" s="365"/>
      <c r="F124" s="128" t="str">
        <f t="shared" si="49"/>
        <v/>
      </c>
      <c r="G124" s="129" t="str">
        <f t="shared" si="50"/>
        <v/>
      </c>
      <c r="H124" s="360">
        <f t="shared" si="51"/>
        <v>0</v>
      </c>
      <c r="I124" s="72"/>
      <c r="J124" s="121">
        <f t="shared" si="52"/>
        <v>0</v>
      </c>
      <c r="K124" s="118" t="e">
        <f t="shared" si="53"/>
        <v>#DIV/0!</v>
      </c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</row>
    <row r="125" spans="1:25" s="222" customFormat="1" ht="47.25" customHeight="1">
      <c r="A125" s="232">
        <v>5062</v>
      </c>
      <c r="B125" s="329" t="s">
        <v>266</v>
      </c>
      <c r="C125" s="365">
        <v>40000</v>
      </c>
      <c r="D125" s="365">
        <v>40000</v>
      </c>
      <c r="E125" s="365">
        <v>0</v>
      </c>
      <c r="F125" s="128">
        <f t="shared" si="49"/>
        <v>0</v>
      </c>
      <c r="G125" s="563">
        <f t="shared" si="50"/>
        <v>0</v>
      </c>
      <c r="H125" s="360">
        <f t="shared" si="51"/>
        <v>-40000</v>
      </c>
      <c r="I125" s="72"/>
      <c r="J125" s="121">
        <f t="shared" si="52"/>
        <v>0</v>
      </c>
      <c r="K125" s="118" t="e">
        <f t="shared" si="53"/>
        <v>#DIV/0!</v>
      </c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1"/>
      <c r="X125" s="221"/>
      <c r="Y125" s="221"/>
    </row>
    <row r="126" spans="1:25" s="222" customFormat="1" ht="27" customHeight="1">
      <c r="A126" s="231" t="s">
        <v>25</v>
      </c>
      <c r="B126" s="324" t="s">
        <v>170</v>
      </c>
      <c r="C126" s="356">
        <f>C127+C128+C129+C130</f>
        <v>3892667</v>
      </c>
      <c r="D126" s="356">
        <f>D127+D128+D129+D130</f>
        <v>1702667</v>
      </c>
      <c r="E126" s="356">
        <f>E127+E128+E129+E130</f>
        <v>782490</v>
      </c>
      <c r="F126" s="126">
        <f t="shared" si="49"/>
        <v>20.101642395817571</v>
      </c>
      <c r="G126" s="533">
        <f t="shared" si="50"/>
        <v>45.956725537054517</v>
      </c>
      <c r="H126" s="362">
        <f t="shared" si="51"/>
        <v>-920177</v>
      </c>
      <c r="I126" s="123">
        <f>I127+I129+I131+I130</f>
        <v>0</v>
      </c>
      <c r="J126" s="92">
        <f t="shared" si="52"/>
        <v>782490</v>
      </c>
      <c r="K126" s="241" t="e">
        <f t="shared" si="53"/>
        <v>#DIV/0!</v>
      </c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1"/>
      <c r="Y126" s="221"/>
    </row>
    <row r="127" spans="1:25" s="222" customFormat="1" ht="38.25" customHeight="1">
      <c r="A127" s="232">
        <v>6013</v>
      </c>
      <c r="B127" s="329" t="s">
        <v>267</v>
      </c>
      <c r="C127" s="359">
        <v>12667</v>
      </c>
      <c r="D127" s="359">
        <v>12667</v>
      </c>
      <c r="E127" s="359">
        <v>1206</v>
      </c>
      <c r="F127" s="128">
        <f t="shared" si="49"/>
        <v>9.5208020841556795</v>
      </c>
      <c r="G127" s="563">
        <f t="shared" si="50"/>
        <v>9.5208020841556795</v>
      </c>
      <c r="H127" s="360">
        <f t="shared" si="51"/>
        <v>-11461</v>
      </c>
      <c r="I127" s="72"/>
      <c r="J127" s="121">
        <f t="shared" si="52"/>
        <v>1206</v>
      </c>
      <c r="K127" s="118" t="e">
        <f t="shared" si="53"/>
        <v>#DIV/0!</v>
      </c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</row>
    <row r="128" spans="1:25" s="222" customFormat="1" ht="27" customHeight="1">
      <c r="A128" s="232">
        <v>6014</v>
      </c>
      <c r="B128" s="329" t="s">
        <v>268</v>
      </c>
      <c r="C128" s="359">
        <v>1000000</v>
      </c>
      <c r="D128" s="359">
        <v>280000</v>
      </c>
      <c r="E128" s="359">
        <v>205495</v>
      </c>
      <c r="F128" s="128">
        <f t="shared" si="49"/>
        <v>20.549500000000002</v>
      </c>
      <c r="G128" s="563">
        <f t="shared" si="50"/>
        <v>73.391071428571436</v>
      </c>
      <c r="H128" s="360">
        <f t="shared" si="51"/>
        <v>-74505</v>
      </c>
      <c r="I128" s="72"/>
      <c r="J128" s="121"/>
      <c r="K128" s="118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</row>
    <row r="129" spans="1:25" s="222" customFormat="1" ht="46.9" hidden="1" customHeight="1">
      <c r="A129" s="232" t="s">
        <v>171</v>
      </c>
      <c r="B129" s="329" t="s">
        <v>172</v>
      </c>
      <c r="C129" s="359"/>
      <c r="D129" s="359"/>
      <c r="E129" s="359"/>
      <c r="F129" s="128" t="str">
        <f t="shared" si="49"/>
        <v/>
      </c>
      <c r="G129" s="563" t="str">
        <f t="shared" si="50"/>
        <v/>
      </c>
      <c r="H129" s="360">
        <f t="shared" si="51"/>
        <v>0</v>
      </c>
      <c r="I129" s="72"/>
      <c r="J129" s="121">
        <f t="shared" si="52"/>
        <v>0</v>
      </c>
      <c r="K129" s="118" t="e">
        <f t="shared" si="53"/>
        <v>#DIV/0!</v>
      </c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1"/>
      <c r="X129" s="221"/>
      <c r="Y129" s="221"/>
    </row>
    <row r="130" spans="1:25" s="222" customFormat="1" ht="27.75" customHeight="1">
      <c r="A130" s="232" t="s">
        <v>173</v>
      </c>
      <c r="B130" s="329" t="s">
        <v>174</v>
      </c>
      <c r="C130" s="359">
        <v>2880000</v>
      </c>
      <c r="D130" s="359">
        <v>1410000</v>
      </c>
      <c r="E130" s="359">
        <v>575789</v>
      </c>
      <c r="F130" s="128">
        <f t="shared" si="49"/>
        <v>19.992673611111112</v>
      </c>
      <c r="G130" s="563">
        <f t="shared" si="50"/>
        <v>40.83609929078014</v>
      </c>
      <c r="H130" s="360">
        <f t="shared" si="51"/>
        <v>-834211</v>
      </c>
      <c r="I130" s="72"/>
      <c r="J130" s="121">
        <f t="shared" si="52"/>
        <v>575789</v>
      </c>
      <c r="K130" s="118" t="e">
        <f t="shared" si="53"/>
        <v>#DIV/0!</v>
      </c>
      <c r="L130" s="221"/>
      <c r="M130" s="221"/>
      <c r="N130" s="221"/>
      <c r="O130" s="221"/>
      <c r="P130" s="221"/>
      <c r="Q130" s="221"/>
      <c r="R130" s="221"/>
      <c r="S130" s="221"/>
      <c r="T130" s="221"/>
      <c r="U130" s="221"/>
      <c r="V130" s="221"/>
      <c r="W130" s="221"/>
      <c r="X130" s="221"/>
      <c r="Y130" s="221"/>
    </row>
    <row r="131" spans="1:25" s="222" customFormat="1" ht="15.75" hidden="1" customHeight="1">
      <c r="A131" s="232" t="s">
        <v>175</v>
      </c>
      <c r="B131" s="329" t="s">
        <v>176</v>
      </c>
      <c r="C131" s="359"/>
      <c r="D131" s="359"/>
      <c r="E131" s="359"/>
      <c r="F131" s="128" t="str">
        <f t="shared" si="49"/>
        <v/>
      </c>
      <c r="G131" s="563" t="str">
        <f t="shared" si="50"/>
        <v/>
      </c>
      <c r="H131" s="360">
        <f t="shared" si="51"/>
        <v>0</v>
      </c>
      <c r="I131" s="72"/>
      <c r="J131" s="121">
        <f t="shared" si="52"/>
        <v>0</v>
      </c>
      <c r="K131" s="118" t="e">
        <f t="shared" si="53"/>
        <v>#DIV/0!</v>
      </c>
      <c r="L131" s="221"/>
      <c r="M131" s="221"/>
      <c r="N131" s="221"/>
      <c r="O131" s="221"/>
      <c r="P131" s="221"/>
      <c r="Q131" s="221"/>
      <c r="R131" s="221"/>
      <c r="S131" s="221"/>
      <c r="T131" s="221"/>
      <c r="U131" s="221"/>
      <c r="V131" s="221"/>
      <c r="W131" s="221"/>
      <c r="X131" s="221"/>
      <c r="Y131" s="221"/>
    </row>
    <row r="132" spans="1:25" s="222" customFormat="1" ht="25.15" customHeight="1">
      <c r="A132" s="570">
        <v>7000</v>
      </c>
      <c r="B132" s="353" t="s">
        <v>269</v>
      </c>
      <c r="C132" s="356">
        <f>SUM(C133+C137+C138+C139)</f>
        <v>327956</v>
      </c>
      <c r="D132" s="356">
        <f t="shared" ref="D132:E132" si="59">SUM(D133+D137+D138+D139)</f>
        <v>327956</v>
      </c>
      <c r="E132" s="356">
        <f t="shared" si="59"/>
        <v>0</v>
      </c>
      <c r="F132" s="473">
        <f t="shared" ref="F132:F161" si="60">IF(C132=0,"",E132/C132*100)</f>
        <v>0</v>
      </c>
      <c r="G132" s="556">
        <f t="shared" si="50"/>
        <v>0</v>
      </c>
      <c r="H132" s="475">
        <f t="shared" si="51"/>
        <v>-327956</v>
      </c>
      <c r="I132" s="123">
        <f>I133</f>
        <v>0</v>
      </c>
      <c r="J132" s="92">
        <f t="shared" si="52"/>
        <v>0</v>
      </c>
      <c r="K132" s="241" t="e">
        <f t="shared" si="53"/>
        <v>#DIV/0!</v>
      </c>
      <c r="L132" s="221"/>
      <c r="M132" s="221"/>
      <c r="N132" s="221"/>
      <c r="O132" s="221"/>
      <c r="P132" s="221"/>
      <c r="Q132" s="221"/>
      <c r="R132" s="221"/>
      <c r="S132" s="221"/>
      <c r="T132" s="221"/>
      <c r="U132" s="221"/>
      <c r="V132" s="221"/>
      <c r="W132" s="221"/>
      <c r="X132" s="221"/>
      <c r="Y132" s="221"/>
    </row>
    <row r="133" spans="1:25" s="222" customFormat="1" ht="15" hidden="1" customHeight="1">
      <c r="A133" s="232" t="s">
        <v>177</v>
      </c>
      <c r="B133" s="329" t="s">
        <v>178</v>
      </c>
      <c r="C133" s="359"/>
      <c r="D133" s="359"/>
      <c r="E133" s="359">
        <v>0</v>
      </c>
      <c r="F133" s="128" t="str">
        <f t="shared" si="60"/>
        <v/>
      </c>
      <c r="G133" s="129" t="str">
        <f t="shared" si="50"/>
        <v/>
      </c>
      <c r="H133" s="360">
        <f t="shared" si="51"/>
        <v>0</v>
      </c>
      <c r="I133" s="72"/>
      <c r="J133" s="121">
        <f t="shared" si="52"/>
        <v>0</v>
      </c>
      <c r="K133" s="118" t="e">
        <f t="shared" si="53"/>
        <v>#DIV/0!</v>
      </c>
      <c r="L133" s="221"/>
      <c r="M133" s="221"/>
      <c r="N133" s="221"/>
      <c r="O133" s="221"/>
      <c r="P133" s="221"/>
      <c r="Q133" s="221"/>
      <c r="R133" s="221"/>
      <c r="S133" s="221"/>
      <c r="T133" s="221"/>
      <c r="U133" s="221"/>
      <c r="V133" s="221"/>
      <c r="W133" s="221"/>
      <c r="X133" s="221"/>
      <c r="Y133" s="221"/>
    </row>
    <row r="134" spans="1:25" s="222" customFormat="1" ht="27" hidden="1" customHeight="1">
      <c r="A134" s="231" t="s">
        <v>36</v>
      </c>
      <c r="B134" s="324" t="s">
        <v>179</v>
      </c>
      <c r="C134" s="356">
        <f>C135</f>
        <v>0</v>
      </c>
      <c r="D134" s="356">
        <f>D135</f>
        <v>0</v>
      </c>
      <c r="E134" s="356">
        <f>E135</f>
        <v>0</v>
      </c>
      <c r="F134" s="126" t="str">
        <f t="shared" si="60"/>
        <v/>
      </c>
      <c r="G134" s="127" t="str">
        <f t="shared" si="50"/>
        <v/>
      </c>
      <c r="H134" s="362">
        <f t="shared" si="51"/>
        <v>0</v>
      </c>
      <c r="I134" s="137">
        <f>I135</f>
        <v>0</v>
      </c>
      <c r="J134" s="92">
        <f t="shared" si="52"/>
        <v>0</v>
      </c>
      <c r="K134" s="241" t="e">
        <f t="shared" si="53"/>
        <v>#DIV/0!</v>
      </c>
      <c r="L134" s="221"/>
      <c r="M134" s="221"/>
      <c r="N134" s="221"/>
      <c r="O134" s="221"/>
      <c r="P134" s="221"/>
      <c r="Q134" s="221"/>
      <c r="R134" s="221"/>
      <c r="S134" s="221"/>
      <c r="T134" s="221"/>
      <c r="U134" s="221"/>
      <c r="V134" s="221"/>
      <c r="W134" s="221"/>
      <c r="X134" s="221"/>
      <c r="Y134" s="221"/>
    </row>
    <row r="135" spans="1:25" s="222" customFormat="1" ht="21" hidden="1" customHeight="1">
      <c r="A135" s="232" t="s">
        <v>180</v>
      </c>
      <c r="B135" s="329" t="s">
        <v>181</v>
      </c>
      <c r="C135" s="359"/>
      <c r="D135" s="359"/>
      <c r="E135" s="359"/>
      <c r="F135" s="128" t="str">
        <f t="shared" si="60"/>
        <v/>
      </c>
      <c r="G135" s="129" t="str">
        <f t="shared" si="50"/>
        <v/>
      </c>
      <c r="H135" s="360">
        <f t="shared" si="51"/>
        <v>0</v>
      </c>
      <c r="I135" s="72">
        <v>0</v>
      </c>
      <c r="J135" s="121">
        <f t="shared" si="52"/>
        <v>0</v>
      </c>
      <c r="K135" s="118" t="e">
        <f t="shared" si="53"/>
        <v>#DIV/0!</v>
      </c>
      <c r="L135" s="221"/>
      <c r="M135" s="221"/>
      <c r="N135" s="221"/>
      <c r="O135" s="221"/>
      <c r="P135" s="221"/>
      <c r="Q135" s="221"/>
      <c r="R135" s="221"/>
      <c r="S135" s="221"/>
      <c r="T135" s="221"/>
      <c r="U135" s="221"/>
      <c r="V135" s="221"/>
      <c r="W135" s="221"/>
      <c r="X135" s="221"/>
      <c r="Y135" s="221"/>
    </row>
    <row r="136" spans="1:25" s="224" customFormat="1" ht="31.15" hidden="1" customHeight="1">
      <c r="A136" s="232" t="s">
        <v>183</v>
      </c>
      <c r="B136" s="329" t="s">
        <v>184</v>
      </c>
      <c r="C136" s="366"/>
      <c r="D136" s="367"/>
      <c r="E136" s="366"/>
      <c r="F136" s="128" t="str">
        <f t="shared" si="60"/>
        <v/>
      </c>
      <c r="G136" s="129" t="str">
        <f t="shared" si="50"/>
        <v/>
      </c>
      <c r="H136" s="360">
        <f t="shared" si="51"/>
        <v>0</v>
      </c>
      <c r="I136" s="72"/>
      <c r="J136" s="121">
        <f t="shared" si="52"/>
        <v>0</v>
      </c>
      <c r="K136" s="118" t="e">
        <f t="shared" si="53"/>
        <v>#DIV/0!</v>
      </c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</row>
    <row r="137" spans="1:25" s="224" customFormat="1" ht="29.45" customHeight="1">
      <c r="A137" s="232">
        <v>7461</v>
      </c>
      <c r="B137" s="329" t="s">
        <v>258</v>
      </c>
      <c r="C137" s="368">
        <v>316956</v>
      </c>
      <c r="D137" s="368">
        <v>316956</v>
      </c>
      <c r="E137" s="368">
        <v>0</v>
      </c>
      <c r="F137" s="128">
        <f t="shared" si="60"/>
        <v>0</v>
      </c>
      <c r="G137" s="563">
        <f t="shared" si="50"/>
        <v>0</v>
      </c>
      <c r="H137" s="360">
        <f t="shared" si="51"/>
        <v>-316956</v>
      </c>
      <c r="I137" s="72"/>
      <c r="J137" s="121">
        <f t="shared" si="52"/>
        <v>0</v>
      </c>
      <c r="K137" s="118" t="e">
        <f t="shared" si="53"/>
        <v>#DIV/0!</v>
      </c>
      <c r="L137" s="223"/>
      <c r="M137" s="223"/>
      <c r="N137" s="223"/>
      <c r="O137" s="223"/>
      <c r="P137" s="223"/>
      <c r="Q137" s="223"/>
      <c r="R137" s="223"/>
      <c r="S137" s="223"/>
      <c r="T137" s="223"/>
      <c r="U137" s="223"/>
      <c r="V137" s="223"/>
      <c r="W137" s="223"/>
      <c r="X137" s="223"/>
      <c r="Y137" s="223"/>
    </row>
    <row r="138" spans="1:25" s="224" customFormat="1" ht="31.15" hidden="1" customHeight="1">
      <c r="A138" s="569">
        <v>7540</v>
      </c>
      <c r="B138" s="531" t="s">
        <v>304</v>
      </c>
      <c r="C138" s="368"/>
      <c r="D138" s="368"/>
      <c r="E138" s="368"/>
      <c r="F138" s="128" t="str">
        <f t="shared" si="60"/>
        <v/>
      </c>
      <c r="G138" s="563" t="str">
        <f t="shared" si="50"/>
        <v/>
      </c>
      <c r="H138" s="360">
        <f t="shared" si="51"/>
        <v>0</v>
      </c>
      <c r="I138" s="72"/>
      <c r="J138" s="121"/>
      <c r="K138" s="118"/>
      <c r="L138" s="223"/>
      <c r="M138" s="223"/>
      <c r="N138" s="223"/>
      <c r="O138" s="223"/>
      <c r="P138" s="223"/>
      <c r="Q138" s="223"/>
      <c r="R138" s="223"/>
      <c r="S138" s="223"/>
      <c r="T138" s="223"/>
      <c r="U138" s="223"/>
      <c r="V138" s="223"/>
      <c r="W138" s="223"/>
      <c r="X138" s="223"/>
      <c r="Y138" s="223"/>
    </row>
    <row r="139" spans="1:25" s="226" customFormat="1" ht="35.25" customHeight="1">
      <c r="A139" s="231" t="s">
        <v>39</v>
      </c>
      <c r="B139" s="324" t="s">
        <v>51</v>
      </c>
      <c r="C139" s="369">
        <f>C140+C141</f>
        <v>11000</v>
      </c>
      <c r="D139" s="369">
        <f t="shared" ref="D139:E139" si="61">D140+D141</f>
        <v>11000</v>
      </c>
      <c r="E139" s="369">
        <f t="shared" si="61"/>
        <v>0</v>
      </c>
      <c r="F139" s="126">
        <f t="shared" si="60"/>
        <v>0</v>
      </c>
      <c r="G139" s="533">
        <f t="shared" si="50"/>
        <v>0</v>
      </c>
      <c r="H139" s="362">
        <f t="shared" si="51"/>
        <v>-11000</v>
      </c>
      <c r="I139" s="102">
        <f>I140</f>
        <v>0</v>
      </c>
      <c r="J139" s="92">
        <f t="shared" si="52"/>
        <v>0</v>
      </c>
      <c r="K139" s="241" t="e">
        <f t="shared" si="53"/>
        <v>#DIV/0!</v>
      </c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</row>
    <row r="140" spans="1:25" s="224" customFormat="1" ht="33" customHeight="1">
      <c r="A140" s="232" t="s">
        <v>185</v>
      </c>
      <c r="B140" s="329" t="s">
        <v>186</v>
      </c>
      <c r="C140" s="368">
        <v>11000</v>
      </c>
      <c r="D140" s="368">
        <v>11000</v>
      </c>
      <c r="E140" s="368">
        <v>0</v>
      </c>
      <c r="F140" s="128">
        <f t="shared" si="60"/>
        <v>0</v>
      </c>
      <c r="G140" s="563">
        <f t="shared" si="50"/>
        <v>0</v>
      </c>
      <c r="H140" s="360">
        <f t="shared" si="51"/>
        <v>-11000</v>
      </c>
      <c r="I140" s="72"/>
      <c r="J140" s="121">
        <f t="shared" si="52"/>
        <v>0</v>
      </c>
      <c r="K140" s="118" t="e">
        <f t="shared" si="53"/>
        <v>#DIV/0!</v>
      </c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</row>
    <row r="141" spans="1:25" s="224" customFormat="1" ht="25.9" hidden="1" customHeight="1">
      <c r="A141" s="232">
        <v>7693</v>
      </c>
      <c r="B141" s="329" t="s">
        <v>305</v>
      </c>
      <c r="C141" s="368"/>
      <c r="D141" s="368"/>
      <c r="E141" s="368"/>
      <c r="F141" s="128" t="str">
        <f t="shared" si="60"/>
        <v/>
      </c>
      <c r="G141" s="563" t="str">
        <f t="shared" si="50"/>
        <v/>
      </c>
      <c r="H141" s="360">
        <f t="shared" si="51"/>
        <v>0</v>
      </c>
      <c r="I141" s="72"/>
      <c r="J141" s="121"/>
      <c r="K141" s="118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</row>
    <row r="142" spans="1:25" s="224" customFormat="1" ht="0.75" hidden="1" customHeight="1">
      <c r="A142" s="232"/>
      <c r="B142" s="329"/>
      <c r="C142" s="368"/>
      <c r="D142" s="368"/>
      <c r="E142" s="368"/>
      <c r="F142" s="128"/>
      <c r="G142" s="563"/>
      <c r="H142" s="360"/>
      <c r="I142" s="72"/>
      <c r="J142" s="121"/>
      <c r="K142" s="118"/>
      <c r="L142" s="223"/>
      <c r="M142" s="223"/>
      <c r="N142" s="223"/>
      <c r="O142" s="223"/>
      <c r="P142" s="223"/>
      <c r="Q142" s="223"/>
      <c r="R142" s="223"/>
      <c r="S142" s="223"/>
      <c r="T142" s="223"/>
      <c r="U142" s="223"/>
      <c r="V142" s="223"/>
      <c r="W142" s="223"/>
      <c r="X142" s="223"/>
      <c r="Y142" s="223"/>
    </row>
    <row r="143" spans="1:25" s="226" customFormat="1" ht="1.5" hidden="1" customHeight="1">
      <c r="A143" s="231">
        <v>8100</v>
      </c>
      <c r="B143" s="324" t="s">
        <v>236</v>
      </c>
      <c r="C143" s="369">
        <f>C144</f>
        <v>0</v>
      </c>
      <c r="D143" s="369">
        <f>D144</f>
        <v>0</v>
      </c>
      <c r="E143" s="369">
        <f>E144</f>
        <v>0</v>
      </c>
      <c r="F143" s="126" t="str">
        <f t="shared" si="60"/>
        <v/>
      </c>
      <c r="G143" s="568" t="str">
        <f>IF(D143=0,"",F143/D143*100)</f>
        <v/>
      </c>
      <c r="H143" s="362">
        <f t="shared" si="51"/>
        <v>0</v>
      </c>
      <c r="I143" s="138">
        <v>0</v>
      </c>
      <c r="J143" s="121">
        <f>E143-I143</f>
        <v>0</v>
      </c>
      <c r="K143" s="118" t="e">
        <f>E143/I143*100-100</f>
        <v>#DIV/0!</v>
      </c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</row>
    <row r="144" spans="1:25" s="224" customFormat="1" ht="30" hidden="1" customHeight="1">
      <c r="A144" s="232">
        <v>8110</v>
      </c>
      <c r="B144" s="329" t="s">
        <v>237</v>
      </c>
      <c r="C144" s="368"/>
      <c r="D144" s="368"/>
      <c r="E144" s="368"/>
      <c r="F144" s="128" t="str">
        <f t="shared" si="60"/>
        <v/>
      </c>
      <c r="G144" s="563" t="str">
        <f>IF(D144=0,"",E144/D144*100)</f>
        <v/>
      </c>
      <c r="H144" s="360">
        <f>E144-D144</f>
        <v>0</v>
      </c>
      <c r="I144" s="72">
        <v>0</v>
      </c>
      <c r="J144" s="121">
        <f>E144-I144</f>
        <v>0</v>
      </c>
      <c r="K144" s="118" t="e">
        <f>E144/I144*100-100</f>
        <v>#DIV/0!</v>
      </c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Y144" s="223"/>
    </row>
    <row r="145" spans="1:25" s="224" customFormat="1" ht="27.75" hidden="1" customHeight="1">
      <c r="A145" s="231" t="s">
        <v>187</v>
      </c>
      <c r="B145" s="324" t="s">
        <v>45</v>
      </c>
      <c r="C145" s="368">
        <v>0</v>
      </c>
      <c r="D145" s="368">
        <v>0</v>
      </c>
      <c r="E145" s="368">
        <v>0</v>
      </c>
      <c r="F145" s="128" t="str">
        <f t="shared" si="60"/>
        <v/>
      </c>
      <c r="G145" s="563" t="str">
        <f t="shared" si="50"/>
        <v/>
      </c>
      <c r="H145" s="360">
        <f t="shared" si="51"/>
        <v>0</v>
      </c>
      <c r="I145" s="72">
        <v>0</v>
      </c>
      <c r="J145" s="121">
        <f t="shared" si="52"/>
        <v>0</v>
      </c>
      <c r="K145" s="118" t="e">
        <f t="shared" si="53"/>
        <v>#DIV/0!</v>
      </c>
      <c r="L145" s="223"/>
      <c r="M145" s="223"/>
      <c r="N145" s="223"/>
      <c r="O145" s="223"/>
      <c r="P145" s="223"/>
      <c r="Q145" s="223"/>
      <c r="R145" s="223"/>
      <c r="S145" s="223"/>
      <c r="T145" s="223"/>
      <c r="U145" s="223"/>
      <c r="V145" s="223"/>
      <c r="W145" s="223"/>
      <c r="X145" s="223"/>
      <c r="Y145" s="223"/>
    </row>
    <row r="146" spans="1:25" s="224" customFormat="1" ht="36" hidden="1" customHeight="1">
      <c r="A146" s="231" t="s">
        <v>188</v>
      </c>
      <c r="B146" s="324" t="s">
        <v>189</v>
      </c>
      <c r="C146" s="362">
        <f>C147</f>
        <v>0</v>
      </c>
      <c r="D146" s="362">
        <f>D147</f>
        <v>0</v>
      </c>
      <c r="E146" s="362">
        <f>E147</f>
        <v>0</v>
      </c>
      <c r="F146" s="126" t="str">
        <f t="shared" si="60"/>
        <v/>
      </c>
      <c r="G146" s="533" t="str">
        <f t="shared" si="50"/>
        <v/>
      </c>
      <c r="H146" s="362">
        <f t="shared" si="51"/>
        <v>0</v>
      </c>
      <c r="I146" s="117">
        <f>I147+I148</f>
        <v>0</v>
      </c>
      <c r="J146" s="92">
        <f t="shared" si="52"/>
        <v>0</v>
      </c>
      <c r="K146" s="241" t="e">
        <f t="shared" si="53"/>
        <v>#DIV/0!</v>
      </c>
      <c r="L146" s="223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Y146" s="223"/>
    </row>
    <row r="147" spans="1:25" s="224" customFormat="1" ht="36.75" hidden="1" customHeight="1">
      <c r="A147" s="232" t="s">
        <v>190</v>
      </c>
      <c r="B147" s="329" t="s">
        <v>191</v>
      </c>
      <c r="C147" s="360"/>
      <c r="D147" s="360"/>
      <c r="E147" s="360"/>
      <c r="F147" s="128" t="str">
        <f t="shared" si="60"/>
        <v/>
      </c>
      <c r="G147" s="563" t="str">
        <f t="shared" si="50"/>
        <v/>
      </c>
      <c r="H147" s="360">
        <f t="shared" si="51"/>
        <v>0</v>
      </c>
      <c r="I147" s="72"/>
      <c r="J147" s="121">
        <f t="shared" si="52"/>
        <v>0</v>
      </c>
      <c r="K147" s="118" t="e">
        <f t="shared" si="53"/>
        <v>#DIV/0!</v>
      </c>
      <c r="L147" s="223"/>
      <c r="M147" s="223"/>
      <c r="N147" s="223"/>
      <c r="O147" s="223"/>
      <c r="P147" s="223"/>
      <c r="Q147" s="223"/>
      <c r="R147" s="223"/>
      <c r="S147" s="223"/>
      <c r="T147" s="223"/>
      <c r="U147" s="223"/>
      <c r="V147" s="223"/>
      <c r="W147" s="223"/>
      <c r="X147" s="223"/>
      <c r="Y147" s="223"/>
    </row>
    <row r="148" spans="1:25" s="224" customFormat="1" ht="35.25" hidden="1" customHeight="1">
      <c r="A148" s="232">
        <v>9130</v>
      </c>
      <c r="B148" s="329" t="s">
        <v>46</v>
      </c>
      <c r="C148" s="360">
        <v>0</v>
      </c>
      <c r="D148" s="360">
        <v>0</v>
      </c>
      <c r="E148" s="360">
        <v>0</v>
      </c>
      <c r="F148" s="128" t="str">
        <f t="shared" si="60"/>
        <v/>
      </c>
      <c r="G148" s="563" t="str">
        <f>IF(D148=0,"",E148/D148*100)</f>
        <v/>
      </c>
      <c r="H148" s="360">
        <f>E148-D148</f>
        <v>0</v>
      </c>
      <c r="I148" s="72"/>
      <c r="J148" s="121">
        <f>E148-I148</f>
        <v>0</v>
      </c>
      <c r="K148" s="118" t="e">
        <f>E148/I148*100-100</f>
        <v>#DIV/0!</v>
      </c>
      <c r="L148" s="223"/>
      <c r="M148" s="223"/>
      <c r="N148" s="223"/>
      <c r="O148" s="223"/>
      <c r="P148" s="223"/>
      <c r="Q148" s="223"/>
      <c r="R148" s="223"/>
      <c r="S148" s="223"/>
      <c r="T148" s="223"/>
      <c r="U148" s="223"/>
      <c r="V148" s="223"/>
      <c r="W148" s="223"/>
      <c r="X148" s="223"/>
      <c r="Y148" s="223"/>
    </row>
    <row r="149" spans="1:25" s="224" customFormat="1" ht="37.5" hidden="1" customHeight="1">
      <c r="A149" s="231" t="s">
        <v>192</v>
      </c>
      <c r="B149" s="324" t="s">
        <v>195</v>
      </c>
      <c r="C149" s="360"/>
      <c r="D149" s="360"/>
      <c r="E149" s="360"/>
      <c r="F149" s="128" t="str">
        <f t="shared" si="60"/>
        <v/>
      </c>
      <c r="G149" s="563" t="str">
        <f t="shared" si="50"/>
        <v/>
      </c>
      <c r="H149" s="360">
        <f t="shared" si="51"/>
        <v>0</v>
      </c>
      <c r="I149" s="72"/>
      <c r="J149" s="121">
        <f t="shared" si="52"/>
        <v>0</v>
      </c>
      <c r="K149" s="118" t="e">
        <f t="shared" si="53"/>
        <v>#DIV/0!</v>
      </c>
      <c r="L149" s="223"/>
      <c r="M149" s="223"/>
      <c r="N149" s="223"/>
      <c r="O149" s="223"/>
      <c r="P149" s="223"/>
      <c r="Q149" s="223"/>
      <c r="R149" s="223"/>
      <c r="S149" s="223"/>
      <c r="T149" s="223"/>
      <c r="U149" s="223"/>
      <c r="V149" s="223"/>
      <c r="W149" s="223"/>
      <c r="X149" s="223"/>
      <c r="Y149" s="223"/>
    </row>
    <row r="150" spans="1:25" s="224" customFormat="1" ht="38.25" hidden="1" customHeight="1">
      <c r="A150" s="231">
        <v>9700</v>
      </c>
      <c r="B150" s="324" t="s">
        <v>56</v>
      </c>
      <c r="C150" s="360"/>
      <c r="D150" s="360"/>
      <c r="E150" s="360"/>
      <c r="F150" s="128" t="str">
        <f t="shared" si="60"/>
        <v/>
      </c>
      <c r="G150" s="563" t="str">
        <f>IF(D150=0,"",E150/D150*100)</f>
        <v/>
      </c>
      <c r="H150" s="360">
        <f>E150-D150</f>
        <v>0</v>
      </c>
      <c r="I150" s="72"/>
      <c r="J150" s="121">
        <f>E150-I150</f>
        <v>0</v>
      </c>
      <c r="K150" s="118" t="e">
        <f>E150/I150*100-100</f>
        <v>#DIV/0!</v>
      </c>
      <c r="L150" s="223"/>
      <c r="M150" s="223"/>
      <c r="N150" s="223"/>
      <c r="O150" s="223"/>
      <c r="P150" s="223"/>
      <c r="Q150" s="223"/>
      <c r="R150" s="223"/>
      <c r="S150" s="223"/>
      <c r="T150" s="223"/>
      <c r="U150" s="223"/>
      <c r="V150" s="223"/>
      <c r="W150" s="223"/>
      <c r="X150" s="223"/>
      <c r="Y150" s="223"/>
    </row>
    <row r="151" spans="1:25" s="224" customFormat="1" ht="18" hidden="1" customHeight="1">
      <c r="A151" s="231" t="s">
        <v>54</v>
      </c>
      <c r="B151" s="324" t="s">
        <v>193</v>
      </c>
      <c r="C151" s="360"/>
      <c r="D151" s="360"/>
      <c r="E151" s="360"/>
      <c r="F151" s="128" t="str">
        <f t="shared" si="60"/>
        <v/>
      </c>
      <c r="G151" s="563" t="str">
        <f t="shared" si="50"/>
        <v/>
      </c>
      <c r="H151" s="360">
        <f t="shared" si="51"/>
        <v>0</v>
      </c>
      <c r="I151" s="72"/>
      <c r="J151" s="121">
        <f t="shared" si="52"/>
        <v>0</v>
      </c>
      <c r="K151" s="118" t="e">
        <f t="shared" si="53"/>
        <v>#DIV/0!</v>
      </c>
      <c r="L151" s="223"/>
      <c r="M151" s="223"/>
      <c r="N151" s="223"/>
      <c r="O151" s="223"/>
      <c r="P151" s="223"/>
      <c r="Q151" s="223"/>
      <c r="R151" s="223"/>
      <c r="S151" s="223"/>
      <c r="T151" s="223"/>
      <c r="U151" s="223"/>
      <c r="V151" s="223"/>
      <c r="W151" s="223"/>
      <c r="X151" s="223"/>
      <c r="Y151" s="223"/>
    </row>
    <row r="152" spans="1:25" s="224" customFormat="1" ht="30.75" hidden="1" customHeight="1">
      <c r="A152" s="232">
        <v>7680</v>
      </c>
      <c r="B152" s="329" t="s">
        <v>186</v>
      </c>
      <c r="C152" s="360">
        <v>11000</v>
      </c>
      <c r="D152" s="360">
        <v>11000</v>
      </c>
      <c r="E152" s="360">
        <v>0</v>
      </c>
      <c r="F152" s="128">
        <f t="shared" si="60"/>
        <v>0</v>
      </c>
      <c r="G152" s="563">
        <f t="shared" si="50"/>
        <v>0</v>
      </c>
      <c r="H152" s="360">
        <f t="shared" si="51"/>
        <v>-11000</v>
      </c>
      <c r="I152" s="72"/>
      <c r="J152" s="121"/>
      <c r="K152" s="118"/>
      <c r="L152" s="223"/>
      <c r="M152" s="223"/>
      <c r="N152" s="223"/>
      <c r="O152" s="223"/>
      <c r="P152" s="223"/>
      <c r="Q152" s="223"/>
      <c r="R152" s="223"/>
      <c r="S152" s="223"/>
      <c r="T152" s="223"/>
      <c r="U152" s="223"/>
      <c r="V152" s="223"/>
      <c r="W152" s="223"/>
      <c r="X152" s="223"/>
      <c r="Y152" s="223"/>
    </row>
    <row r="153" spans="1:25" s="224" customFormat="1" ht="33" hidden="1" customHeight="1">
      <c r="A153" s="232">
        <v>7693</v>
      </c>
      <c r="B153" s="450" t="s">
        <v>265</v>
      </c>
      <c r="C153" s="360">
        <v>270000</v>
      </c>
      <c r="D153" s="360">
        <v>270000</v>
      </c>
      <c r="E153" s="360">
        <v>105215.33</v>
      </c>
      <c r="F153" s="128">
        <f t="shared" si="60"/>
        <v>38.968640740740739</v>
      </c>
      <c r="G153" s="129">
        <f t="shared" si="50"/>
        <v>38.968640740740739</v>
      </c>
      <c r="H153" s="360">
        <f t="shared" si="51"/>
        <v>-164784.66999999998</v>
      </c>
      <c r="I153" s="72"/>
      <c r="J153" s="121"/>
      <c r="K153" s="118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</row>
    <row r="154" spans="1:25" s="224" customFormat="1" ht="33" customHeight="1">
      <c r="A154" s="570">
        <v>8000</v>
      </c>
      <c r="B154" s="353" t="s">
        <v>146</v>
      </c>
      <c r="C154" s="475">
        <f>SUM(C155:C156)</f>
        <v>2556000</v>
      </c>
      <c r="D154" s="475">
        <f t="shared" ref="D154:E154" si="62">SUM(D155:D156)</f>
        <v>1200000</v>
      </c>
      <c r="E154" s="475">
        <f t="shared" si="62"/>
        <v>503587</v>
      </c>
      <c r="F154" s="589">
        <f t="shared" ref="F154:H154" si="63">SUM(F155)</f>
        <v>25.745756646216766</v>
      </c>
      <c r="G154" s="588">
        <f t="shared" si="63"/>
        <v>83.93116666666667</v>
      </c>
      <c r="H154" s="362">
        <f t="shared" si="63"/>
        <v>-96413</v>
      </c>
      <c r="I154" s="72"/>
      <c r="J154" s="121"/>
      <c r="K154" s="118"/>
      <c r="L154" s="223"/>
      <c r="M154" s="223"/>
      <c r="N154" s="223"/>
      <c r="O154" s="223"/>
      <c r="P154" s="223"/>
      <c r="Q154" s="223"/>
      <c r="R154" s="223"/>
      <c r="S154" s="223"/>
      <c r="T154" s="223"/>
      <c r="U154" s="223"/>
      <c r="V154" s="223"/>
      <c r="W154" s="223"/>
      <c r="X154" s="223"/>
      <c r="Y154" s="223"/>
    </row>
    <row r="155" spans="1:25" s="224" customFormat="1" ht="31.15" customHeight="1">
      <c r="A155" s="232">
        <v>8130</v>
      </c>
      <c r="B155" s="329" t="s">
        <v>270</v>
      </c>
      <c r="C155" s="360">
        <v>1956000</v>
      </c>
      <c r="D155" s="360">
        <v>600000</v>
      </c>
      <c r="E155" s="360">
        <v>503587</v>
      </c>
      <c r="F155" s="571">
        <f t="shared" si="60"/>
        <v>25.745756646216766</v>
      </c>
      <c r="G155" s="563">
        <f t="shared" si="50"/>
        <v>83.93116666666667</v>
      </c>
      <c r="H155" s="360">
        <f t="shared" si="51"/>
        <v>-96413</v>
      </c>
      <c r="I155" s="72"/>
      <c r="J155" s="121"/>
      <c r="K155" s="118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</row>
    <row r="156" spans="1:25" s="224" customFormat="1" ht="21.6" customHeight="1">
      <c r="A156" s="231">
        <v>8700</v>
      </c>
      <c r="B156" s="324" t="s">
        <v>45</v>
      </c>
      <c r="C156" s="362">
        <f>SUM(C157)</f>
        <v>600000</v>
      </c>
      <c r="D156" s="362">
        <f t="shared" ref="D156:E156" si="64">SUM(D157)</f>
        <v>600000</v>
      </c>
      <c r="E156" s="362">
        <f t="shared" si="64"/>
        <v>0</v>
      </c>
      <c r="F156" s="568">
        <f t="shared" ref="F156" si="65">IF(C156=0,"",E156/C156*100)</f>
        <v>0</v>
      </c>
      <c r="G156" s="533">
        <f t="shared" ref="G156" si="66">IF(D156=0,"",E156/D156*100)</f>
        <v>0</v>
      </c>
      <c r="H156" s="362">
        <f t="shared" ref="H156" si="67">E156-D156</f>
        <v>-600000</v>
      </c>
      <c r="I156" s="72"/>
      <c r="J156" s="121"/>
      <c r="K156" s="118"/>
      <c r="L156" s="223"/>
      <c r="M156" s="223"/>
      <c r="N156" s="223"/>
      <c r="O156" s="223"/>
      <c r="P156" s="223"/>
      <c r="Q156" s="223"/>
      <c r="R156" s="223"/>
      <c r="S156" s="223"/>
      <c r="T156" s="223"/>
      <c r="U156" s="223"/>
      <c r="V156" s="223"/>
      <c r="W156" s="223"/>
      <c r="X156" s="223"/>
      <c r="Y156" s="223"/>
    </row>
    <row r="157" spans="1:25" s="224" customFormat="1" ht="21.6" customHeight="1">
      <c r="A157" s="232">
        <v>8710</v>
      </c>
      <c r="B157" s="329" t="s">
        <v>318</v>
      </c>
      <c r="C157" s="360">
        <v>600000</v>
      </c>
      <c r="D157" s="360">
        <v>600000</v>
      </c>
      <c r="E157" s="360">
        <v>0</v>
      </c>
      <c r="F157" s="571">
        <f t="shared" si="60"/>
        <v>0</v>
      </c>
      <c r="G157" s="563">
        <f t="shared" si="50"/>
        <v>0</v>
      </c>
      <c r="H157" s="360">
        <f t="shared" si="51"/>
        <v>-600000</v>
      </c>
      <c r="I157" s="72"/>
      <c r="J157" s="121"/>
      <c r="K157" s="118"/>
      <c r="L157" s="223"/>
      <c r="M157" s="223"/>
      <c r="N157" s="223"/>
      <c r="O157" s="223"/>
      <c r="P157" s="223"/>
      <c r="Q157" s="223"/>
      <c r="R157" s="223"/>
      <c r="S157" s="223"/>
      <c r="T157" s="223"/>
      <c r="U157" s="223"/>
      <c r="V157" s="223"/>
      <c r="W157" s="223"/>
      <c r="X157" s="223"/>
      <c r="Y157" s="223"/>
    </row>
    <row r="158" spans="1:25" s="224" customFormat="1" ht="27.75" customHeight="1">
      <c r="A158" s="231">
        <v>9000</v>
      </c>
      <c r="B158" s="324" t="s">
        <v>271</v>
      </c>
      <c r="C158" s="362">
        <f t="shared" ref="C158:H158" si="68">SUM(C159)</f>
        <v>40000</v>
      </c>
      <c r="D158" s="362">
        <f t="shared" si="68"/>
        <v>40000</v>
      </c>
      <c r="E158" s="362">
        <f t="shared" si="68"/>
        <v>0</v>
      </c>
      <c r="F158" s="362">
        <f t="shared" si="68"/>
        <v>0</v>
      </c>
      <c r="G158" s="572">
        <f t="shared" si="68"/>
        <v>0</v>
      </c>
      <c r="H158" s="362">
        <f t="shared" si="68"/>
        <v>-40000</v>
      </c>
      <c r="I158" s="72"/>
      <c r="J158" s="121"/>
      <c r="K158" s="118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</row>
    <row r="159" spans="1:25" s="224" customFormat="1" ht="50.45" customHeight="1">
      <c r="A159" s="232">
        <v>9800</v>
      </c>
      <c r="B159" s="329" t="s">
        <v>193</v>
      </c>
      <c r="C159" s="360">
        <v>40000</v>
      </c>
      <c r="D159" s="360">
        <v>40000</v>
      </c>
      <c r="E159" s="360">
        <v>0</v>
      </c>
      <c r="F159" s="128">
        <f t="shared" si="60"/>
        <v>0</v>
      </c>
      <c r="G159" s="129">
        <f t="shared" si="50"/>
        <v>0</v>
      </c>
      <c r="H159" s="360">
        <f t="shared" si="51"/>
        <v>-40000</v>
      </c>
      <c r="I159" s="72"/>
      <c r="J159" s="121"/>
      <c r="K159" s="118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</row>
    <row r="160" spans="1:25" s="224" customFormat="1" ht="30" customHeight="1" thickBot="1">
      <c r="A160" s="451">
        <v>900201</v>
      </c>
      <c r="B160" s="370" t="s">
        <v>196</v>
      </c>
      <c r="C160" s="371">
        <f>C92+C97+C110+C112+C119+C123+C126+C132+C154+C158</f>
        <v>71101806</v>
      </c>
      <c r="D160" s="371">
        <f>D92+D97+D110+D112+D119+D123+D126+D132+D154+D158</f>
        <v>24713584</v>
      </c>
      <c r="E160" s="371">
        <f>E92+E97+E110+E112+E119+E123+E126+E132+E154+E158</f>
        <v>15391736</v>
      </c>
      <c r="F160" s="308">
        <f t="shared" si="60"/>
        <v>21.647461387970932</v>
      </c>
      <c r="G160" s="574">
        <f>IF(D160=0,"",E160/D160*100)</f>
        <v>62.280468911348507</v>
      </c>
      <c r="H160" s="372">
        <f>E160-D160</f>
        <v>-9321848</v>
      </c>
      <c r="I160" s="190" t="e">
        <f>I92+I97+I110+I112+I119+I123+I126+I132+I134+#REF!+I139+I143+I145+I146+I149+I150+I151</f>
        <v>#REF!</v>
      </c>
      <c r="J160" s="242" t="e">
        <f>E160-I160</f>
        <v>#REF!</v>
      </c>
      <c r="K160" s="243" t="e">
        <f>E160/I160*100-100</f>
        <v>#REF!</v>
      </c>
      <c r="L160" s="223"/>
      <c r="M160" s="223"/>
      <c r="N160" s="223"/>
      <c r="O160" s="223"/>
      <c r="P160" s="223"/>
      <c r="Q160" s="223"/>
      <c r="R160" s="223"/>
      <c r="S160" s="223"/>
      <c r="T160" s="223"/>
      <c r="U160" s="223"/>
      <c r="V160" s="223"/>
      <c r="W160" s="223"/>
      <c r="X160" s="223"/>
      <c r="Y160" s="223"/>
    </row>
    <row r="161" spans="1:25" s="224" customFormat="1" ht="49.5" customHeight="1">
      <c r="A161" s="233" t="s">
        <v>22</v>
      </c>
      <c r="B161" s="373" t="s">
        <v>12</v>
      </c>
      <c r="C161" s="374">
        <f>C160</f>
        <v>71101806</v>
      </c>
      <c r="D161" s="374">
        <f>D160</f>
        <v>24713584</v>
      </c>
      <c r="E161" s="374">
        <f>E160</f>
        <v>15391736</v>
      </c>
      <c r="F161" s="309">
        <f t="shared" si="60"/>
        <v>21.647461387970932</v>
      </c>
      <c r="G161" s="309">
        <f>IF(D161=0,"",E161/D161*100)</f>
        <v>62.280468911348507</v>
      </c>
      <c r="H161" s="375">
        <f>E161-D161</f>
        <v>-9321848</v>
      </c>
      <c r="I161" s="197" t="e">
        <f>I160</f>
        <v>#REF!</v>
      </c>
      <c r="J161" s="244" t="e">
        <f>E161-I161</f>
        <v>#REF!</v>
      </c>
      <c r="K161" s="245" t="e">
        <f>E161/I161*100-100</f>
        <v>#REF!</v>
      </c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</row>
    <row r="162" spans="1:25" s="220" customFormat="1" ht="11.25" customHeight="1">
      <c r="A162" s="133"/>
      <c r="B162" s="376"/>
      <c r="C162" s="377"/>
      <c r="D162" s="377"/>
      <c r="E162" s="377"/>
      <c r="F162" s="310"/>
      <c r="G162" s="310"/>
      <c r="H162" s="378"/>
      <c r="I162" s="186"/>
      <c r="J162" s="259"/>
      <c r="K162" s="260"/>
      <c r="L162" s="219"/>
      <c r="M162" s="219"/>
      <c r="N162" s="219"/>
      <c r="O162" s="219"/>
      <c r="P162" s="219"/>
      <c r="Q162" s="219"/>
      <c r="R162" s="219"/>
      <c r="S162" s="219"/>
      <c r="T162" s="219"/>
      <c r="U162" s="219"/>
      <c r="V162" s="219"/>
      <c r="W162" s="219"/>
      <c r="X162" s="219"/>
      <c r="Y162" s="219"/>
    </row>
    <row r="163" spans="1:25" s="220" customFormat="1" ht="33.75" customHeight="1">
      <c r="A163" s="133" t="s">
        <v>223</v>
      </c>
      <c r="B163" s="502" t="s">
        <v>224</v>
      </c>
      <c r="C163" s="377">
        <f>C164+C165</f>
        <v>55636050</v>
      </c>
      <c r="D163" s="377">
        <f>D164+D165</f>
        <v>15716535</v>
      </c>
      <c r="E163" s="377">
        <f>E164+E165</f>
        <v>12522632</v>
      </c>
      <c r="F163" s="234">
        <f>IF(C163=0,"",E163/C163*100)</f>
        <v>22.5081255768517</v>
      </c>
      <c r="G163" s="587">
        <f>IF(D163=0,"",E163/D163*100)</f>
        <v>79.678071534215405</v>
      </c>
      <c r="H163" s="379">
        <f t="shared" ref="H163:H175" si="69">E163-D163</f>
        <v>-3193903</v>
      </c>
      <c r="I163" s="186">
        <f>I164+I165</f>
        <v>0</v>
      </c>
      <c r="J163" s="246">
        <f>E163-I163</f>
        <v>12522632</v>
      </c>
      <c r="K163" s="247" t="e">
        <f>E163/I163*100-100</f>
        <v>#DIV/0!</v>
      </c>
      <c r="L163" s="219"/>
      <c r="M163" s="219"/>
      <c r="N163" s="219"/>
      <c r="O163" s="219"/>
      <c r="P163" s="219"/>
      <c r="Q163" s="219"/>
      <c r="R163" s="219"/>
      <c r="S163" s="219"/>
      <c r="T163" s="219"/>
      <c r="U163" s="219"/>
      <c r="V163" s="219"/>
      <c r="W163" s="219"/>
      <c r="X163" s="219"/>
      <c r="Y163" s="219"/>
    </row>
    <row r="164" spans="1:25" s="220" customFormat="1" ht="24.75" customHeight="1">
      <c r="A164" s="236" t="s">
        <v>23</v>
      </c>
      <c r="B164" s="380" t="s">
        <v>225</v>
      </c>
      <c r="C164" s="381">
        <v>45461741</v>
      </c>
      <c r="D164" s="381">
        <v>12815733</v>
      </c>
      <c r="E164" s="381">
        <v>10258425</v>
      </c>
      <c r="F164" s="128">
        <f>IF(C164=0,"",E164/C164*100)</f>
        <v>22.564962921239644</v>
      </c>
      <c r="G164" s="563">
        <f>IF(D164=0,"",E164/D164*100)</f>
        <v>80.045558065231219</v>
      </c>
      <c r="H164" s="382">
        <f t="shared" si="69"/>
        <v>-2557308</v>
      </c>
      <c r="I164" s="201"/>
      <c r="J164" s="248">
        <f t="shared" ref="J164:J175" si="70">E164-I164</f>
        <v>10258425</v>
      </c>
      <c r="K164" s="249" t="e">
        <f t="shared" ref="K164:K175" si="71">E164/I164*100-100</f>
        <v>#DIV/0!</v>
      </c>
      <c r="L164" s="219"/>
      <c r="M164" s="219"/>
      <c r="N164" s="219"/>
      <c r="O164" s="219"/>
      <c r="P164" s="219"/>
      <c r="Q164" s="219"/>
      <c r="R164" s="219"/>
      <c r="S164" s="219"/>
      <c r="T164" s="219"/>
      <c r="U164" s="219"/>
      <c r="V164" s="219"/>
      <c r="W164" s="219"/>
      <c r="X164" s="219"/>
      <c r="Y164" s="219"/>
    </row>
    <row r="165" spans="1:25" s="220" customFormat="1" ht="24.75" customHeight="1">
      <c r="A165" s="236" t="s">
        <v>209</v>
      </c>
      <c r="B165" s="380" t="s">
        <v>226</v>
      </c>
      <c r="C165" s="381">
        <v>10174309</v>
      </c>
      <c r="D165" s="381">
        <v>2900802</v>
      </c>
      <c r="E165" s="381">
        <v>2264207</v>
      </c>
      <c r="F165" s="128">
        <f t="shared" ref="F165:F175" si="72">IF(C165=0,"",E165/C165*100)</f>
        <v>22.254159963099212</v>
      </c>
      <c r="G165" s="563">
        <f t="shared" ref="G165:G175" si="73">IF(D165=0,"",E165/D165*100)</f>
        <v>78.054517336929592</v>
      </c>
      <c r="H165" s="382">
        <f t="shared" si="69"/>
        <v>-636595</v>
      </c>
      <c r="I165" s="201"/>
      <c r="J165" s="248">
        <f t="shared" si="70"/>
        <v>2264207</v>
      </c>
      <c r="K165" s="249" t="e">
        <f t="shared" si="71"/>
        <v>#DIV/0!</v>
      </c>
      <c r="L165" s="219"/>
      <c r="M165" s="219"/>
      <c r="N165" s="219"/>
      <c r="O165" s="219"/>
      <c r="P165" s="219"/>
      <c r="Q165" s="219"/>
      <c r="R165" s="219"/>
      <c r="S165" s="219"/>
      <c r="T165" s="219"/>
      <c r="U165" s="219"/>
      <c r="V165" s="219"/>
      <c r="W165" s="219"/>
      <c r="X165" s="219"/>
      <c r="Y165" s="219"/>
    </row>
    <row r="166" spans="1:25" s="220" customFormat="1" ht="24.75" customHeight="1">
      <c r="A166" s="452" t="s">
        <v>210</v>
      </c>
      <c r="B166" s="383" t="s">
        <v>211</v>
      </c>
      <c r="C166" s="377">
        <v>28500</v>
      </c>
      <c r="D166" s="377">
        <v>21500</v>
      </c>
      <c r="E166" s="377">
        <v>2106</v>
      </c>
      <c r="F166" s="234">
        <f t="shared" si="72"/>
        <v>7.3894736842105262</v>
      </c>
      <c r="G166" s="235">
        <f t="shared" si="73"/>
        <v>9.7953488372093034</v>
      </c>
      <c r="H166" s="379">
        <f t="shared" si="69"/>
        <v>-19394</v>
      </c>
      <c r="I166" s="186"/>
      <c r="J166" s="246">
        <f t="shared" si="70"/>
        <v>2106</v>
      </c>
      <c r="K166" s="247" t="e">
        <f t="shared" si="71"/>
        <v>#DIV/0!</v>
      </c>
      <c r="L166" s="219"/>
      <c r="M166" s="219"/>
      <c r="N166" s="219"/>
      <c r="O166" s="219"/>
      <c r="P166" s="219"/>
      <c r="Q166" s="219"/>
      <c r="R166" s="219"/>
      <c r="S166" s="219"/>
      <c r="T166" s="219"/>
      <c r="U166" s="219"/>
      <c r="V166" s="219"/>
      <c r="W166" s="219"/>
      <c r="X166" s="219"/>
      <c r="Y166" s="219"/>
    </row>
    <row r="167" spans="1:25" s="220" customFormat="1" ht="24.75" customHeight="1">
      <c r="A167" s="452" t="s">
        <v>212</v>
      </c>
      <c r="B167" s="383" t="s">
        <v>213</v>
      </c>
      <c r="C167" s="377">
        <v>527060</v>
      </c>
      <c r="D167" s="377">
        <v>245980</v>
      </c>
      <c r="E167" s="377">
        <v>44128</v>
      </c>
      <c r="F167" s="234">
        <f t="shared" si="72"/>
        <v>8.3724813114256449</v>
      </c>
      <c r="G167" s="235">
        <f t="shared" si="73"/>
        <v>17.939669891861126</v>
      </c>
      <c r="H167" s="379">
        <f>E167-D167</f>
        <v>-201852</v>
      </c>
      <c r="I167" s="186"/>
      <c r="J167" s="246">
        <f t="shared" si="70"/>
        <v>44128</v>
      </c>
      <c r="K167" s="247" t="e">
        <f t="shared" si="71"/>
        <v>#DIV/0!</v>
      </c>
      <c r="L167" s="219"/>
      <c r="M167" s="219"/>
      <c r="N167" s="219"/>
      <c r="O167" s="219"/>
      <c r="P167" s="219"/>
      <c r="Q167" s="219"/>
      <c r="R167" s="219"/>
      <c r="S167" s="219"/>
      <c r="T167" s="219"/>
      <c r="U167" s="219"/>
      <c r="V167" s="219"/>
      <c r="W167" s="219"/>
      <c r="X167" s="219"/>
      <c r="Y167" s="219"/>
    </row>
    <row r="168" spans="1:25" s="220" customFormat="1" ht="24.75" customHeight="1">
      <c r="A168" s="453" t="s">
        <v>214</v>
      </c>
      <c r="B168" s="383" t="s">
        <v>215</v>
      </c>
      <c r="C168" s="377">
        <f>SUM(C169:C172)</f>
        <v>4908573</v>
      </c>
      <c r="D168" s="377">
        <f>SUM(D169:D172)</f>
        <v>3018788</v>
      </c>
      <c r="E168" s="377">
        <f>SUM(E169:E172)</f>
        <v>948871</v>
      </c>
      <c r="F168" s="234">
        <f t="shared" si="72"/>
        <v>19.330893112927118</v>
      </c>
      <c r="G168" s="235">
        <f t="shared" si="73"/>
        <v>31.432184042072514</v>
      </c>
      <c r="H168" s="379">
        <f t="shared" si="69"/>
        <v>-2069917</v>
      </c>
      <c r="I168" s="186">
        <f>SUM(I169:I172)</f>
        <v>0</v>
      </c>
      <c r="J168" s="246">
        <f t="shared" si="70"/>
        <v>948871</v>
      </c>
      <c r="K168" s="247" t="e">
        <f t="shared" si="71"/>
        <v>#DIV/0!</v>
      </c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</row>
    <row r="169" spans="1:25" s="220" customFormat="1" ht="24.75" customHeight="1">
      <c r="A169" s="453" t="s">
        <v>216</v>
      </c>
      <c r="B169" s="380" t="s">
        <v>217</v>
      </c>
      <c r="C169" s="381">
        <v>47148</v>
      </c>
      <c r="D169" s="381">
        <v>22606</v>
      </c>
      <c r="E169" s="381">
        <v>4714</v>
      </c>
      <c r="F169" s="237">
        <f t="shared" si="72"/>
        <v>9.9983032154068034</v>
      </c>
      <c r="G169" s="238">
        <f t="shared" si="73"/>
        <v>20.852870919224983</v>
      </c>
      <c r="H169" s="382">
        <f t="shared" si="69"/>
        <v>-17892</v>
      </c>
      <c r="I169" s="200"/>
      <c r="J169" s="248">
        <f t="shared" si="70"/>
        <v>4714</v>
      </c>
      <c r="K169" s="249" t="e">
        <f t="shared" si="71"/>
        <v>#DIV/0!</v>
      </c>
      <c r="L169" s="219"/>
      <c r="M169" s="219"/>
      <c r="N169" s="219"/>
      <c r="O169" s="219"/>
      <c r="P169" s="219"/>
      <c r="Q169" s="219"/>
      <c r="R169" s="219"/>
      <c r="S169" s="219"/>
      <c r="T169" s="219"/>
      <c r="U169" s="219"/>
      <c r="V169" s="219"/>
      <c r="W169" s="219"/>
      <c r="X169" s="219"/>
      <c r="Y169" s="219"/>
    </row>
    <row r="170" spans="1:25" s="220" customFormat="1" ht="24.75" customHeight="1">
      <c r="A170" s="453" t="s">
        <v>218</v>
      </c>
      <c r="B170" s="380" t="s">
        <v>219</v>
      </c>
      <c r="C170" s="381">
        <v>1645293</v>
      </c>
      <c r="D170" s="381">
        <v>857101</v>
      </c>
      <c r="E170" s="381">
        <v>426563</v>
      </c>
      <c r="F170" s="237">
        <f t="shared" si="72"/>
        <v>25.926263589524783</v>
      </c>
      <c r="G170" s="238">
        <f t="shared" si="73"/>
        <v>49.768113676217858</v>
      </c>
      <c r="H170" s="382">
        <f t="shared" si="69"/>
        <v>-430538</v>
      </c>
      <c r="I170" s="200"/>
      <c r="J170" s="248">
        <f t="shared" si="70"/>
        <v>426563</v>
      </c>
      <c r="K170" s="249" t="e">
        <f t="shared" si="71"/>
        <v>#DIV/0!</v>
      </c>
      <c r="L170" s="219"/>
      <c r="M170" s="219"/>
      <c r="N170" s="219"/>
      <c r="O170" s="219"/>
      <c r="P170" s="219"/>
      <c r="Q170" s="219"/>
      <c r="R170" s="219"/>
      <c r="S170" s="219"/>
      <c r="T170" s="219"/>
      <c r="U170" s="219"/>
      <c r="V170" s="219"/>
      <c r="W170" s="219"/>
      <c r="X170" s="219"/>
      <c r="Y170" s="219"/>
    </row>
    <row r="171" spans="1:25" s="220" customFormat="1" ht="24.75" customHeight="1">
      <c r="A171" s="453" t="s">
        <v>220</v>
      </c>
      <c r="B171" s="380" t="s">
        <v>221</v>
      </c>
      <c r="C171" s="381">
        <v>2703032</v>
      </c>
      <c r="D171" s="381">
        <v>1677781</v>
      </c>
      <c r="E171" s="381">
        <v>475026</v>
      </c>
      <c r="F171" s="237">
        <f t="shared" si="72"/>
        <v>17.573820805673037</v>
      </c>
      <c r="G171" s="238">
        <f t="shared" si="73"/>
        <v>28.312753571532877</v>
      </c>
      <c r="H171" s="382">
        <f t="shared" si="69"/>
        <v>-1202755</v>
      </c>
      <c r="I171" s="200"/>
      <c r="J171" s="248">
        <f t="shared" si="70"/>
        <v>475026</v>
      </c>
      <c r="K171" s="249" t="e">
        <f t="shared" si="71"/>
        <v>#DIV/0!</v>
      </c>
      <c r="L171" s="219"/>
      <c r="M171" s="219"/>
      <c r="N171" s="219"/>
      <c r="O171" s="219"/>
      <c r="P171" s="219"/>
      <c r="Q171" s="219"/>
      <c r="R171" s="219"/>
      <c r="S171" s="219"/>
      <c r="T171" s="219"/>
      <c r="U171" s="219"/>
      <c r="V171" s="219"/>
      <c r="W171" s="219"/>
      <c r="X171" s="219"/>
      <c r="Y171" s="219"/>
    </row>
    <row r="172" spans="1:25" s="220" customFormat="1" ht="31.5" customHeight="1">
      <c r="A172" s="453" t="s">
        <v>222</v>
      </c>
      <c r="B172" s="380" t="s">
        <v>227</v>
      </c>
      <c r="C172" s="381">
        <v>513100</v>
      </c>
      <c r="D172" s="381">
        <v>461300</v>
      </c>
      <c r="E172" s="381">
        <v>42568</v>
      </c>
      <c r="F172" s="237">
        <f t="shared" si="72"/>
        <v>8.2962385499902549</v>
      </c>
      <c r="G172" s="238">
        <f t="shared" si="73"/>
        <v>9.2278343810968995</v>
      </c>
      <c r="H172" s="382">
        <f t="shared" si="69"/>
        <v>-418732</v>
      </c>
      <c r="I172" s="200"/>
      <c r="J172" s="248">
        <f t="shared" si="70"/>
        <v>42568</v>
      </c>
      <c r="K172" s="249" t="e">
        <f t="shared" si="71"/>
        <v>#DIV/0!</v>
      </c>
      <c r="L172" s="219"/>
      <c r="M172" s="219"/>
      <c r="N172" s="219"/>
      <c r="O172" s="219"/>
      <c r="P172" s="219"/>
      <c r="Q172" s="219"/>
      <c r="R172" s="219"/>
      <c r="S172" s="219"/>
      <c r="T172" s="219"/>
      <c r="U172" s="219"/>
      <c r="V172" s="219"/>
      <c r="W172" s="219"/>
      <c r="X172" s="219"/>
      <c r="Y172" s="219"/>
    </row>
    <row r="173" spans="1:25" s="220" customFormat="1" ht="44.45" customHeight="1">
      <c r="A173" s="452" t="s">
        <v>282</v>
      </c>
      <c r="B173" s="454" t="s">
        <v>283</v>
      </c>
      <c r="C173" s="377">
        <v>24900</v>
      </c>
      <c r="D173" s="377">
        <v>20900</v>
      </c>
      <c r="E173" s="377">
        <v>0</v>
      </c>
      <c r="F173" s="455">
        <f t="shared" si="72"/>
        <v>0</v>
      </c>
      <c r="G173" s="456">
        <f t="shared" si="73"/>
        <v>0</v>
      </c>
      <c r="H173" s="402">
        <f t="shared" si="69"/>
        <v>-20900</v>
      </c>
      <c r="I173" s="200"/>
      <c r="J173" s="248">
        <f t="shared" si="70"/>
        <v>0</v>
      </c>
      <c r="K173" s="249" t="e">
        <f t="shared" si="71"/>
        <v>#DIV/0!</v>
      </c>
      <c r="L173" s="219"/>
      <c r="M173" s="219"/>
      <c r="N173" s="219"/>
      <c r="O173" s="219"/>
      <c r="P173" s="219"/>
      <c r="Q173" s="219"/>
      <c r="R173" s="219"/>
      <c r="S173" s="219"/>
      <c r="T173" s="219"/>
      <c r="U173" s="219"/>
      <c r="V173" s="219"/>
      <c r="W173" s="219"/>
      <c r="X173" s="219"/>
      <c r="Y173" s="219"/>
    </row>
    <row r="174" spans="1:25" s="296" customFormat="1" ht="32.25" customHeight="1">
      <c r="A174" s="452" t="s">
        <v>228</v>
      </c>
      <c r="B174" s="383" t="s">
        <v>229</v>
      </c>
      <c r="C174" s="377">
        <v>40000</v>
      </c>
      <c r="D174" s="377">
        <v>40000</v>
      </c>
      <c r="E174" s="377">
        <v>0</v>
      </c>
      <c r="F174" s="455">
        <f>IF(C174=0,"",E174/C174*100)</f>
        <v>0</v>
      </c>
      <c r="G174" s="456">
        <f>IF(D174=0,"",E174/D174*100)</f>
        <v>0</v>
      </c>
      <c r="H174" s="402">
        <f>E174-D174</f>
        <v>-40000</v>
      </c>
      <c r="I174" s="186"/>
      <c r="J174" s="246">
        <f t="shared" si="70"/>
        <v>0</v>
      </c>
      <c r="K174" s="247" t="e">
        <f t="shared" si="71"/>
        <v>#DIV/0!</v>
      </c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  <c r="X174" s="295"/>
      <c r="Y174" s="295"/>
    </row>
    <row r="175" spans="1:25" s="220" customFormat="1" ht="24.75" customHeight="1">
      <c r="A175" s="457" t="s">
        <v>272</v>
      </c>
      <c r="B175" s="383" t="s">
        <v>284</v>
      </c>
      <c r="C175" s="377">
        <v>493430</v>
      </c>
      <c r="D175" s="377">
        <v>323430</v>
      </c>
      <c r="E175" s="377">
        <v>80112</v>
      </c>
      <c r="F175" s="239">
        <f t="shared" si="72"/>
        <v>16.235737591958333</v>
      </c>
      <c r="G175" s="240">
        <f t="shared" si="73"/>
        <v>24.769501901493367</v>
      </c>
      <c r="H175" s="348">
        <f t="shared" si="69"/>
        <v>-243318</v>
      </c>
      <c r="I175" s="186"/>
      <c r="J175" s="250">
        <f t="shared" si="70"/>
        <v>80112</v>
      </c>
      <c r="K175" s="251" t="e">
        <f t="shared" si="71"/>
        <v>#DIV/0!</v>
      </c>
      <c r="L175" s="219"/>
      <c r="M175" s="219"/>
      <c r="N175" s="219"/>
      <c r="O175" s="219"/>
      <c r="P175" s="219"/>
      <c r="Q175" s="219"/>
      <c r="R175" s="219"/>
      <c r="S175" s="219"/>
      <c r="T175" s="219"/>
      <c r="U175" s="219"/>
      <c r="V175" s="219"/>
      <c r="W175" s="219"/>
      <c r="X175" s="219"/>
      <c r="Y175" s="219"/>
    </row>
    <row r="176" spans="1:25" s="136" customFormat="1" ht="19.899999999999999" customHeight="1">
      <c r="A176" s="133"/>
      <c r="B176" s="458"/>
      <c r="C176" s="343"/>
      <c r="D176" s="343"/>
      <c r="E176" s="343"/>
      <c r="F176" s="181"/>
      <c r="G176" s="181"/>
      <c r="H176" s="344"/>
      <c r="I176" s="180"/>
      <c r="J176" s="198"/>
      <c r="K176" s="199"/>
      <c r="L176" s="124"/>
      <c r="M176" s="124"/>
      <c r="N176" s="124"/>
      <c r="O176" s="124"/>
      <c r="P176" s="124"/>
      <c r="Q176" s="124"/>
      <c r="R176" s="124"/>
      <c r="S176" s="124"/>
      <c r="T176" s="124"/>
      <c r="U176" s="124"/>
      <c r="V176" s="124"/>
      <c r="W176" s="124"/>
      <c r="X176" s="124"/>
      <c r="Y176" s="124"/>
    </row>
    <row r="177" spans="1:25" s="136" customFormat="1" ht="22.5" customHeight="1">
      <c r="A177" s="476"/>
      <c r="B177" s="477" t="s">
        <v>231</v>
      </c>
      <c r="C177" s="478"/>
      <c r="D177" s="478"/>
      <c r="E177" s="478"/>
      <c r="F177" s="479"/>
      <c r="G177" s="479"/>
      <c r="H177" s="480"/>
      <c r="I177" s="203"/>
      <c r="J177" s="204"/>
      <c r="K177" s="205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</row>
    <row r="178" spans="1:25" s="12" customFormat="1">
      <c r="A178" s="277"/>
      <c r="B178" s="481" t="s">
        <v>1</v>
      </c>
      <c r="C178" s="482"/>
      <c r="D178" s="482"/>
      <c r="E178" s="482"/>
      <c r="F178" s="483"/>
      <c r="G178" s="483"/>
      <c r="H178" s="482"/>
      <c r="I178" s="75"/>
      <c r="J178" s="89"/>
      <c r="K178" s="76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s="12" customFormat="1" ht="27" customHeight="1">
      <c r="A179" s="271">
        <v>10000000</v>
      </c>
      <c r="B179" s="324" t="s">
        <v>60</v>
      </c>
      <c r="C179" s="356">
        <f t="shared" ref="C179:E180" si="74">C180</f>
        <v>12760</v>
      </c>
      <c r="D179" s="356">
        <f t="shared" si="74"/>
        <v>3727</v>
      </c>
      <c r="E179" s="356">
        <f t="shared" si="74"/>
        <v>3334</v>
      </c>
      <c r="F179" s="126">
        <f t="shared" ref="F179:F184" si="75">IF(C179=0,"",E179/C179*100)</f>
        <v>26.128526645768023</v>
      </c>
      <c r="G179" s="533">
        <f t="shared" ref="G179:G185" si="76">IF(D179=0,"",E179/D179*100)</f>
        <v>89.455325999463369</v>
      </c>
      <c r="H179" s="384">
        <f t="shared" ref="H179:H192" si="77">E179-D179</f>
        <v>-393</v>
      </c>
      <c r="I179" s="123">
        <f>I180</f>
        <v>71.819999999999993</v>
      </c>
      <c r="J179" s="92">
        <f t="shared" ref="J179:J191" si="78">E179-I179</f>
        <v>3262.18</v>
      </c>
      <c r="K179" s="122">
        <f t="shared" ref="K179:K191" si="79">E179/I179*100-100</f>
        <v>4542.160957950432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s="12" customFormat="1" ht="29.25" customHeight="1">
      <c r="A180" s="271">
        <v>19000000</v>
      </c>
      <c r="B180" s="385" t="s">
        <v>91</v>
      </c>
      <c r="C180" s="369">
        <f t="shared" si="74"/>
        <v>12760</v>
      </c>
      <c r="D180" s="369">
        <f t="shared" si="74"/>
        <v>3727</v>
      </c>
      <c r="E180" s="369">
        <f t="shared" si="74"/>
        <v>3334</v>
      </c>
      <c r="F180" s="126">
        <f t="shared" si="75"/>
        <v>26.128526645768023</v>
      </c>
      <c r="G180" s="533">
        <f t="shared" si="76"/>
        <v>89.455325999463369</v>
      </c>
      <c r="H180" s="362">
        <f t="shared" si="77"/>
        <v>-393</v>
      </c>
      <c r="I180" s="102">
        <f>I181</f>
        <v>71.819999999999993</v>
      </c>
      <c r="J180" s="87">
        <f t="shared" si="78"/>
        <v>3262.18</v>
      </c>
      <c r="K180" s="71">
        <f t="shared" si="79"/>
        <v>4542.160957950432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s="12" customFormat="1" ht="27.75" customHeight="1">
      <c r="A181" s="271">
        <v>19010000</v>
      </c>
      <c r="B181" s="385" t="s">
        <v>26</v>
      </c>
      <c r="C181" s="386">
        <f>SUM(C182:C184)</f>
        <v>12760</v>
      </c>
      <c r="D181" s="386">
        <f>SUM(D182:D184)</f>
        <v>3727</v>
      </c>
      <c r="E181" s="386">
        <f>SUM(E182:E184)</f>
        <v>3334</v>
      </c>
      <c r="F181" s="126">
        <f t="shared" si="75"/>
        <v>26.128526645768023</v>
      </c>
      <c r="G181" s="533">
        <f t="shared" si="76"/>
        <v>89.455325999463369</v>
      </c>
      <c r="H181" s="362">
        <f t="shared" si="77"/>
        <v>-393</v>
      </c>
      <c r="I181" s="103">
        <f>SUM(I182:I184)</f>
        <v>71.819999999999993</v>
      </c>
      <c r="J181" s="87">
        <f t="shared" si="78"/>
        <v>3262.18</v>
      </c>
      <c r="K181" s="71">
        <f t="shared" si="79"/>
        <v>4542.160957950432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s="12" customFormat="1" ht="49.5" customHeight="1">
      <c r="A182" s="272">
        <v>19010100</v>
      </c>
      <c r="B182" s="387" t="s">
        <v>92</v>
      </c>
      <c r="C182" s="388">
        <v>7900</v>
      </c>
      <c r="D182" s="388">
        <v>2360</v>
      </c>
      <c r="E182" s="388">
        <v>2144</v>
      </c>
      <c r="F182" s="119">
        <f t="shared" si="75"/>
        <v>27.139240506329116</v>
      </c>
      <c r="G182" s="534">
        <f t="shared" si="76"/>
        <v>90.847457627118644</v>
      </c>
      <c r="H182" s="368">
        <f t="shared" si="77"/>
        <v>-216</v>
      </c>
      <c r="I182" s="53">
        <v>8.2669999999999995</v>
      </c>
      <c r="J182" s="96">
        <f t="shared" si="78"/>
        <v>2135.7330000000002</v>
      </c>
      <c r="K182" s="47">
        <f t="shared" si="79"/>
        <v>25834.438127494861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s="12" customFormat="1" ht="43.5" customHeight="1">
      <c r="A183" s="272">
        <v>19010200</v>
      </c>
      <c r="B183" s="387" t="s">
        <v>93</v>
      </c>
      <c r="C183" s="389">
        <v>60</v>
      </c>
      <c r="D183" s="389">
        <v>13</v>
      </c>
      <c r="E183" s="389">
        <v>101</v>
      </c>
      <c r="F183" s="119">
        <f>IF(C183=0,"",E183/C183*100)</f>
        <v>168.33333333333334</v>
      </c>
      <c r="G183" s="534">
        <f t="shared" si="76"/>
        <v>776.92307692307691</v>
      </c>
      <c r="H183" s="368">
        <f t="shared" si="77"/>
        <v>88</v>
      </c>
      <c r="I183" s="55">
        <v>14.992000000000001</v>
      </c>
      <c r="J183" s="96">
        <f t="shared" si="78"/>
        <v>86.007999999999996</v>
      </c>
      <c r="K183" s="47">
        <f t="shared" si="79"/>
        <v>573.69263607257199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s="12" customFormat="1" ht="63.75" customHeight="1">
      <c r="A184" s="272">
        <v>19010300</v>
      </c>
      <c r="B184" s="387" t="s">
        <v>94</v>
      </c>
      <c r="C184" s="460">
        <v>4800</v>
      </c>
      <c r="D184" s="390">
        <v>1354</v>
      </c>
      <c r="E184" s="390">
        <v>1089</v>
      </c>
      <c r="F184" s="540">
        <f t="shared" si="75"/>
        <v>22.6875</v>
      </c>
      <c r="G184" s="534">
        <f t="shared" si="76"/>
        <v>80.42836041358936</v>
      </c>
      <c r="H184" s="366">
        <f t="shared" si="77"/>
        <v>-265</v>
      </c>
      <c r="I184" s="54">
        <v>48.561</v>
      </c>
      <c r="J184" s="86">
        <f t="shared" si="78"/>
        <v>1040.4390000000001</v>
      </c>
      <c r="K184" s="47">
        <f t="shared" si="79"/>
        <v>2142.5403101254096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s="12" customFormat="1" ht="24.6" customHeight="1">
      <c r="A185" s="535">
        <v>20000000</v>
      </c>
      <c r="B185" s="353" t="s">
        <v>95</v>
      </c>
      <c r="C185" s="463">
        <f>C189+C197</f>
        <v>1301580</v>
      </c>
      <c r="D185" s="463">
        <f>D189+D197</f>
        <v>1296821</v>
      </c>
      <c r="E185" s="463">
        <f>E189+E197+E186</f>
        <v>318422.03399999999</v>
      </c>
      <c r="F185" s="549">
        <f>IF(C185=0,"",E185/C185*100)</f>
        <v>24.464269119070668</v>
      </c>
      <c r="G185" s="546">
        <f t="shared" si="76"/>
        <v>24.55404670343864</v>
      </c>
      <c r="H185" s="550">
        <f t="shared" si="77"/>
        <v>-978398.96600000001</v>
      </c>
      <c r="I185" s="104">
        <f>I189+I197</f>
        <v>5935.5839999999989</v>
      </c>
      <c r="J185" s="86">
        <f t="shared" si="78"/>
        <v>312486.45</v>
      </c>
      <c r="K185" s="47">
        <f t="shared" si="79"/>
        <v>5264.6285521357295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s="12" customFormat="1" ht="1.9" hidden="1" customHeight="1">
      <c r="A186" s="535">
        <v>21000000</v>
      </c>
      <c r="B186" s="353" t="s">
        <v>295</v>
      </c>
      <c r="C186" s="463">
        <v>0</v>
      </c>
      <c r="D186" s="463">
        <v>0</v>
      </c>
      <c r="E186" s="536"/>
      <c r="F186" s="541">
        <v>0</v>
      </c>
      <c r="G186" s="537">
        <v>0</v>
      </c>
      <c r="H186" s="392">
        <f t="shared" ref="H186:H187" si="80">E186-D186</f>
        <v>0</v>
      </c>
      <c r="I186" s="104"/>
      <c r="J186" s="86"/>
      <c r="K186" s="47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s="12" customFormat="1" ht="46.9" hidden="1" customHeight="1">
      <c r="A187" s="535">
        <v>21110000</v>
      </c>
      <c r="B187" s="353" t="s">
        <v>296</v>
      </c>
      <c r="C187" s="463">
        <v>0</v>
      </c>
      <c r="D187" s="463">
        <v>0</v>
      </c>
      <c r="E187" s="536"/>
      <c r="F187" s="541">
        <v>0</v>
      </c>
      <c r="G187" s="537">
        <v>0</v>
      </c>
      <c r="H187" s="392">
        <f t="shared" si="80"/>
        <v>0</v>
      </c>
      <c r="I187" s="104"/>
      <c r="J187" s="86"/>
      <c r="K187" s="47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s="12" customFormat="1" ht="46.9" hidden="1" customHeight="1">
      <c r="A188" s="275">
        <v>21110000</v>
      </c>
      <c r="B188" s="531" t="s">
        <v>296</v>
      </c>
      <c r="C188" s="494">
        <v>0</v>
      </c>
      <c r="D188" s="494">
        <v>0</v>
      </c>
      <c r="E188" s="538"/>
      <c r="F188" s="542">
        <v>0</v>
      </c>
      <c r="G188" s="539">
        <v>0</v>
      </c>
      <c r="H188" s="395">
        <f t="shared" ref="H188" si="81">E188-D188</f>
        <v>0</v>
      </c>
      <c r="I188" s="104"/>
      <c r="J188" s="86"/>
      <c r="K188" s="47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s="12" customFormat="1" ht="28.5" customHeight="1">
      <c r="A189" s="271">
        <v>24000000</v>
      </c>
      <c r="B189" s="324" t="s">
        <v>113</v>
      </c>
      <c r="C189" s="391">
        <f>C190+C193+C195</f>
        <v>5900</v>
      </c>
      <c r="D189" s="391">
        <f>D190</f>
        <v>1141</v>
      </c>
      <c r="E189" s="391">
        <f>E190+E193+E195</f>
        <v>2683.0340000000001</v>
      </c>
      <c r="F189" s="541">
        <f t="shared" ref="F189:G196" si="82">IF(C189=0,"",E189/C189*100)</f>
        <v>45.475152542372882</v>
      </c>
      <c r="G189" s="537">
        <f t="shared" si="82"/>
        <v>3.985552370058973</v>
      </c>
      <c r="H189" s="392">
        <f t="shared" si="77"/>
        <v>1542.0340000000001</v>
      </c>
      <c r="I189" s="104">
        <f>I190+I193+I195</f>
        <v>17.687000000000001</v>
      </c>
      <c r="J189" s="86">
        <f t="shared" si="78"/>
        <v>2665.3470000000002</v>
      </c>
      <c r="K189" s="47">
        <f t="shared" si="79"/>
        <v>15069.525640300784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s="12" customFormat="1" ht="25.5" customHeight="1">
      <c r="A190" s="271">
        <v>24060000</v>
      </c>
      <c r="B190" s="324" t="s">
        <v>99</v>
      </c>
      <c r="C190" s="391">
        <f>C191+C192</f>
        <v>5900</v>
      </c>
      <c r="D190" s="391">
        <f>D191+D192</f>
        <v>1141</v>
      </c>
      <c r="E190" s="391">
        <f>E191+E192</f>
        <v>2683</v>
      </c>
      <c r="F190" s="541">
        <f t="shared" si="82"/>
        <v>45.474576271186443</v>
      </c>
      <c r="G190" s="537">
        <f t="shared" si="82"/>
        <v>3.9855018642582332</v>
      </c>
      <c r="H190" s="392">
        <f t="shared" si="77"/>
        <v>1542</v>
      </c>
      <c r="I190" s="104">
        <f>I191</f>
        <v>12.029</v>
      </c>
      <c r="J190" s="86">
        <f t="shared" si="78"/>
        <v>2670.971</v>
      </c>
      <c r="K190" s="47">
        <f t="shared" si="79"/>
        <v>22204.430958516918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s="12" customFormat="1" ht="60.75" customHeight="1">
      <c r="A191" s="272">
        <v>24062100</v>
      </c>
      <c r="B191" s="329" t="s">
        <v>114</v>
      </c>
      <c r="C191" s="459">
        <v>5900</v>
      </c>
      <c r="D191" s="459">
        <v>1141</v>
      </c>
      <c r="E191" s="394">
        <v>2683</v>
      </c>
      <c r="F191" s="540">
        <f t="shared" si="82"/>
        <v>45.474576271186443</v>
      </c>
      <c r="G191" s="534">
        <f t="shared" ref="G191" si="83">IF(D191=0,"",E191/D191*100)</f>
        <v>235.14460999123577</v>
      </c>
      <c r="H191" s="366">
        <f t="shared" ref="H191" si="84">E191-D191</f>
        <v>1542</v>
      </c>
      <c r="I191" s="56">
        <v>12.029</v>
      </c>
      <c r="J191" s="88">
        <f t="shared" si="78"/>
        <v>2670.971</v>
      </c>
      <c r="K191" s="27">
        <f t="shared" si="79"/>
        <v>22204.430958516918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s="12" customFormat="1" ht="3" hidden="1" customHeight="1">
      <c r="A192" s="272">
        <v>24062200</v>
      </c>
      <c r="B192" s="329" t="s">
        <v>273</v>
      </c>
      <c r="C192" s="459">
        <v>0</v>
      </c>
      <c r="D192" s="459">
        <v>0</v>
      </c>
      <c r="E192" s="459">
        <v>0</v>
      </c>
      <c r="F192" s="119">
        <v>0</v>
      </c>
      <c r="G192" s="119">
        <v>0</v>
      </c>
      <c r="H192" s="395">
        <f t="shared" si="77"/>
        <v>0</v>
      </c>
      <c r="I192" s="56"/>
      <c r="J192" s="88"/>
      <c r="K192" s="27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s="12" customFormat="1" ht="34.5" hidden="1" customHeight="1">
      <c r="A193" s="271">
        <v>241100000</v>
      </c>
      <c r="B193" s="396" t="s">
        <v>138</v>
      </c>
      <c r="C193" s="393">
        <f>C194</f>
        <v>0</v>
      </c>
      <c r="D193" s="393">
        <f>D194</f>
        <v>0</v>
      </c>
      <c r="E193" s="393">
        <f>E194</f>
        <v>3.4000000000000002E-2</v>
      </c>
      <c r="F193" s="119" t="str">
        <f t="shared" si="82"/>
        <v/>
      </c>
      <c r="G193" s="120" t="str">
        <f t="shared" ref="G193:G199" si="85">IF(D193=0,"",E193/D193*100)</f>
        <v/>
      </c>
      <c r="H193" s="395">
        <f t="shared" ref="H193:H200" si="86">E193-D193</f>
        <v>3.4000000000000002E-2</v>
      </c>
      <c r="I193" s="101">
        <f>I194</f>
        <v>0</v>
      </c>
      <c r="J193" s="88">
        <f t="shared" ref="J193:J203" si="87">E193-I193</f>
        <v>3.4000000000000002E-2</v>
      </c>
      <c r="K193" s="27" t="e">
        <f t="shared" ref="K193:K203" si="88">E193/I193*100-100</f>
        <v>#DIV/0!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s="12" customFormat="1" ht="3" hidden="1" customHeight="1">
      <c r="A194" s="272">
        <v>24110900</v>
      </c>
      <c r="B194" s="329" t="s">
        <v>139</v>
      </c>
      <c r="C194" s="394"/>
      <c r="D194" s="394"/>
      <c r="E194" s="394">
        <v>3.4000000000000002E-2</v>
      </c>
      <c r="F194" s="119" t="str">
        <f t="shared" si="82"/>
        <v/>
      </c>
      <c r="G194" s="120" t="str">
        <f t="shared" si="85"/>
        <v/>
      </c>
      <c r="H194" s="395">
        <f t="shared" si="86"/>
        <v>3.4000000000000002E-2</v>
      </c>
      <c r="I194" s="56"/>
      <c r="J194" s="88">
        <f t="shared" si="87"/>
        <v>3.4000000000000002E-2</v>
      </c>
      <c r="K194" s="27" t="e">
        <f t="shared" si="88"/>
        <v>#DIV/0!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s="12" customFormat="1" ht="3.75" hidden="1" customHeight="1">
      <c r="A195" s="271">
        <v>24170000</v>
      </c>
      <c r="B195" s="397" t="s">
        <v>19</v>
      </c>
      <c r="C195" s="391">
        <f>C196</f>
        <v>0</v>
      </c>
      <c r="D195" s="391">
        <f>D196</f>
        <v>0</v>
      </c>
      <c r="E195" s="391">
        <f>E196</f>
        <v>0</v>
      </c>
      <c r="F195" s="119" t="str">
        <f t="shared" si="82"/>
        <v/>
      </c>
      <c r="G195" s="120" t="str">
        <f t="shared" si="85"/>
        <v/>
      </c>
      <c r="H195" s="395">
        <f t="shared" si="86"/>
        <v>0</v>
      </c>
      <c r="I195" s="104">
        <f>I196</f>
        <v>5.6580000000000004</v>
      </c>
      <c r="J195" s="88">
        <f t="shared" si="87"/>
        <v>-5.6580000000000004</v>
      </c>
      <c r="K195" s="27">
        <f t="shared" si="88"/>
        <v>-100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s="12" customFormat="1" ht="23.25" hidden="1" customHeight="1">
      <c r="A196" s="272">
        <v>24170000</v>
      </c>
      <c r="B196" s="398" t="s">
        <v>19</v>
      </c>
      <c r="C196" s="391"/>
      <c r="D196" s="391"/>
      <c r="E196" s="391"/>
      <c r="F196" s="119" t="str">
        <f t="shared" si="82"/>
        <v/>
      </c>
      <c r="G196" s="120" t="str">
        <f t="shared" si="85"/>
        <v/>
      </c>
      <c r="H196" s="395">
        <f t="shared" si="86"/>
        <v>0</v>
      </c>
      <c r="I196" s="56">
        <v>5.6580000000000004</v>
      </c>
      <c r="J196" s="88">
        <f t="shared" si="87"/>
        <v>-5.6580000000000004</v>
      </c>
      <c r="K196" s="27">
        <f t="shared" si="88"/>
        <v>-100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s="12" customFormat="1" ht="28.5" customHeight="1">
      <c r="A197" s="271">
        <v>25000000</v>
      </c>
      <c r="B197" s="385" t="s">
        <v>116</v>
      </c>
      <c r="C197" s="463">
        <f>C198+C203</f>
        <v>1295680</v>
      </c>
      <c r="D197" s="463">
        <f>D198+D203</f>
        <v>1295680</v>
      </c>
      <c r="E197" s="463">
        <f>E198+E203</f>
        <v>315739</v>
      </c>
      <c r="F197" s="537">
        <f>IF(C197=0,"",E197/C197*100)</f>
        <v>24.368594097307977</v>
      </c>
      <c r="G197" s="547">
        <f t="shared" si="85"/>
        <v>24.368594097307977</v>
      </c>
      <c r="H197" s="548">
        <f t="shared" si="86"/>
        <v>-979941</v>
      </c>
      <c r="I197" s="104">
        <f>I198+I203</f>
        <v>5917.896999999999</v>
      </c>
      <c r="J197" s="88">
        <f t="shared" si="87"/>
        <v>309821.103</v>
      </c>
      <c r="K197" s="27">
        <f t="shared" si="88"/>
        <v>5235.3243559325219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s="12" customFormat="1" ht="48.75" customHeight="1">
      <c r="A198" s="271">
        <v>25010000</v>
      </c>
      <c r="B198" s="385" t="s">
        <v>117</v>
      </c>
      <c r="C198" s="463">
        <f>SUM(C199:C202)</f>
        <v>1295680</v>
      </c>
      <c r="D198" s="463">
        <f>SUM(D199:D202)</f>
        <v>1295680</v>
      </c>
      <c r="E198" s="463">
        <f>SUM(E199:E202)</f>
        <v>187996</v>
      </c>
      <c r="F198" s="537">
        <f>IF(C198=0,"",E198/C198*100)</f>
        <v>14.509446776981971</v>
      </c>
      <c r="G198" s="547">
        <f t="shared" si="85"/>
        <v>14.509446776981971</v>
      </c>
      <c r="H198" s="548">
        <f t="shared" si="86"/>
        <v>-1107684</v>
      </c>
      <c r="I198" s="104">
        <f>SUM(I199:I202)</f>
        <v>1777.239</v>
      </c>
      <c r="J198" s="88">
        <f t="shared" si="87"/>
        <v>186218.761</v>
      </c>
      <c r="K198" s="27">
        <f t="shared" si="88"/>
        <v>10477.980789302959</v>
      </c>
      <c r="L198" s="193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s="12" customFormat="1" ht="43.5" customHeight="1">
      <c r="A199" s="275">
        <v>25010100</v>
      </c>
      <c r="B199" s="543" t="s">
        <v>118</v>
      </c>
      <c r="C199" s="494">
        <v>1213910</v>
      </c>
      <c r="D199" s="494">
        <v>1213910</v>
      </c>
      <c r="E199" s="494">
        <v>186696</v>
      </c>
      <c r="F199" s="544">
        <f>IF(C199=0,"",E199/C199*100)</f>
        <v>15.379723373231952</v>
      </c>
      <c r="G199" s="546">
        <f t="shared" si="85"/>
        <v>15.379723373231952</v>
      </c>
      <c r="H199" s="545">
        <f t="shared" si="86"/>
        <v>-1027214</v>
      </c>
      <c r="I199" s="56">
        <v>1142.6300000000001</v>
      </c>
      <c r="J199" s="88">
        <f t="shared" si="87"/>
        <v>185553.37</v>
      </c>
      <c r="K199" s="27">
        <f t="shared" si="88"/>
        <v>16239.14740554685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s="12" customFormat="1" ht="30.75" hidden="1" customHeight="1">
      <c r="A200" s="272">
        <v>25010200</v>
      </c>
      <c r="B200" s="398" t="s">
        <v>277</v>
      </c>
      <c r="C200" s="463"/>
      <c r="D200" s="463"/>
      <c r="E200" s="494">
        <v>0</v>
      </c>
      <c r="F200" s="119" t="str">
        <f t="shared" ref="F200:F205" si="89">IF(C200=0,"",E200/C200*100)</f>
        <v/>
      </c>
      <c r="G200" s="534" t="str">
        <f t="shared" ref="G200:G205" si="90">IF(D200=0,"",E200/D200*100)</f>
        <v/>
      </c>
      <c r="H200" s="395">
        <f t="shared" si="86"/>
        <v>0</v>
      </c>
      <c r="I200" s="56">
        <v>441.048</v>
      </c>
      <c r="J200" s="88">
        <f t="shared" si="87"/>
        <v>-441.048</v>
      </c>
      <c r="K200" s="27">
        <f t="shared" si="88"/>
        <v>-100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s="12" customFormat="1" ht="29.25" customHeight="1">
      <c r="A201" s="272">
        <v>25010300</v>
      </c>
      <c r="B201" s="398" t="s">
        <v>120</v>
      </c>
      <c r="C201" s="494">
        <v>79770</v>
      </c>
      <c r="D201" s="494">
        <v>79770</v>
      </c>
      <c r="E201" s="494">
        <v>0</v>
      </c>
      <c r="F201" s="119">
        <f t="shared" si="89"/>
        <v>0</v>
      </c>
      <c r="G201" s="534">
        <f t="shared" si="90"/>
        <v>0</v>
      </c>
      <c r="H201" s="395">
        <f t="shared" ref="H201:H224" si="91">E201-D201</f>
        <v>-79770</v>
      </c>
      <c r="I201" s="56">
        <v>179.351</v>
      </c>
      <c r="J201" s="88">
        <f t="shared" si="87"/>
        <v>-179.351</v>
      </c>
      <c r="K201" s="27">
        <f t="shared" si="88"/>
        <v>-100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s="12" customFormat="1" ht="52.5" customHeight="1">
      <c r="A202" s="272">
        <v>25010400</v>
      </c>
      <c r="B202" s="398" t="s">
        <v>119</v>
      </c>
      <c r="C202" s="494">
        <v>2000</v>
      </c>
      <c r="D202" s="494">
        <v>2000</v>
      </c>
      <c r="E202" s="494">
        <v>1300</v>
      </c>
      <c r="F202" s="119">
        <f t="shared" si="89"/>
        <v>65</v>
      </c>
      <c r="G202" s="534">
        <f t="shared" si="90"/>
        <v>65</v>
      </c>
      <c r="H202" s="395">
        <f t="shared" si="91"/>
        <v>-700</v>
      </c>
      <c r="I202" s="56">
        <v>14.21</v>
      </c>
      <c r="J202" s="88">
        <f t="shared" si="87"/>
        <v>1285.79</v>
      </c>
      <c r="K202" s="27">
        <f t="shared" si="88"/>
        <v>9048.4869809992961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s="12" customFormat="1" ht="33" customHeight="1">
      <c r="A203" s="271">
        <v>25020000</v>
      </c>
      <c r="B203" s="385" t="s">
        <v>121</v>
      </c>
      <c r="C203" s="463">
        <f>C204+C205</f>
        <v>0</v>
      </c>
      <c r="D203" s="463">
        <f>D204+D205</f>
        <v>0</v>
      </c>
      <c r="E203" s="463">
        <f>E204+E205</f>
        <v>127743</v>
      </c>
      <c r="F203" s="537">
        <v>0</v>
      </c>
      <c r="G203" s="547">
        <v>0</v>
      </c>
      <c r="H203" s="548">
        <f t="shared" si="91"/>
        <v>127743</v>
      </c>
      <c r="I203" s="104">
        <f>I204+I205</f>
        <v>4140.6579999999994</v>
      </c>
      <c r="J203" s="88">
        <f t="shared" si="87"/>
        <v>123602.342</v>
      </c>
      <c r="K203" s="27">
        <f t="shared" si="88"/>
        <v>2985.0893746839274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s="12" customFormat="1" ht="24.75" customHeight="1">
      <c r="A204" s="272">
        <v>25020100</v>
      </c>
      <c r="B204" s="398" t="s">
        <v>122</v>
      </c>
      <c r="C204" s="494">
        <v>0</v>
      </c>
      <c r="D204" s="494">
        <v>0</v>
      </c>
      <c r="E204" s="494">
        <v>127743</v>
      </c>
      <c r="F204" s="119">
        <v>0</v>
      </c>
      <c r="G204" s="534">
        <v>0</v>
      </c>
      <c r="H204" s="395">
        <f t="shared" si="91"/>
        <v>127743</v>
      </c>
      <c r="I204" s="56">
        <v>794.45799999999997</v>
      </c>
      <c r="J204" s="88"/>
      <c r="K204" s="27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s="12" customFormat="1" ht="0.75" customHeight="1">
      <c r="A205" s="272">
        <v>25020200</v>
      </c>
      <c r="B205" s="329" t="s">
        <v>123</v>
      </c>
      <c r="C205" s="391"/>
      <c r="D205" s="391"/>
      <c r="E205" s="394"/>
      <c r="F205" s="119" t="str">
        <f t="shared" si="89"/>
        <v/>
      </c>
      <c r="G205" s="120" t="str">
        <f t="shared" si="90"/>
        <v/>
      </c>
      <c r="H205" s="395">
        <f t="shared" si="91"/>
        <v>0</v>
      </c>
      <c r="I205" s="130">
        <v>3346.2</v>
      </c>
      <c r="J205" s="88">
        <f>E205-I205</f>
        <v>-3346.2</v>
      </c>
      <c r="K205" s="27">
        <f>E205/I205*100-100</f>
        <v>-100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s="12" customFormat="1" ht="18.75" customHeight="1">
      <c r="A206" s="271">
        <v>30000000</v>
      </c>
      <c r="B206" s="385" t="s">
        <v>124</v>
      </c>
      <c r="C206" s="391">
        <f>C209+C210</f>
        <v>62081</v>
      </c>
      <c r="D206" s="391">
        <f>D209+D210</f>
        <v>0</v>
      </c>
      <c r="E206" s="391">
        <f>E208+E210</f>
        <v>0</v>
      </c>
      <c r="F206" s="537">
        <v>0</v>
      </c>
      <c r="G206" s="547">
        <v>0</v>
      </c>
      <c r="H206" s="392">
        <f t="shared" si="91"/>
        <v>0</v>
      </c>
      <c r="I206" s="104">
        <f>I210</f>
        <v>6810.6459999999997</v>
      </c>
      <c r="J206" s="87">
        <f>E206-I206</f>
        <v>-6810.6459999999997</v>
      </c>
      <c r="K206" s="71">
        <f>E206/I206*100-100</f>
        <v>-100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s="12" customFormat="1" ht="0.75" hidden="1" customHeight="1">
      <c r="A207" s="271">
        <v>31000000</v>
      </c>
      <c r="B207" s="385" t="s">
        <v>246</v>
      </c>
      <c r="C207" s="391">
        <f t="shared" ref="C207:E208" si="92">C208</f>
        <v>0</v>
      </c>
      <c r="D207" s="391">
        <f t="shared" si="92"/>
        <v>0</v>
      </c>
      <c r="E207" s="391">
        <f t="shared" si="92"/>
        <v>0</v>
      </c>
      <c r="F207" s="537">
        <v>0</v>
      </c>
      <c r="G207" s="547">
        <v>0</v>
      </c>
      <c r="H207" s="392"/>
      <c r="I207" s="104"/>
      <c r="J207" s="87"/>
      <c r="K207" s="7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s="12" customFormat="1" ht="19.5" hidden="1" customHeight="1">
      <c r="A208" s="271">
        <v>31030000</v>
      </c>
      <c r="B208" s="385" t="s">
        <v>247</v>
      </c>
      <c r="C208" s="391">
        <f t="shared" si="92"/>
        <v>0</v>
      </c>
      <c r="D208" s="391">
        <f t="shared" si="92"/>
        <v>0</v>
      </c>
      <c r="E208" s="391">
        <f t="shared" si="92"/>
        <v>0</v>
      </c>
      <c r="F208" s="537">
        <v>0</v>
      </c>
      <c r="G208" s="547">
        <v>0</v>
      </c>
      <c r="H208" s="392"/>
      <c r="I208" s="104"/>
      <c r="J208" s="87"/>
      <c r="K208" s="7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s="12" customFormat="1" ht="17.25" hidden="1" customHeight="1">
      <c r="A209" s="272">
        <v>31030000</v>
      </c>
      <c r="B209" s="387" t="s">
        <v>247</v>
      </c>
      <c r="C209" s="399">
        <v>0</v>
      </c>
      <c r="D209" s="399">
        <v>0</v>
      </c>
      <c r="E209" s="399">
        <v>0</v>
      </c>
      <c r="F209" s="537">
        <v>0</v>
      </c>
      <c r="G209" s="547">
        <v>0</v>
      </c>
      <c r="H209" s="392"/>
      <c r="I209" s="104"/>
      <c r="J209" s="87"/>
      <c r="K209" s="7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s="12" customFormat="1" ht="20.25" customHeight="1">
      <c r="A210" s="271">
        <v>33000000</v>
      </c>
      <c r="B210" s="385" t="s">
        <v>125</v>
      </c>
      <c r="C210" s="391">
        <f t="shared" ref="C210:E211" si="93">C211</f>
        <v>62081</v>
      </c>
      <c r="D210" s="391">
        <f t="shared" si="93"/>
        <v>0</v>
      </c>
      <c r="E210" s="391">
        <f t="shared" si="93"/>
        <v>0</v>
      </c>
      <c r="F210" s="537">
        <v>0</v>
      </c>
      <c r="G210" s="547">
        <v>0</v>
      </c>
      <c r="H210" s="392">
        <f t="shared" si="91"/>
        <v>0</v>
      </c>
      <c r="I210" s="104">
        <f>I211</f>
        <v>6810.6459999999997</v>
      </c>
      <c r="J210" s="87">
        <f>E210-I210</f>
        <v>-6810.6459999999997</v>
      </c>
      <c r="K210" s="71">
        <f>E210/I210*100-100</f>
        <v>-100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s="12" customFormat="1" ht="21.75" customHeight="1">
      <c r="A211" s="271">
        <v>33010000</v>
      </c>
      <c r="B211" s="385" t="s">
        <v>126</v>
      </c>
      <c r="C211" s="391">
        <f t="shared" si="93"/>
        <v>62081</v>
      </c>
      <c r="D211" s="391">
        <f t="shared" si="93"/>
        <v>0</v>
      </c>
      <c r="E211" s="391">
        <f t="shared" si="93"/>
        <v>0</v>
      </c>
      <c r="F211" s="537">
        <v>0</v>
      </c>
      <c r="G211" s="547">
        <v>0</v>
      </c>
      <c r="H211" s="392">
        <f t="shared" si="91"/>
        <v>0</v>
      </c>
      <c r="I211" s="104">
        <f>I212</f>
        <v>6810.6459999999997</v>
      </c>
      <c r="J211" s="87">
        <f>E211-I211</f>
        <v>-6810.6459999999997</v>
      </c>
      <c r="K211" s="71">
        <f>E211/I211*100-100</f>
        <v>-100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s="12" customFormat="1" ht="21" customHeight="1">
      <c r="A212" s="273">
        <v>33010100</v>
      </c>
      <c r="B212" s="398" t="s">
        <v>127</v>
      </c>
      <c r="C212" s="406">
        <v>62081</v>
      </c>
      <c r="D212" s="406">
        <v>0</v>
      </c>
      <c r="E212" s="406">
        <v>0</v>
      </c>
      <c r="F212" s="119">
        <v>0</v>
      </c>
      <c r="G212" s="534">
        <v>0</v>
      </c>
      <c r="H212" s="357">
        <f t="shared" si="91"/>
        <v>0</v>
      </c>
      <c r="I212" s="130">
        <v>6810.6459999999997</v>
      </c>
      <c r="J212" s="121">
        <f>E212-I212</f>
        <v>-6810.6459999999997</v>
      </c>
      <c r="K212" s="118">
        <f>E212/I212*100-100</f>
        <v>-100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s="12" customFormat="1" ht="22.15" hidden="1" customHeight="1">
      <c r="A213" s="271">
        <v>40000000</v>
      </c>
      <c r="B213" s="324" t="s">
        <v>297</v>
      </c>
      <c r="C213" s="412"/>
      <c r="D213" s="412"/>
      <c r="E213" s="412">
        <v>0</v>
      </c>
      <c r="F213" s="551">
        <v>0</v>
      </c>
      <c r="G213" s="552">
        <v>0</v>
      </c>
      <c r="H213" s="553">
        <f t="shared" si="91"/>
        <v>0</v>
      </c>
      <c r="I213" s="130"/>
      <c r="J213" s="121"/>
      <c r="K213" s="118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s="12" customFormat="1" ht="22.15" hidden="1" customHeight="1">
      <c r="A214" s="271">
        <v>41000000</v>
      </c>
      <c r="B214" s="324" t="s">
        <v>298</v>
      </c>
      <c r="C214" s="412"/>
      <c r="D214" s="412"/>
      <c r="E214" s="412">
        <v>0</v>
      </c>
      <c r="F214" s="551">
        <v>0</v>
      </c>
      <c r="G214" s="552">
        <v>0</v>
      </c>
      <c r="H214" s="504">
        <f t="shared" si="91"/>
        <v>0</v>
      </c>
      <c r="I214" s="130"/>
      <c r="J214" s="121"/>
      <c r="K214" s="118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s="12" customFormat="1" ht="33" hidden="1" customHeight="1">
      <c r="A215" s="292">
        <v>41050000</v>
      </c>
      <c r="B215" s="324" t="s">
        <v>249</v>
      </c>
      <c r="C215" s="461">
        <f>C217+C219+C216</f>
        <v>0</v>
      </c>
      <c r="D215" s="461">
        <f>D217+D219</f>
        <v>0</v>
      </c>
      <c r="E215" s="461">
        <f>E217+E219</f>
        <v>0</v>
      </c>
      <c r="F215" s="551">
        <v>0</v>
      </c>
      <c r="G215" s="552">
        <v>0</v>
      </c>
      <c r="H215" s="504">
        <f t="shared" si="91"/>
        <v>0</v>
      </c>
      <c r="I215" s="130"/>
      <c r="J215" s="121"/>
      <c r="K215" s="118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s="12" customFormat="1" ht="60.75" hidden="1" customHeight="1">
      <c r="A216" s="273">
        <v>41051200</v>
      </c>
      <c r="B216" s="329" t="s">
        <v>288</v>
      </c>
      <c r="C216" s="503">
        <v>0</v>
      </c>
      <c r="D216" s="503">
        <v>0</v>
      </c>
      <c r="E216" s="503">
        <v>0</v>
      </c>
      <c r="F216" s="119">
        <v>0</v>
      </c>
      <c r="G216" s="534">
        <v>0</v>
      </c>
      <c r="H216" s="504">
        <f t="shared" si="91"/>
        <v>0</v>
      </c>
      <c r="I216" s="130"/>
      <c r="J216" s="121"/>
      <c r="K216" s="118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s="12" customFormat="1" ht="18" hidden="1" customHeight="1">
      <c r="A217" s="273">
        <v>41052600</v>
      </c>
      <c r="B217" s="329" t="s">
        <v>248</v>
      </c>
      <c r="C217" s="406"/>
      <c r="D217" s="406"/>
      <c r="E217" s="406"/>
      <c r="F217" s="128"/>
      <c r="G217" s="129"/>
      <c r="H217" s="504">
        <f t="shared" si="91"/>
        <v>0</v>
      </c>
      <c r="I217" s="130"/>
      <c r="J217" s="121"/>
      <c r="K217" s="118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s="12" customFormat="1" ht="22.15" hidden="1" customHeight="1">
      <c r="A218" s="273">
        <v>41053500</v>
      </c>
      <c r="B218" s="329" t="s">
        <v>242</v>
      </c>
      <c r="C218" s="406"/>
      <c r="D218" s="406"/>
      <c r="E218" s="406">
        <v>0</v>
      </c>
      <c r="F218" s="128"/>
      <c r="G218" s="129"/>
      <c r="H218" s="504">
        <f t="shared" si="91"/>
        <v>0</v>
      </c>
      <c r="I218" s="130"/>
      <c r="J218" s="121"/>
      <c r="K218" s="118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s="12" customFormat="1" ht="19.149999999999999" hidden="1" customHeight="1">
      <c r="A219" s="273">
        <v>41053900</v>
      </c>
      <c r="B219" s="329" t="s">
        <v>47</v>
      </c>
      <c r="C219" s="406"/>
      <c r="D219" s="406"/>
      <c r="E219" s="406">
        <v>0</v>
      </c>
      <c r="F219" s="303">
        <v>0</v>
      </c>
      <c r="G219" s="129">
        <v>0</v>
      </c>
      <c r="H219" s="554">
        <f t="shared" si="91"/>
        <v>0</v>
      </c>
      <c r="I219" s="130">
        <v>1054.6310000000001</v>
      </c>
      <c r="J219" s="121"/>
      <c r="K219" s="118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s="12" customFormat="1" ht="27.75" customHeight="1">
      <c r="A220" s="292">
        <v>50000000</v>
      </c>
      <c r="B220" s="324" t="s">
        <v>289</v>
      </c>
      <c r="C220" s="391">
        <f>SUM(C221)</f>
        <v>20000</v>
      </c>
      <c r="D220" s="391">
        <f>SUM(D221)</f>
        <v>0</v>
      </c>
      <c r="E220" s="391">
        <f>SUM(E221)</f>
        <v>0</v>
      </c>
      <c r="F220" s="590">
        <f>SUM(F221)</f>
        <v>0</v>
      </c>
      <c r="G220" s="127">
        <v>0</v>
      </c>
      <c r="H220" s="504">
        <v>0</v>
      </c>
      <c r="I220" s="130"/>
      <c r="J220" s="121"/>
      <c r="K220" s="118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s="12" customFormat="1" ht="62.25" customHeight="1">
      <c r="A221" s="273">
        <v>50110000</v>
      </c>
      <c r="B221" s="329" t="s">
        <v>299</v>
      </c>
      <c r="C221" s="400">
        <v>20000</v>
      </c>
      <c r="D221" s="400">
        <v>0</v>
      </c>
      <c r="E221" s="400">
        <v>0</v>
      </c>
      <c r="F221" s="119">
        <v>0</v>
      </c>
      <c r="G221" s="129">
        <v>0</v>
      </c>
      <c r="H221" s="357">
        <v>0</v>
      </c>
      <c r="I221" s="130"/>
      <c r="J221" s="121"/>
      <c r="K221" s="118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s="12" customFormat="1" ht="36" customHeight="1">
      <c r="A222" s="273"/>
      <c r="B222" s="347" t="s">
        <v>233</v>
      </c>
      <c r="C222" s="401">
        <f>C179+C185+C206+C220</f>
        <v>1396421</v>
      </c>
      <c r="D222" s="401">
        <f>D179+D185+D206+D220</f>
        <v>1300548</v>
      </c>
      <c r="E222" s="401">
        <f>E179+E185+E206+E220</f>
        <v>321756.03399999999</v>
      </c>
      <c r="F222" s="212">
        <f t="shared" ref="F222:F239" si="94">IF(C222=0,"",E222/C222*100)</f>
        <v>23.041477749188818</v>
      </c>
      <c r="G222" s="555">
        <f t="shared" ref="G222:G239" si="95">IF(D222=0,"",E222/D222*100)</f>
        <v>24.740035277436895</v>
      </c>
      <c r="H222" s="402">
        <f>SUM(D222-E222)</f>
        <v>978791.96600000001</v>
      </c>
      <c r="I222" s="211">
        <f>I179+I185+I206</f>
        <v>12818.05</v>
      </c>
      <c r="J222" s="209">
        <f>E222-I222</f>
        <v>308937.984</v>
      </c>
      <c r="K222" s="210">
        <f>E222/I222*100-100</f>
        <v>2410.1792706378897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s="12" customFormat="1" ht="30" customHeight="1">
      <c r="A223" s="497" t="s">
        <v>13</v>
      </c>
      <c r="B223" s="575" t="s">
        <v>137</v>
      </c>
      <c r="C223" s="499">
        <f>C213+C222</f>
        <v>1396421</v>
      </c>
      <c r="D223" s="499">
        <f>D213+D222</f>
        <v>1300548</v>
      </c>
      <c r="E223" s="576">
        <f>E179+E185+E206+E220</f>
        <v>321756.03399999999</v>
      </c>
      <c r="F223" s="565">
        <f t="shared" si="94"/>
        <v>23.041477749188818</v>
      </c>
      <c r="G223" s="566">
        <f t="shared" si="95"/>
        <v>24.740035277436895</v>
      </c>
      <c r="H223" s="567">
        <f t="shared" si="91"/>
        <v>-978791.96600000001</v>
      </c>
      <c r="I223" s="125">
        <f>I179+I185+I206</f>
        <v>12818.05</v>
      </c>
      <c r="J223" s="131">
        <f>E223-I223</f>
        <v>308937.984</v>
      </c>
      <c r="K223" s="132">
        <f>E223/I223*100-100</f>
        <v>2410.1792706378897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s="12" customFormat="1" ht="25.5" customHeight="1" thickBot="1">
      <c r="A224" s="557"/>
      <c r="B224" s="559" t="s">
        <v>197</v>
      </c>
      <c r="C224" s="560">
        <v>62081</v>
      </c>
      <c r="D224" s="560">
        <v>0</v>
      </c>
      <c r="E224" s="560">
        <v>0</v>
      </c>
      <c r="F224" s="473">
        <f t="shared" si="94"/>
        <v>0</v>
      </c>
      <c r="G224" s="474" t="str">
        <f t="shared" si="95"/>
        <v/>
      </c>
      <c r="H224" s="561">
        <f t="shared" si="91"/>
        <v>0</v>
      </c>
      <c r="I224" s="189">
        <f>I193+I195+I206</f>
        <v>6816.3040000000001</v>
      </c>
      <c r="J224" s="131">
        <f>E224-I224</f>
        <v>-6816.3040000000001</v>
      </c>
      <c r="K224" s="132">
        <f>E224/I224*100-100</f>
        <v>-100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s="6" customFormat="1" ht="26.25" customHeight="1" thickBot="1">
      <c r="A225" s="602" t="s">
        <v>43</v>
      </c>
      <c r="B225" s="577" t="s">
        <v>2</v>
      </c>
      <c r="C225" s="428">
        <f>C223</f>
        <v>1396421</v>
      </c>
      <c r="D225" s="428">
        <f>D223</f>
        <v>1300548</v>
      </c>
      <c r="E225" s="428">
        <f>E223</f>
        <v>321756.03399999999</v>
      </c>
      <c r="F225" s="315">
        <f>IF(C225=0,"",E225/C225*100)</f>
        <v>23.041477749188818</v>
      </c>
      <c r="G225" s="578">
        <f t="shared" si="95"/>
        <v>24.740035277436895</v>
      </c>
      <c r="H225" s="579">
        <f t="shared" ref="H225:H231" si="96">E225-D225</f>
        <v>-978791.96600000001</v>
      </c>
      <c r="I225" s="558">
        <f>I223+I219</f>
        <v>13872.680999999999</v>
      </c>
      <c r="J225" s="91">
        <f>E225-I225</f>
        <v>307883.353</v>
      </c>
      <c r="K225" s="70">
        <f>E225/I225*100-100</f>
        <v>2219.3500520915895</v>
      </c>
      <c r="L225" s="225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s="12" customFormat="1" ht="25.9" customHeight="1" thickBot="1">
      <c r="A226" s="605"/>
      <c r="B226" s="603" t="s">
        <v>41</v>
      </c>
      <c r="C226" s="606">
        <v>1396421</v>
      </c>
      <c r="D226" s="607">
        <v>1300548</v>
      </c>
      <c r="E226" s="606">
        <v>321756</v>
      </c>
      <c r="F226" s="608">
        <f>IF(C226=0,"",E226/C226*100)</f>
        <v>23.041475314393008</v>
      </c>
      <c r="G226" s="609">
        <f t="shared" si="95"/>
        <v>24.740032663154302</v>
      </c>
      <c r="H226" s="610">
        <f t="shared" si="96"/>
        <v>-978792</v>
      </c>
      <c r="I226" s="50"/>
      <c r="J226" s="88"/>
      <c r="K226" s="27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s="12" customFormat="1" ht="24" customHeight="1">
      <c r="A227" s="604" t="s">
        <v>30</v>
      </c>
      <c r="B227" s="403" t="s">
        <v>140</v>
      </c>
      <c r="C227" s="412">
        <f>C228+C229+C230</f>
        <v>0</v>
      </c>
      <c r="D227" s="412">
        <f>D228+D229+D230</f>
        <v>0</v>
      </c>
      <c r="E227" s="412">
        <f>E228+E229+E230</f>
        <v>0</v>
      </c>
      <c r="F227" s="290" t="str">
        <f t="shared" si="94"/>
        <v/>
      </c>
      <c r="G227" s="591" t="str">
        <f t="shared" si="95"/>
        <v/>
      </c>
      <c r="H227" s="404">
        <f t="shared" si="96"/>
        <v>0</v>
      </c>
      <c r="I227" s="104">
        <f>SUM(I228:I232)</f>
        <v>0</v>
      </c>
      <c r="J227" s="88">
        <f t="shared" ref="J227:J232" si="97">E227-I227</f>
        <v>0</v>
      </c>
      <c r="K227" s="27" t="e">
        <f t="shared" ref="K227:K232" si="98">E227/I227*100-100</f>
        <v>#DIV/0!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s="12" customFormat="1" ht="85.15" hidden="1" customHeight="1">
      <c r="A228" s="269" t="s">
        <v>141</v>
      </c>
      <c r="B228" s="405" t="s">
        <v>142</v>
      </c>
      <c r="C228" s="406"/>
      <c r="D228" s="407"/>
      <c r="E228" s="407"/>
      <c r="F228" s="303" t="str">
        <f t="shared" si="94"/>
        <v/>
      </c>
      <c r="G228" s="304" t="str">
        <f t="shared" si="95"/>
        <v/>
      </c>
      <c r="H228" s="404">
        <f t="shared" si="96"/>
        <v>0</v>
      </c>
      <c r="I228" s="74"/>
      <c r="J228" s="88">
        <f t="shared" si="97"/>
        <v>0</v>
      </c>
      <c r="K228" s="27" t="e">
        <f t="shared" si="98"/>
        <v>#DIV/0!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s="12" customFormat="1" ht="51" hidden="1" customHeight="1">
      <c r="A229" s="232" t="s">
        <v>143</v>
      </c>
      <c r="B229" s="329" t="s">
        <v>144</v>
      </c>
      <c r="C229" s="406"/>
      <c r="D229" s="407"/>
      <c r="E229" s="407"/>
      <c r="F229" s="279" t="str">
        <f t="shared" si="94"/>
        <v/>
      </c>
      <c r="G229" s="580" t="str">
        <f t="shared" si="95"/>
        <v/>
      </c>
      <c r="H229" s="404">
        <f t="shared" si="96"/>
        <v>0</v>
      </c>
      <c r="I229" s="74"/>
      <c r="J229" s="88">
        <f t="shared" si="97"/>
        <v>0</v>
      </c>
      <c r="K229" s="27" t="e">
        <f t="shared" si="98"/>
        <v>#DIV/0!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s="12" customFormat="1" ht="30.75" hidden="1" customHeight="1">
      <c r="A230" s="232" t="s">
        <v>145</v>
      </c>
      <c r="B230" s="408" t="s">
        <v>146</v>
      </c>
      <c r="C230" s="406">
        <v>0</v>
      </c>
      <c r="D230" s="407">
        <v>0</v>
      </c>
      <c r="E230" s="407">
        <v>0</v>
      </c>
      <c r="F230" s="279" t="str">
        <f t="shared" si="94"/>
        <v/>
      </c>
      <c r="G230" s="304" t="str">
        <f t="shared" si="95"/>
        <v/>
      </c>
      <c r="H230" s="404">
        <f t="shared" si="96"/>
        <v>0</v>
      </c>
      <c r="I230" s="74"/>
      <c r="J230" s="88">
        <f t="shared" si="97"/>
        <v>0</v>
      </c>
      <c r="K230" s="27" t="e">
        <f t="shared" si="98"/>
        <v>#DIV/0!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s="12" customFormat="1" ht="45" hidden="1" customHeight="1">
      <c r="A231" s="276">
        <v>160</v>
      </c>
      <c r="B231" s="408" t="s">
        <v>144</v>
      </c>
      <c r="C231" s="406"/>
      <c r="D231" s="407"/>
      <c r="E231" s="407"/>
      <c r="F231" s="303" t="str">
        <f t="shared" si="94"/>
        <v/>
      </c>
      <c r="G231" s="304" t="str">
        <f t="shared" si="95"/>
        <v/>
      </c>
      <c r="H231" s="404">
        <f t="shared" si="96"/>
        <v>0</v>
      </c>
      <c r="I231" s="74"/>
      <c r="J231" s="88">
        <f t="shared" si="97"/>
        <v>0</v>
      </c>
      <c r="K231" s="27" t="e">
        <f t="shared" si="98"/>
        <v>#DIV/0!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s="12" customFormat="1" ht="23.25" hidden="1" customHeight="1">
      <c r="A232" s="269">
        <v>180</v>
      </c>
      <c r="B232" s="408" t="s">
        <v>146</v>
      </c>
      <c r="C232" s="406"/>
      <c r="D232" s="413"/>
      <c r="E232" s="407"/>
      <c r="F232" s="303" t="str">
        <f t="shared" si="94"/>
        <v/>
      </c>
      <c r="G232" s="304" t="str">
        <f t="shared" si="95"/>
        <v/>
      </c>
      <c r="H232" s="404">
        <v>0</v>
      </c>
      <c r="I232" s="74"/>
      <c r="J232" s="88">
        <f t="shared" si="97"/>
        <v>0</v>
      </c>
      <c r="K232" s="27" t="e">
        <f t="shared" si="98"/>
        <v>#DIV/0!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s="12" customFormat="1" ht="24.75" customHeight="1">
      <c r="A233" s="268" t="s">
        <v>31</v>
      </c>
      <c r="B233" s="410" t="s">
        <v>147</v>
      </c>
      <c r="C233" s="593">
        <f>C234+C235+C240+C237+C238+C239</f>
        <v>1337975</v>
      </c>
      <c r="D233" s="593">
        <f>D234+D235+D240+D237+D238+D239</f>
        <v>1337975</v>
      </c>
      <c r="E233" s="593">
        <f>E234+E235+E240</f>
        <v>181220</v>
      </c>
      <c r="F233" s="279">
        <f t="shared" si="94"/>
        <v>13.544348735962931</v>
      </c>
      <c r="G233" s="304">
        <f t="shared" si="95"/>
        <v>13.544348735962931</v>
      </c>
      <c r="H233" s="404">
        <f>E233-D233</f>
        <v>-1156755</v>
      </c>
      <c r="I233" s="104">
        <f>SUM(I234:I243)</f>
        <v>0</v>
      </c>
      <c r="J233" s="88">
        <f t="shared" ref="J233:J252" si="99">E233-I233</f>
        <v>181220</v>
      </c>
      <c r="K233" s="27" t="e">
        <f t="shared" ref="K233:K259" si="100">E233/I233*100-100</f>
        <v>#DIV/0!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s="194" customFormat="1" ht="28.15" customHeight="1">
      <c r="A234" s="269" t="s">
        <v>148</v>
      </c>
      <c r="B234" s="405" t="s">
        <v>149</v>
      </c>
      <c r="C234" s="415">
        <v>319000</v>
      </c>
      <c r="D234" s="409">
        <v>319000</v>
      </c>
      <c r="E234" s="462">
        <v>20908</v>
      </c>
      <c r="F234" s="278">
        <f t="shared" si="94"/>
        <v>6.5542319749216302</v>
      </c>
      <c r="G234" s="581">
        <f t="shared" si="95"/>
        <v>6.5542319749216302</v>
      </c>
      <c r="H234" s="404">
        <f>E234-D234</f>
        <v>-298092</v>
      </c>
      <c r="I234" s="73"/>
      <c r="J234" s="88">
        <f t="shared" si="99"/>
        <v>20908</v>
      </c>
      <c r="K234" s="27" t="e">
        <f t="shared" si="100"/>
        <v>#DIV/0!</v>
      </c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</row>
    <row r="235" spans="1:25" s="6" customFormat="1" ht="31.5" customHeight="1">
      <c r="A235" s="268" t="s">
        <v>150</v>
      </c>
      <c r="B235" s="363" t="s">
        <v>253</v>
      </c>
      <c r="C235" s="414">
        <f>C236</f>
        <v>958975</v>
      </c>
      <c r="D235" s="414">
        <f>D236</f>
        <v>958975</v>
      </c>
      <c r="E235" s="414">
        <f>E236</f>
        <v>160312</v>
      </c>
      <c r="F235" s="301">
        <f t="shared" si="94"/>
        <v>16.717015563492271</v>
      </c>
      <c r="G235" s="255">
        <f t="shared" si="95"/>
        <v>16.717015563492271</v>
      </c>
      <c r="H235" s="411">
        <f>E235-D235</f>
        <v>-798663</v>
      </c>
      <c r="I235" s="291"/>
      <c r="J235" s="87">
        <f t="shared" si="99"/>
        <v>160312</v>
      </c>
      <c r="K235" s="71" t="e">
        <f t="shared" si="100"/>
        <v>#DIV/0!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s="194" customFormat="1" ht="33" customHeight="1">
      <c r="A236" s="269">
        <v>1021</v>
      </c>
      <c r="B236" s="364" t="s">
        <v>254</v>
      </c>
      <c r="C236" s="415">
        <v>958975</v>
      </c>
      <c r="D236" s="409">
        <v>958975</v>
      </c>
      <c r="E236" s="409">
        <v>160312</v>
      </c>
      <c r="F236" s="278">
        <f t="shared" si="94"/>
        <v>16.717015563492271</v>
      </c>
      <c r="G236" s="253">
        <f t="shared" si="95"/>
        <v>16.717015563492271</v>
      </c>
      <c r="H236" s="404">
        <f>E236-D236</f>
        <v>-798663</v>
      </c>
      <c r="I236" s="73"/>
      <c r="J236" s="88"/>
      <c r="K236" s="27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</row>
    <row r="237" spans="1:25" s="194" customFormat="1" ht="37.9" hidden="1" customHeight="1">
      <c r="A237" s="268">
        <v>1171</v>
      </c>
      <c r="B237" s="363" t="s">
        <v>306</v>
      </c>
      <c r="C237" s="414"/>
      <c r="D237" s="582"/>
      <c r="E237" s="582">
        <v>0</v>
      </c>
      <c r="F237" s="278" t="str">
        <f t="shared" si="94"/>
        <v/>
      </c>
      <c r="G237" s="253" t="str">
        <f t="shared" si="95"/>
        <v/>
      </c>
      <c r="H237" s="404">
        <f t="shared" ref="H237:H239" si="101">E237-D237</f>
        <v>0</v>
      </c>
      <c r="I237" s="73"/>
      <c r="J237" s="88"/>
      <c r="K237" s="27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</row>
    <row r="238" spans="1:25" s="194" customFormat="1" ht="34.15" customHeight="1">
      <c r="A238" s="268">
        <v>1080</v>
      </c>
      <c r="B238" s="363" t="s">
        <v>300</v>
      </c>
      <c r="C238" s="414">
        <v>60000</v>
      </c>
      <c r="D238" s="582">
        <v>60000</v>
      </c>
      <c r="E238" s="582">
        <v>0</v>
      </c>
      <c r="F238" s="278">
        <f t="shared" si="94"/>
        <v>0</v>
      </c>
      <c r="G238" s="253">
        <f t="shared" si="95"/>
        <v>0</v>
      </c>
      <c r="H238" s="404">
        <f t="shared" si="101"/>
        <v>-60000</v>
      </c>
      <c r="I238" s="73"/>
      <c r="J238" s="88"/>
      <c r="K238" s="27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</row>
    <row r="239" spans="1:25" s="194" customFormat="1" ht="0.6" hidden="1" customHeight="1">
      <c r="A239" s="268">
        <v>1182</v>
      </c>
      <c r="B239" s="363" t="s">
        <v>307</v>
      </c>
      <c r="C239" s="414"/>
      <c r="D239" s="414"/>
      <c r="E239" s="414">
        <v>0</v>
      </c>
      <c r="F239" s="278" t="str">
        <f t="shared" si="94"/>
        <v/>
      </c>
      <c r="G239" s="253" t="str">
        <f t="shared" si="95"/>
        <v/>
      </c>
      <c r="H239" s="404">
        <f t="shared" si="101"/>
        <v>0</v>
      </c>
      <c r="I239" s="73"/>
      <c r="J239" s="88"/>
      <c r="K239" s="27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</row>
    <row r="240" spans="1:25" s="194" customFormat="1" ht="14.45" hidden="1" customHeight="1">
      <c r="A240" s="268">
        <v>1200</v>
      </c>
      <c r="B240" s="363" t="s">
        <v>256</v>
      </c>
      <c r="C240" s="593"/>
      <c r="D240" s="416"/>
      <c r="E240" s="416">
        <v>0</v>
      </c>
      <c r="F240" s="280" t="str">
        <f>IF(C240=0,"",E240/C240*100)</f>
        <v/>
      </c>
      <c r="G240" s="254" t="str">
        <f>IF(D240=0,"",E240/D240*100)</f>
        <v/>
      </c>
      <c r="H240" s="414">
        <f>E240-D240</f>
        <v>0</v>
      </c>
      <c r="I240" s="73"/>
      <c r="J240" s="88"/>
      <c r="K240" s="27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</row>
    <row r="241" spans="1:25" s="6" customFormat="1" ht="21" hidden="1" customHeight="1">
      <c r="A241" s="268">
        <v>2000</v>
      </c>
      <c r="B241" s="363" t="s">
        <v>275</v>
      </c>
      <c r="C241" s="414">
        <f>SUM(C242)</f>
        <v>0</v>
      </c>
      <c r="D241" s="414">
        <f>SUM(D242)</f>
        <v>0</v>
      </c>
      <c r="E241" s="414">
        <f>SUM(E242)</f>
        <v>0</v>
      </c>
      <c r="F241" s="282" t="str">
        <f>IF(C241=0,"",E241/C241*100)</f>
        <v/>
      </c>
      <c r="G241" s="254" t="str">
        <f>IF(D241=0,"",E241/D241*100)</f>
        <v/>
      </c>
      <c r="H241" s="414">
        <f>E241-D241</f>
        <v>0</v>
      </c>
      <c r="I241" s="291"/>
      <c r="J241" s="87">
        <f t="shared" si="99"/>
        <v>0</v>
      </c>
      <c r="K241" s="71" t="e">
        <f t="shared" si="100"/>
        <v>#DIV/0!</v>
      </c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s="194" customFormat="1" ht="31.9" hidden="1" customHeight="1">
      <c r="A242" s="268">
        <v>2111</v>
      </c>
      <c r="B242" s="364" t="s">
        <v>274</v>
      </c>
      <c r="C242" s="415"/>
      <c r="D242" s="409"/>
      <c r="E242" s="409">
        <v>0</v>
      </c>
      <c r="F242" s="278" t="str">
        <f>IF(C242=0,"",E242/C242*100)</f>
        <v/>
      </c>
      <c r="G242" s="253" t="str">
        <f>IF(D242=0,"",E242/D242*100)</f>
        <v/>
      </c>
      <c r="H242" s="404">
        <f>E242-D242</f>
        <v>0</v>
      </c>
      <c r="I242" s="73"/>
      <c r="J242" s="88">
        <f t="shared" si="99"/>
        <v>0</v>
      </c>
      <c r="K242" s="27" t="e">
        <f t="shared" si="100"/>
        <v>#DIV/0!</v>
      </c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</row>
    <row r="243" spans="1:25" s="194" customFormat="1" ht="0.75" hidden="1" customHeight="1">
      <c r="A243" s="269"/>
      <c r="B243" s="364"/>
      <c r="C243" s="594"/>
      <c r="D243" s="413">
        <v>0</v>
      </c>
      <c r="E243" s="413">
        <v>0</v>
      </c>
      <c r="F243" s="279" t="str">
        <f>IF(C243=0,"",E243/C243*100)</f>
        <v/>
      </c>
      <c r="G243" s="253" t="str">
        <f>IF(D243=0,"",E243/D243*100)</f>
        <v/>
      </c>
      <c r="H243" s="404">
        <f>E243-D243</f>
        <v>0</v>
      </c>
      <c r="I243" s="73"/>
      <c r="J243" s="88">
        <f t="shared" si="99"/>
        <v>0</v>
      </c>
      <c r="K243" s="27" t="e">
        <f t="shared" si="100"/>
        <v>#DIV/0!</v>
      </c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</row>
    <row r="244" spans="1:25" s="194" customFormat="1" ht="27" hidden="1" customHeight="1">
      <c r="A244" s="231" t="s">
        <v>32</v>
      </c>
      <c r="B244" s="324" t="s">
        <v>151</v>
      </c>
      <c r="C244" s="593">
        <f>SUM(C245:C246)</f>
        <v>0</v>
      </c>
      <c r="D244" s="593">
        <f>SUM(D245:D246)</f>
        <v>0</v>
      </c>
      <c r="E244" s="593">
        <f>SUM(E245:E246)</f>
        <v>0</v>
      </c>
      <c r="F244" s="280" t="str">
        <f>IF(C244=0,"",E244/C244*100)</f>
        <v/>
      </c>
      <c r="G244" s="254" t="str">
        <f>IF(D244=0,"",E244/D244*100)</f>
        <v/>
      </c>
      <c r="H244" s="414">
        <f>E244-D244</f>
        <v>0</v>
      </c>
      <c r="I244" s="195">
        <f>I245+I246</f>
        <v>0</v>
      </c>
      <c r="J244" s="87">
        <f>E244-I244</f>
        <v>0</v>
      </c>
      <c r="K244" s="71" t="e">
        <f>E244/I244*100-100</f>
        <v>#DIV/0!</v>
      </c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</row>
    <row r="245" spans="1:25" s="194" customFormat="1" ht="39.75" hidden="1" customHeight="1">
      <c r="A245" s="232">
        <v>2010</v>
      </c>
      <c r="B245" s="329" t="s">
        <v>244</v>
      </c>
      <c r="C245" s="594"/>
      <c r="D245" s="594"/>
      <c r="E245" s="594"/>
      <c r="F245" s="281"/>
      <c r="G245" s="288"/>
      <c r="H245" s="415"/>
      <c r="I245" s="289">
        <v>0</v>
      </c>
      <c r="J245" s="88"/>
      <c r="K245" s="27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</row>
    <row r="246" spans="1:25" s="194" customFormat="1" ht="1.5" hidden="1" customHeight="1">
      <c r="A246" s="232" t="s">
        <v>23</v>
      </c>
      <c r="B246" s="329" t="s">
        <v>44</v>
      </c>
      <c r="C246" s="594">
        <v>0</v>
      </c>
      <c r="D246" s="413">
        <v>0</v>
      </c>
      <c r="E246" s="413">
        <v>0</v>
      </c>
      <c r="F246" s="279" t="str">
        <f t="shared" ref="F246:F252" si="102">IF(C246=0,"",E246/C246*100)</f>
        <v/>
      </c>
      <c r="G246" s="253" t="str">
        <f t="shared" ref="G246:G252" si="103">IF(D246=0,"",E246/D246*100)</f>
        <v/>
      </c>
      <c r="H246" s="404">
        <f t="shared" ref="H246:H255" si="104">E246-D246</f>
        <v>0</v>
      </c>
      <c r="I246" s="73"/>
      <c r="J246" s="88">
        <f>E246-I246</f>
        <v>0</v>
      </c>
      <c r="K246" s="27" t="e">
        <f>E246/I246*100-100</f>
        <v>#DIV/0!</v>
      </c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</row>
    <row r="247" spans="1:25" s="12" customFormat="1" ht="21" hidden="1" customHeight="1">
      <c r="A247" s="268" t="s">
        <v>33</v>
      </c>
      <c r="B247" s="410" t="s">
        <v>42</v>
      </c>
      <c r="C247" s="593">
        <f>SUM(C248:C250)</f>
        <v>0</v>
      </c>
      <c r="D247" s="593">
        <f>SUM(D248:D250)</f>
        <v>0</v>
      </c>
      <c r="E247" s="593">
        <f>SUM(E248:E250)</f>
        <v>0</v>
      </c>
      <c r="F247" s="279" t="str">
        <f t="shared" si="102"/>
        <v/>
      </c>
      <c r="G247" s="253" t="str">
        <f t="shared" si="103"/>
        <v/>
      </c>
      <c r="H247" s="404">
        <f t="shared" si="104"/>
        <v>0</v>
      </c>
      <c r="I247" s="104">
        <f>SUM(I248:I250)</f>
        <v>0</v>
      </c>
      <c r="J247" s="88">
        <f t="shared" si="99"/>
        <v>0</v>
      </c>
      <c r="K247" s="27" t="e">
        <f t="shared" si="100"/>
        <v>#DIV/0!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s="12" customFormat="1" ht="21" hidden="1" customHeight="1">
      <c r="A248" s="269" t="s">
        <v>152</v>
      </c>
      <c r="B248" s="405" t="s">
        <v>153</v>
      </c>
      <c r="C248" s="594"/>
      <c r="D248" s="413">
        <v>0</v>
      </c>
      <c r="E248" s="413"/>
      <c r="F248" s="279" t="str">
        <f t="shared" si="102"/>
        <v/>
      </c>
      <c r="G248" s="253" t="str">
        <f t="shared" si="103"/>
        <v/>
      </c>
      <c r="H248" s="404">
        <f t="shared" si="104"/>
        <v>0</v>
      </c>
      <c r="I248" s="73">
        <v>0</v>
      </c>
      <c r="J248" s="88">
        <f t="shared" si="99"/>
        <v>0</v>
      </c>
      <c r="K248" s="27" t="e">
        <f t="shared" si="100"/>
        <v>#DIV/0!</v>
      </c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s="12" customFormat="1" ht="18" hidden="1" customHeight="1">
      <c r="A249" s="269">
        <v>3120</v>
      </c>
      <c r="B249" s="405" t="s">
        <v>240</v>
      </c>
      <c r="C249" s="594"/>
      <c r="D249" s="413"/>
      <c r="E249" s="413"/>
      <c r="F249" s="279" t="str">
        <f t="shared" si="102"/>
        <v/>
      </c>
      <c r="G249" s="253" t="str">
        <f t="shared" si="103"/>
        <v/>
      </c>
      <c r="H249" s="404">
        <f t="shared" si="104"/>
        <v>0</v>
      </c>
      <c r="I249" s="73">
        <v>0</v>
      </c>
      <c r="J249" s="88">
        <f>E249-I249</f>
        <v>0</v>
      </c>
      <c r="K249" s="27" t="e">
        <f>E249/I249*100-100</f>
        <v>#DIV/0!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s="12" customFormat="1" ht="21.75" hidden="1" customHeight="1">
      <c r="A250" s="269">
        <v>3210</v>
      </c>
      <c r="B250" s="405" t="s">
        <v>155</v>
      </c>
      <c r="C250" s="594">
        <v>0</v>
      </c>
      <c r="D250" s="413">
        <v>0</v>
      </c>
      <c r="E250" s="413">
        <v>0</v>
      </c>
      <c r="F250" s="279" t="str">
        <f t="shared" si="102"/>
        <v/>
      </c>
      <c r="G250" s="253" t="str">
        <f t="shared" si="103"/>
        <v/>
      </c>
      <c r="H250" s="404">
        <f t="shared" si="104"/>
        <v>0</v>
      </c>
      <c r="I250" s="73"/>
      <c r="J250" s="88">
        <f>E250-I250</f>
        <v>0</v>
      </c>
      <c r="K250" s="27" t="e">
        <f>E250/I250*100-100</f>
        <v>#DIV/0!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s="12" customFormat="1" ht="22.5" customHeight="1">
      <c r="A251" s="268" t="s">
        <v>34</v>
      </c>
      <c r="B251" s="410" t="s">
        <v>157</v>
      </c>
      <c r="C251" s="593">
        <f>SUM(C252:C255)</f>
        <v>2000</v>
      </c>
      <c r="D251" s="593">
        <f>SUM(D252:D255)</f>
        <v>2000</v>
      </c>
      <c r="E251" s="593">
        <f>SUM(E252:E255)</f>
        <v>0</v>
      </c>
      <c r="F251" s="280">
        <f t="shared" si="102"/>
        <v>0</v>
      </c>
      <c r="G251" s="254">
        <f t="shared" si="103"/>
        <v>0</v>
      </c>
      <c r="H251" s="414">
        <f t="shared" si="104"/>
        <v>-2000</v>
      </c>
      <c r="I251" s="104">
        <f>I253+I252</f>
        <v>0</v>
      </c>
      <c r="J251" s="87">
        <f t="shared" si="99"/>
        <v>0</v>
      </c>
      <c r="K251" s="27" t="e">
        <f t="shared" si="100"/>
        <v>#DIV/0!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s="194" customFormat="1" ht="26.45" customHeight="1">
      <c r="A252" s="269" t="s">
        <v>158</v>
      </c>
      <c r="B252" s="405" t="s">
        <v>159</v>
      </c>
      <c r="C252" s="594">
        <v>2000</v>
      </c>
      <c r="D252" s="413">
        <v>2000</v>
      </c>
      <c r="E252" s="413">
        <v>0</v>
      </c>
      <c r="F252" s="279">
        <f t="shared" si="102"/>
        <v>0</v>
      </c>
      <c r="G252" s="253">
        <f t="shared" si="103"/>
        <v>0</v>
      </c>
      <c r="H252" s="404">
        <f t="shared" si="104"/>
        <v>-2000</v>
      </c>
      <c r="I252" s="73"/>
      <c r="J252" s="88">
        <f t="shared" si="99"/>
        <v>0</v>
      </c>
      <c r="K252" s="27" t="e">
        <f t="shared" si="100"/>
        <v>#DIV/0!</v>
      </c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</row>
    <row r="253" spans="1:25" s="194" customFormat="1" ht="15" hidden="1" customHeight="1">
      <c r="A253" s="269">
        <v>4040</v>
      </c>
      <c r="B253" s="329" t="s">
        <v>160</v>
      </c>
      <c r="C253" s="594">
        <v>0</v>
      </c>
      <c r="D253" s="413">
        <v>0</v>
      </c>
      <c r="E253" s="413">
        <v>0</v>
      </c>
      <c r="F253" s="279" t="str">
        <f t="shared" ref="F253:F258" si="105">IF(C253=0,"",E253/C253*100)</f>
        <v/>
      </c>
      <c r="G253" s="253" t="str">
        <f t="shared" ref="G253:G258" si="106">IF(D253=0,"",E253/D253*100)</f>
        <v/>
      </c>
      <c r="H253" s="404">
        <f t="shared" si="104"/>
        <v>0</v>
      </c>
      <c r="I253" s="73"/>
      <c r="J253" s="88">
        <f>E253-I253</f>
        <v>0</v>
      </c>
      <c r="K253" s="27" t="e">
        <f>E253/I253*100-100</f>
        <v>#DIV/0!</v>
      </c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</row>
    <row r="254" spans="1:25" s="194" customFormat="1" ht="30.6" hidden="1" customHeight="1">
      <c r="A254" s="269">
        <v>4060</v>
      </c>
      <c r="B254" s="329" t="s">
        <v>252</v>
      </c>
      <c r="C254" s="594"/>
      <c r="D254" s="413"/>
      <c r="E254" s="413"/>
      <c r="F254" s="279" t="str">
        <f t="shared" si="105"/>
        <v/>
      </c>
      <c r="G254" s="253" t="str">
        <f t="shared" si="106"/>
        <v/>
      </c>
      <c r="H254" s="404">
        <f t="shared" si="104"/>
        <v>0</v>
      </c>
      <c r="I254" s="73">
        <v>0</v>
      </c>
      <c r="J254" s="88">
        <f>E254-I254</f>
        <v>0</v>
      </c>
      <c r="K254" s="27" t="e">
        <f>E254/I254*100-100</f>
        <v>#DIV/0!</v>
      </c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</row>
    <row r="255" spans="1:25" s="6" customFormat="1" ht="30.6" hidden="1" customHeight="1">
      <c r="A255" s="268">
        <v>4080</v>
      </c>
      <c r="B255" s="324" t="s">
        <v>163</v>
      </c>
      <c r="C255" s="593"/>
      <c r="D255" s="416"/>
      <c r="E255" s="416"/>
      <c r="F255" s="290" t="str">
        <f t="shared" si="105"/>
        <v/>
      </c>
      <c r="G255" s="255" t="str">
        <f t="shared" si="106"/>
        <v/>
      </c>
      <c r="H255" s="411">
        <f t="shared" si="104"/>
        <v>0</v>
      </c>
      <c r="I255" s="291">
        <v>0</v>
      </c>
      <c r="J255" s="87">
        <f>E255-I255</f>
        <v>0</v>
      </c>
      <c r="K255" s="71" t="e">
        <f>E255/I255*100-100</f>
        <v>#DIV/0!</v>
      </c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s="12" customFormat="1" ht="32.450000000000003" hidden="1" customHeight="1">
      <c r="A256" s="268" t="s">
        <v>35</v>
      </c>
      <c r="B256" s="410" t="s">
        <v>164</v>
      </c>
      <c r="C256" s="593">
        <f>C258</f>
        <v>0</v>
      </c>
      <c r="D256" s="593">
        <f>D258</f>
        <v>0</v>
      </c>
      <c r="E256" s="593">
        <f>E258</f>
        <v>0</v>
      </c>
      <c r="F256" s="279" t="str">
        <f t="shared" si="105"/>
        <v/>
      </c>
      <c r="G256" s="253" t="str">
        <f t="shared" si="106"/>
        <v/>
      </c>
      <c r="H256" s="414">
        <f t="shared" ref="H256:H285" si="107">E256-D256</f>
        <v>0</v>
      </c>
      <c r="I256" s="104">
        <f>I257+I258</f>
        <v>0</v>
      </c>
      <c r="J256" s="87">
        <f t="shared" ref="J256:J275" si="108">E256-I256</f>
        <v>0</v>
      </c>
      <c r="K256" s="71" t="e">
        <f t="shared" si="100"/>
        <v>#DIV/0!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s="12" customFormat="1" ht="15.6" hidden="1" customHeight="1">
      <c r="A257" s="269">
        <v>5030</v>
      </c>
      <c r="B257" s="405" t="s">
        <v>167</v>
      </c>
      <c r="C257" s="593">
        <v>0</v>
      </c>
      <c r="D257" s="593">
        <v>0</v>
      </c>
      <c r="E257" s="593">
        <v>0</v>
      </c>
      <c r="F257" s="279" t="str">
        <f t="shared" si="105"/>
        <v/>
      </c>
      <c r="G257" s="253" t="str">
        <f t="shared" si="106"/>
        <v/>
      </c>
      <c r="H257" s="414"/>
      <c r="I257" s="294"/>
      <c r="J257" s="87"/>
      <c r="K257" s="7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s="194" customFormat="1" ht="28.9" hidden="1" customHeight="1">
      <c r="A258" s="269" t="s">
        <v>168</v>
      </c>
      <c r="B258" s="405" t="s">
        <v>169</v>
      </c>
      <c r="C258" s="594"/>
      <c r="D258" s="413">
        <v>0</v>
      </c>
      <c r="E258" s="413"/>
      <c r="F258" s="279" t="str">
        <f t="shared" si="105"/>
        <v/>
      </c>
      <c r="G258" s="253" t="str">
        <f t="shared" si="106"/>
        <v/>
      </c>
      <c r="H258" s="404">
        <f t="shared" si="107"/>
        <v>0</v>
      </c>
      <c r="I258" s="74"/>
      <c r="J258" s="88">
        <f t="shared" si="108"/>
        <v>0</v>
      </c>
      <c r="K258" s="27" t="e">
        <f t="shared" si="100"/>
        <v>#DIV/0!</v>
      </c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</row>
    <row r="259" spans="1:25" s="12" customFormat="1" ht="33" hidden="1" customHeight="1">
      <c r="A259" s="268" t="s">
        <v>25</v>
      </c>
      <c r="B259" s="410" t="s">
        <v>170</v>
      </c>
      <c r="C259" s="416">
        <f>C260+C261+C262</f>
        <v>0</v>
      </c>
      <c r="D259" s="416">
        <f>D260+D261+D262</f>
        <v>0</v>
      </c>
      <c r="E259" s="416">
        <f>E260+E261+E262</f>
        <v>0</v>
      </c>
      <c r="F259" s="280" t="str">
        <f t="shared" ref="F259:F280" si="109">IF(C259=0,"",E259/C259*100)</f>
        <v/>
      </c>
      <c r="G259" s="254" t="str">
        <f t="shared" ref="G259:G286" si="110">IF(D259=0,"",E259/D259*100)</f>
        <v/>
      </c>
      <c r="H259" s="414">
        <f t="shared" si="107"/>
        <v>0</v>
      </c>
      <c r="I259" s="106">
        <f>I261+I262</f>
        <v>0</v>
      </c>
      <c r="J259" s="87">
        <f t="shared" si="108"/>
        <v>0</v>
      </c>
      <c r="K259" s="71" t="e">
        <f t="shared" si="100"/>
        <v>#DIV/0!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s="12" customFormat="1" ht="21.75" hidden="1" customHeight="1">
      <c r="A260" s="269">
        <v>6010</v>
      </c>
      <c r="B260" s="405" t="s">
        <v>241</v>
      </c>
      <c r="C260" s="413"/>
      <c r="D260" s="413"/>
      <c r="E260" s="413"/>
      <c r="F260" s="279" t="str">
        <f>IF(C260=0,"",E260/C260*100)</f>
        <v/>
      </c>
      <c r="G260" s="253" t="str">
        <f>IF(D260=0,"",E260/D260*100)</f>
        <v/>
      </c>
      <c r="H260" s="404">
        <f>E260-D260</f>
        <v>0</v>
      </c>
      <c r="I260" s="286">
        <v>0</v>
      </c>
      <c r="J260" s="88">
        <f>E260-I260</f>
        <v>0</v>
      </c>
      <c r="K260" s="27" t="e">
        <f>E260/I260*100-100</f>
        <v>#DIV/0!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s="12" customFormat="1" ht="22.15" hidden="1" customHeight="1">
      <c r="A261" s="269" t="s">
        <v>173</v>
      </c>
      <c r="B261" s="405" t="s">
        <v>174</v>
      </c>
      <c r="C261" s="413">
        <v>0</v>
      </c>
      <c r="D261" s="413">
        <v>0</v>
      </c>
      <c r="E261" s="413"/>
      <c r="F261" s="281" t="str">
        <f t="shared" si="109"/>
        <v/>
      </c>
      <c r="G261" s="253" t="str">
        <f t="shared" si="110"/>
        <v/>
      </c>
      <c r="H261" s="404">
        <f t="shared" si="107"/>
        <v>0</v>
      </c>
      <c r="I261" s="74"/>
      <c r="J261" s="88">
        <f t="shared" si="108"/>
        <v>0</v>
      </c>
      <c r="K261" s="27" t="e">
        <f>E261/I261*100-100</f>
        <v>#DIV/0!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s="12" customFormat="1" ht="0.75" customHeight="1">
      <c r="A262" s="269" t="s">
        <v>175</v>
      </c>
      <c r="B262" s="405" t="s">
        <v>176</v>
      </c>
      <c r="C262" s="413"/>
      <c r="D262" s="413"/>
      <c r="E262" s="413"/>
      <c r="F262" s="281" t="str">
        <f t="shared" si="109"/>
        <v/>
      </c>
      <c r="G262" s="253" t="str">
        <f t="shared" si="110"/>
        <v/>
      </c>
      <c r="H262" s="404">
        <f t="shared" si="107"/>
        <v>0</v>
      </c>
      <c r="I262" s="74"/>
      <c r="J262" s="88">
        <f t="shared" si="108"/>
        <v>0</v>
      </c>
      <c r="K262" s="27" t="e">
        <f>E262/I262*100-100</f>
        <v>#DIV/0!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s="12" customFormat="1" ht="37.9" customHeight="1">
      <c r="A263" s="268">
        <v>7000</v>
      </c>
      <c r="B263" s="410" t="s">
        <v>55</v>
      </c>
      <c r="C263" s="416">
        <f>SUM(C268+C274+C278)+C269</f>
        <v>332081</v>
      </c>
      <c r="D263" s="416">
        <f t="shared" ref="D263:E263" si="111">SUM(D268+D274+D278)+D269</f>
        <v>250000</v>
      </c>
      <c r="E263" s="416">
        <f t="shared" si="111"/>
        <v>0</v>
      </c>
      <c r="F263" s="280">
        <f t="shared" si="109"/>
        <v>0</v>
      </c>
      <c r="G263" s="254">
        <f t="shared" si="110"/>
        <v>0</v>
      </c>
      <c r="H263" s="414">
        <f t="shared" si="107"/>
        <v>-250000</v>
      </c>
      <c r="I263" s="106">
        <f>I264</f>
        <v>0</v>
      </c>
      <c r="J263" s="87">
        <f t="shared" si="108"/>
        <v>0</v>
      </c>
      <c r="K263" s="71" t="e">
        <f t="shared" ref="K263:K270" si="112">E263/I263*100-100</f>
        <v>#DIV/0!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s="12" customFormat="1" ht="0.75" hidden="1" customHeight="1">
      <c r="A264" s="583" t="s">
        <v>177</v>
      </c>
      <c r="B264" s="405" t="s">
        <v>178</v>
      </c>
      <c r="C264" s="413"/>
      <c r="D264" s="413"/>
      <c r="E264" s="413"/>
      <c r="F264" s="281" t="str">
        <f t="shared" si="109"/>
        <v/>
      </c>
      <c r="G264" s="253" t="str">
        <f t="shared" si="110"/>
        <v/>
      </c>
      <c r="H264" s="404">
        <f t="shared" si="107"/>
        <v>0</v>
      </c>
      <c r="I264" s="74"/>
      <c r="J264" s="88">
        <f t="shared" si="108"/>
        <v>0</v>
      </c>
      <c r="K264" s="27" t="e">
        <f t="shared" si="112"/>
        <v>#DIV/0!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s="6" customFormat="1" ht="8.4499999999999993" hidden="1" customHeight="1">
      <c r="A265" s="268" t="s">
        <v>36</v>
      </c>
      <c r="B265" s="410" t="s">
        <v>179</v>
      </c>
      <c r="C265" s="416">
        <f>C266+C267+C268+C270+C271+C272</f>
        <v>0</v>
      </c>
      <c r="D265" s="416">
        <f>D266+D267+D268+D270+D271+D272</f>
        <v>0</v>
      </c>
      <c r="E265" s="416">
        <f>E266+E267+E268+E270+E271+E272</f>
        <v>0</v>
      </c>
      <c r="F265" s="280" t="str">
        <f t="shared" si="109"/>
        <v/>
      </c>
      <c r="G265" s="255" t="str">
        <f t="shared" si="110"/>
        <v/>
      </c>
      <c r="H265" s="411">
        <f t="shared" si="107"/>
        <v>0</v>
      </c>
      <c r="I265" s="106">
        <f>SUM(I266:I272)</f>
        <v>0</v>
      </c>
      <c r="J265" s="87">
        <f t="shared" si="108"/>
        <v>0</v>
      </c>
      <c r="K265" s="71" t="e">
        <f t="shared" si="112"/>
        <v>#DIV/0!</v>
      </c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s="12" customFormat="1" ht="0.6" hidden="1" customHeight="1">
      <c r="A266" s="269" t="s">
        <v>198</v>
      </c>
      <c r="B266" s="405" t="s">
        <v>199</v>
      </c>
      <c r="C266" s="413"/>
      <c r="D266" s="413"/>
      <c r="E266" s="595"/>
      <c r="F266" s="281" t="str">
        <f t="shared" si="109"/>
        <v/>
      </c>
      <c r="G266" s="253" t="str">
        <f t="shared" si="110"/>
        <v/>
      </c>
      <c r="H266" s="404">
        <f t="shared" si="107"/>
        <v>0</v>
      </c>
      <c r="I266" s="74"/>
      <c r="J266" s="88">
        <f t="shared" si="108"/>
        <v>0</v>
      </c>
      <c r="K266" s="27" t="e">
        <f t="shared" si="112"/>
        <v>#DIV/0!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s="12" customFormat="1" ht="16.899999999999999" hidden="1" customHeight="1">
      <c r="A267" s="269">
        <v>7320</v>
      </c>
      <c r="B267" s="405" t="s">
        <v>208</v>
      </c>
      <c r="C267" s="413"/>
      <c r="D267" s="413"/>
      <c r="E267" s="595"/>
      <c r="F267" s="281" t="str">
        <f>IF(C267=0,"",E267/C267*100)</f>
        <v/>
      </c>
      <c r="G267" s="253" t="str">
        <f>IF(D267=0,"",E267/D267*100)</f>
        <v/>
      </c>
      <c r="H267" s="404">
        <f>E267-D267</f>
        <v>0</v>
      </c>
      <c r="I267" s="74"/>
      <c r="J267" s="88">
        <f>E267-I267</f>
        <v>0</v>
      </c>
      <c r="K267" s="27" t="e">
        <f>E267/I267*100-100</f>
        <v>#DIV/0!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s="12" customFormat="1" ht="13.9" hidden="1" customHeight="1">
      <c r="A268" s="269" t="s">
        <v>37</v>
      </c>
      <c r="B268" s="405" t="s">
        <v>200</v>
      </c>
      <c r="C268" s="413"/>
      <c r="D268" s="413"/>
      <c r="E268" s="413"/>
      <c r="F268" s="281" t="str">
        <f t="shared" si="109"/>
        <v/>
      </c>
      <c r="G268" s="253" t="str">
        <f t="shared" si="110"/>
        <v/>
      </c>
      <c r="H268" s="404">
        <f t="shared" si="107"/>
        <v>0</v>
      </c>
      <c r="I268" s="74"/>
      <c r="J268" s="88">
        <f t="shared" si="108"/>
        <v>0</v>
      </c>
      <c r="K268" s="27" t="e">
        <f t="shared" si="112"/>
        <v>#DIV/0!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s="12" customFormat="1" ht="32.450000000000003" customHeight="1">
      <c r="A269" s="269">
        <v>7340</v>
      </c>
      <c r="B269" s="405" t="s">
        <v>319</v>
      </c>
      <c r="C269" s="413">
        <v>250000</v>
      </c>
      <c r="D269" s="413">
        <v>250000</v>
      </c>
      <c r="E269" s="413">
        <v>0</v>
      </c>
      <c r="F269" s="281"/>
      <c r="G269" s="253"/>
      <c r="H269" s="404"/>
      <c r="I269" s="74"/>
      <c r="J269" s="88"/>
      <c r="K269" s="27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s="12" customFormat="1" ht="1.1499999999999999" hidden="1" customHeight="1">
      <c r="A270" s="269" t="s">
        <v>201</v>
      </c>
      <c r="B270" s="405" t="s">
        <v>202</v>
      </c>
      <c r="C270" s="413"/>
      <c r="D270" s="413"/>
      <c r="E270" s="595"/>
      <c r="F270" s="281" t="str">
        <f t="shared" si="109"/>
        <v/>
      </c>
      <c r="G270" s="253" t="str">
        <f t="shared" si="110"/>
        <v/>
      </c>
      <c r="H270" s="404">
        <f t="shared" si="107"/>
        <v>0</v>
      </c>
      <c r="I270" s="74"/>
      <c r="J270" s="88">
        <f t="shared" si="108"/>
        <v>0</v>
      </c>
      <c r="K270" s="27" t="e">
        <f t="shared" si="112"/>
        <v>#DIV/0!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s="12" customFormat="1" ht="16.899999999999999" hidden="1" customHeight="1">
      <c r="A271" s="269" t="s">
        <v>203</v>
      </c>
      <c r="B271" s="405" t="s">
        <v>204</v>
      </c>
      <c r="C271" s="409"/>
      <c r="D271" s="409"/>
      <c r="E271" s="596"/>
      <c r="F271" s="281" t="str">
        <f>IF(C271=0,"",E271/C271*100)</f>
        <v/>
      </c>
      <c r="G271" s="253" t="str">
        <f t="shared" si="110"/>
        <v/>
      </c>
      <c r="H271" s="404">
        <f t="shared" si="107"/>
        <v>0</v>
      </c>
      <c r="I271" s="74"/>
      <c r="J271" s="88">
        <f t="shared" si="108"/>
        <v>0</v>
      </c>
      <c r="K271" s="27" t="e">
        <f t="shared" ref="K271:K285" si="113">E271/I271*100-100</f>
        <v>#DIV/0!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s="12" customFormat="1" ht="0.6" hidden="1" customHeight="1">
      <c r="A272" s="269" t="s">
        <v>180</v>
      </c>
      <c r="B272" s="405" t="s">
        <v>181</v>
      </c>
      <c r="C272" s="409"/>
      <c r="D272" s="409"/>
      <c r="E272" s="596"/>
      <c r="F272" s="281" t="str">
        <f>IF(C272=0,"",E272/C272*100)</f>
        <v/>
      </c>
      <c r="G272" s="253" t="str">
        <f t="shared" si="110"/>
        <v/>
      </c>
      <c r="H272" s="404">
        <f t="shared" si="107"/>
        <v>0</v>
      </c>
      <c r="I272" s="74"/>
      <c r="J272" s="88">
        <f t="shared" si="108"/>
        <v>0</v>
      </c>
      <c r="K272" s="27" t="e">
        <f t="shared" si="113"/>
        <v>#DIV/0!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s="6" customFormat="1" ht="21.6" customHeight="1">
      <c r="A273" s="268" t="s">
        <v>38</v>
      </c>
      <c r="B273" s="410" t="s">
        <v>182</v>
      </c>
      <c r="C273" s="582">
        <f>C274</f>
        <v>62081</v>
      </c>
      <c r="D273" s="582">
        <f>D274</f>
        <v>0</v>
      </c>
      <c r="E273" s="582">
        <f>E274</f>
        <v>0</v>
      </c>
      <c r="F273" s="282">
        <f t="shared" si="109"/>
        <v>0</v>
      </c>
      <c r="G273" s="255" t="str">
        <f t="shared" si="110"/>
        <v/>
      </c>
      <c r="H273" s="411">
        <f t="shared" si="107"/>
        <v>0</v>
      </c>
      <c r="I273" s="106">
        <f>I274</f>
        <v>0</v>
      </c>
      <c r="J273" s="87">
        <f t="shared" si="108"/>
        <v>0</v>
      </c>
      <c r="K273" s="71" t="e">
        <f t="shared" si="113"/>
        <v>#DIV/0!</v>
      </c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s="12" customFormat="1" ht="54" customHeight="1">
      <c r="A274" s="269">
        <v>7461</v>
      </c>
      <c r="B274" s="405" t="s">
        <v>258</v>
      </c>
      <c r="C274" s="409">
        <v>62081</v>
      </c>
      <c r="D274" s="409">
        <v>0</v>
      </c>
      <c r="E274" s="596">
        <v>0</v>
      </c>
      <c r="F274" s="283">
        <f t="shared" si="109"/>
        <v>0</v>
      </c>
      <c r="G274" s="253" t="str">
        <f t="shared" si="110"/>
        <v/>
      </c>
      <c r="H274" s="404">
        <f t="shared" si="107"/>
        <v>0</v>
      </c>
      <c r="I274" s="74"/>
      <c r="J274" s="88">
        <f t="shared" si="108"/>
        <v>0</v>
      </c>
      <c r="K274" s="27" t="e">
        <f t="shared" si="113"/>
        <v>#DIV/0!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s="12" customFormat="1" ht="24" hidden="1" customHeight="1">
      <c r="A275" s="268" t="s">
        <v>39</v>
      </c>
      <c r="B275" s="410" t="s">
        <v>51</v>
      </c>
      <c r="C275" s="582">
        <f>C276+C277+C278</f>
        <v>20000</v>
      </c>
      <c r="D275" s="582">
        <f>D276+D277+D278</f>
        <v>0</v>
      </c>
      <c r="E275" s="582">
        <f>E276+E277+E278</f>
        <v>0</v>
      </c>
      <c r="F275" s="505">
        <f>IF(C275=0,"",E275/C275*100)</f>
        <v>0</v>
      </c>
      <c r="G275" s="506" t="str">
        <f>IF(D275=0,"",E275/D275*100)</f>
        <v/>
      </c>
      <c r="H275" s="507">
        <f>E275-D275</f>
        <v>0</v>
      </c>
      <c r="I275" s="106">
        <f>I276+I277</f>
        <v>0</v>
      </c>
      <c r="J275" s="88">
        <f t="shared" si="108"/>
        <v>0</v>
      </c>
      <c r="K275" s="27" t="e">
        <f t="shared" si="113"/>
        <v>#DIV/0!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s="12" customFormat="1" ht="20.25" hidden="1" customHeight="1">
      <c r="A276" s="269" t="s">
        <v>205</v>
      </c>
      <c r="B276" s="405" t="s">
        <v>206</v>
      </c>
      <c r="C276" s="409"/>
      <c r="D276" s="409"/>
      <c r="E276" s="409"/>
      <c r="F276" s="283" t="str">
        <f t="shared" si="109"/>
        <v/>
      </c>
      <c r="G276" s="253" t="str">
        <f t="shared" si="110"/>
        <v/>
      </c>
      <c r="H276" s="404">
        <f t="shared" si="107"/>
        <v>0</v>
      </c>
      <c r="I276" s="69"/>
      <c r="J276" s="88">
        <f t="shared" ref="J276:J285" si="114">E276-I276</f>
        <v>0</v>
      </c>
      <c r="K276" s="27" t="e">
        <f t="shared" si="113"/>
        <v>#DIV/0!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s="12" customFormat="1" ht="20.25" hidden="1" customHeight="1">
      <c r="A277" s="269">
        <v>7670</v>
      </c>
      <c r="B277" s="405" t="s">
        <v>238</v>
      </c>
      <c r="C277" s="409"/>
      <c r="D277" s="409"/>
      <c r="E277" s="409"/>
      <c r="F277" s="283" t="str">
        <f>IF(C277=0,"",E277/C277*100)</f>
        <v/>
      </c>
      <c r="G277" s="253" t="str">
        <f>IF(D277=0,"",E277/D277*100)</f>
        <v/>
      </c>
      <c r="H277" s="404">
        <f t="shared" si="107"/>
        <v>0</v>
      </c>
      <c r="I277" s="69"/>
      <c r="J277" s="88">
        <f>E277-I277</f>
        <v>0</v>
      </c>
      <c r="K277" s="27" t="e">
        <f>E277/I277*100-100</f>
        <v>#DIV/0!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s="12" customFormat="1" ht="33.75" customHeight="1">
      <c r="A278" s="269">
        <v>7691</v>
      </c>
      <c r="B278" s="405" t="s">
        <v>290</v>
      </c>
      <c r="C278" s="409">
        <v>20000</v>
      </c>
      <c r="D278" s="409">
        <v>0</v>
      </c>
      <c r="E278" s="409">
        <v>0</v>
      </c>
      <c r="F278" s="283">
        <f t="shared" si="109"/>
        <v>0</v>
      </c>
      <c r="G278" s="253" t="str">
        <f t="shared" si="110"/>
        <v/>
      </c>
      <c r="H278" s="404">
        <f t="shared" si="107"/>
        <v>0</v>
      </c>
      <c r="I278" s="69"/>
      <c r="J278" s="88"/>
      <c r="K278" s="27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s="12" customFormat="1" ht="32.25" customHeight="1">
      <c r="A279" s="268">
        <v>8000</v>
      </c>
      <c r="B279" s="410" t="s">
        <v>285</v>
      </c>
      <c r="C279" s="582">
        <f>C280</f>
        <v>18660</v>
      </c>
      <c r="D279" s="582">
        <f>D280</f>
        <v>4868</v>
      </c>
      <c r="E279" s="582">
        <f>E280</f>
        <v>0</v>
      </c>
      <c r="F279" s="505">
        <f t="shared" si="109"/>
        <v>0</v>
      </c>
      <c r="G279" s="506">
        <f t="shared" si="110"/>
        <v>0</v>
      </c>
      <c r="H279" s="507">
        <f t="shared" si="107"/>
        <v>-4868</v>
      </c>
      <c r="I279" s="106">
        <f>I280</f>
        <v>0</v>
      </c>
      <c r="J279" s="88">
        <f t="shared" si="114"/>
        <v>0</v>
      </c>
      <c r="K279" s="27" t="e">
        <f t="shared" si="113"/>
        <v>#DIV/0!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s="12" customFormat="1" ht="32.25" customHeight="1">
      <c r="A280" s="269" t="s">
        <v>49</v>
      </c>
      <c r="B280" s="405" t="s">
        <v>50</v>
      </c>
      <c r="C280" s="409">
        <v>18660</v>
      </c>
      <c r="D280" s="409">
        <v>4868</v>
      </c>
      <c r="E280" s="409">
        <v>0</v>
      </c>
      <c r="F280" s="283">
        <f t="shared" si="109"/>
        <v>0</v>
      </c>
      <c r="G280" s="253">
        <f t="shared" si="110"/>
        <v>0</v>
      </c>
      <c r="H280" s="404">
        <f t="shared" si="107"/>
        <v>-4868</v>
      </c>
      <c r="I280" s="69"/>
      <c r="J280" s="88">
        <f t="shared" si="114"/>
        <v>0</v>
      </c>
      <c r="K280" s="27" t="e">
        <f t="shared" si="113"/>
        <v>#DIV/0!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s="12" customFormat="1" ht="47.45" customHeight="1" thickBot="1">
      <c r="A281" s="231">
        <v>9800</v>
      </c>
      <c r="B281" s="324" t="s">
        <v>27</v>
      </c>
      <c r="C281" s="584">
        <v>60000</v>
      </c>
      <c r="D281" s="584">
        <v>60000</v>
      </c>
      <c r="E281" s="584">
        <v>0</v>
      </c>
      <c r="F281" s="505">
        <f>IF(C281=0,"",E281/C281*100)</f>
        <v>0</v>
      </c>
      <c r="G281" s="506">
        <f>IF(D281=0,"",E281/D281*100)</f>
        <v>0</v>
      </c>
      <c r="H281" s="414">
        <f>E281-D281</f>
        <v>-60000</v>
      </c>
      <c r="I281" s="196"/>
      <c r="J281" s="87">
        <f t="shared" si="114"/>
        <v>0</v>
      </c>
      <c r="K281" s="71" t="e">
        <f t="shared" si="113"/>
        <v>#DIV/0!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s="60" customFormat="1" ht="24" customHeight="1" thickBot="1">
      <c r="A282" s="586" t="s">
        <v>10</v>
      </c>
      <c r="B282" s="508" t="s">
        <v>0</v>
      </c>
      <c r="C282" s="418">
        <f>SUM(C227+C233+C241+C251+C259+C263+C279+C281)</f>
        <v>1750716</v>
      </c>
      <c r="D282" s="418">
        <f>SUM(D227+D233+D241+D251+D259+D263+D279+D281)</f>
        <v>1654843</v>
      </c>
      <c r="E282" s="418">
        <f>SUM(E227+E233+E241+E251+E259+E263+E279+E281)</f>
        <v>181220</v>
      </c>
      <c r="F282" s="284">
        <f>IF(C282=0,"",E282/C282*100)</f>
        <v>10.351193454563733</v>
      </c>
      <c r="G282" s="311">
        <f t="shared" si="110"/>
        <v>10.95088778814667</v>
      </c>
      <c r="H282" s="418">
        <f>SUM(H227+H233+H241+H265+H273+H279)</f>
        <v>-1161623</v>
      </c>
      <c r="I282" s="107">
        <f>I227+I233+I244+I247+I251+I256+I259+I263+I265+I273+I275+I279+I281</f>
        <v>0</v>
      </c>
      <c r="J282" s="261">
        <f t="shared" si="114"/>
        <v>181220</v>
      </c>
      <c r="K282" s="262" t="e">
        <f t="shared" si="113"/>
        <v>#DIV/0!</v>
      </c>
      <c r="L282" s="61"/>
      <c r="M282" s="61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</row>
    <row r="283" spans="1:25" s="12" customFormat="1" ht="20.25" hidden="1" customHeight="1" thickBot="1">
      <c r="A283" s="585" t="s">
        <v>40</v>
      </c>
      <c r="B283" s="509" t="s">
        <v>27</v>
      </c>
      <c r="C283" s="419"/>
      <c r="D283" s="413"/>
      <c r="E283" s="419"/>
      <c r="F283" s="284" t="str">
        <f>IF(C283=0,"",E283/C283*100)</f>
        <v/>
      </c>
      <c r="G283" s="311" t="str">
        <f t="shared" si="110"/>
        <v/>
      </c>
      <c r="H283" s="420">
        <f t="shared" si="107"/>
        <v>0</v>
      </c>
      <c r="I283" s="77"/>
      <c r="J283" s="263">
        <f t="shared" si="114"/>
        <v>0</v>
      </c>
      <c r="K283" s="27" t="e">
        <f t="shared" si="113"/>
        <v>#DIV/0!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s="18" customFormat="1" ht="21.75" customHeight="1" thickBot="1">
      <c r="A284" s="139" t="s">
        <v>22</v>
      </c>
      <c r="B284" s="510" t="s">
        <v>14</v>
      </c>
      <c r="C284" s="421">
        <f>C282+C283</f>
        <v>1750716</v>
      </c>
      <c r="D284" s="422">
        <f t="shared" ref="D284:I284" si="115">D282+D283</f>
        <v>1654843</v>
      </c>
      <c r="E284" s="421">
        <f>E282+E283</f>
        <v>181220</v>
      </c>
      <c r="F284" s="285">
        <f>IF(C284=0,"",E284/C284*100)</f>
        <v>10.351193454563733</v>
      </c>
      <c r="G284" s="312">
        <f t="shared" si="110"/>
        <v>10.95088778814667</v>
      </c>
      <c r="H284" s="421">
        <f t="shared" si="115"/>
        <v>-1161623</v>
      </c>
      <c r="I284" s="57">
        <f t="shared" si="115"/>
        <v>0</v>
      </c>
      <c r="J284" s="264">
        <f t="shared" si="114"/>
        <v>181220</v>
      </c>
      <c r="K284" s="265" t="e">
        <f t="shared" si="113"/>
        <v>#DIV/0!</v>
      </c>
      <c r="L284" s="58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s="18" customFormat="1" ht="21.75" customHeight="1" thickBot="1">
      <c r="A285" s="497" t="s">
        <v>24</v>
      </c>
      <c r="B285" s="597" t="s">
        <v>21</v>
      </c>
      <c r="C285" s="598">
        <v>416376</v>
      </c>
      <c r="D285" s="511">
        <v>354295</v>
      </c>
      <c r="E285" s="512">
        <v>0</v>
      </c>
      <c r="F285" s="513">
        <f>IF(C285=0,"",E285/C285*100)</f>
        <v>0</v>
      </c>
      <c r="G285" s="514">
        <f t="shared" si="110"/>
        <v>0</v>
      </c>
      <c r="H285" s="599">
        <f t="shared" si="107"/>
        <v>-354295</v>
      </c>
      <c r="I285" s="57"/>
      <c r="J285" s="297">
        <f t="shared" si="114"/>
        <v>0</v>
      </c>
      <c r="K285" s="298" t="e">
        <f t="shared" si="113"/>
        <v>#DIV/0!</v>
      </c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ht="19.5" hidden="1" customHeight="1">
      <c r="B286" s="423" t="s">
        <v>7</v>
      </c>
      <c r="C286" s="424"/>
      <c r="D286" s="425"/>
      <c r="E286" s="424"/>
      <c r="F286" s="314"/>
      <c r="G286" s="313" t="str">
        <f t="shared" si="110"/>
        <v/>
      </c>
      <c r="H286" s="425"/>
      <c r="I286" s="230"/>
      <c r="J286" s="266"/>
      <c r="K286" s="267"/>
    </row>
    <row r="287" spans="1:25" s="12" customFormat="1" ht="54.75" hidden="1" customHeight="1">
      <c r="A287" s="139" t="s">
        <v>58</v>
      </c>
      <c r="B287" s="426" t="s">
        <v>57</v>
      </c>
      <c r="C287" s="390"/>
      <c r="D287" s="404"/>
      <c r="E287" s="390">
        <v>0</v>
      </c>
      <c r="F287" s="278" t="str">
        <f>IF(C287=0,"",E287/C287*100)</f>
        <v/>
      </c>
      <c r="G287" s="253" t="str">
        <f>IF(D287=0,"",E287/D287*100)</f>
        <v/>
      </c>
      <c r="H287" s="404">
        <f>E287-D287</f>
        <v>0</v>
      </c>
      <c r="I287" s="54"/>
      <c r="J287" s="266">
        <f>E287-I287</f>
        <v>0</v>
      </c>
      <c r="K287" s="267" t="e">
        <f>E287/I287*100-100</f>
        <v>#DIV/0!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s="60" customFormat="1" ht="20.25" hidden="1" customHeight="1" thickBot="1">
      <c r="A288" s="206" t="s">
        <v>10</v>
      </c>
      <c r="B288" s="427" t="s">
        <v>6</v>
      </c>
      <c r="C288" s="428">
        <f>C287</f>
        <v>0</v>
      </c>
      <c r="D288" s="428">
        <f t="shared" ref="D288:K288" si="116">D287</f>
        <v>0</v>
      </c>
      <c r="E288" s="428">
        <f t="shared" si="116"/>
        <v>0</v>
      </c>
      <c r="F288" s="315" t="str">
        <f t="shared" si="116"/>
        <v/>
      </c>
      <c r="G288" s="315" t="str">
        <f t="shared" si="116"/>
        <v/>
      </c>
      <c r="H288" s="428">
        <f t="shared" si="116"/>
        <v>0</v>
      </c>
      <c r="I288" s="105">
        <f t="shared" si="116"/>
        <v>0</v>
      </c>
      <c r="J288" s="105">
        <f t="shared" si="116"/>
        <v>0</v>
      </c>
      <c r="K288" s="105" t="e">
        <f t="shared" si="116"/>
        <v>#DIV/0!</v>
      </c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</row>
    <row r="289" spans="1:25" ht="15" hidden="1" customHeight="1">
      <c r="A289" s="139"/>
      <c r="B289" s="429"/>
      <c r="C289" s="430"/>
      <c r="D289" s="431"/>
      <c r="E289" s="430"/>
      <c r="F289" s="316"/>
      <c r="G289" s="317" t="str">
        <f>IF(D289=0,"",E289/D289*100)</f>
        <v/>
      </c>
      <c r="H289" s="431"/>
      <c r="I289" s="78"/>
      <c r="J289" s="93"/>
      <c r="K289" s="79"/>
    </row>
    <row r="290" spans="1:25" ht="15" customHeight="1">
      <c r="A290" s="139"/>
      <c r="B290" s="429"/>
      <c r="C290" s="430"/>
      <c r="D290" s="592"/>
      <c r="E290" s="430"/>
      <c r="F290" s="316"/>
      <c r="G290" s="317"/>
      <c r="H290" s="431"/>
      <c r="I290" s="78"/>
      <c r="J290" s="93"/>
      <c r="K290" s="79"/>
    </row>
    <row r="291" spans="1:25" s="8" customFormat="1" ht="20.25" customHeight="1">
      <c r="A291" s="206" t="s">
        <v>235</v>
      </c>
      <c r="B291" s="484" t="s">
        <v>5</v>
      </c>
      <c r="C291" s="436">
        <f>C89+C225</f>
        <v>70715126</v>
      </c>
      <c r="D291" s="436">
        <f>D89+D225</f>
        <v>14594242</v>
      </c>
      <c r="E291" s="436">
        <f>E89+E225</f>
        <v>14366846.983999999</v>
      </c>
      <c r="F291" s="320">
        <f t="shared" ref="F291:F302" si="117">IF(C291=0,"",E291/C291*100)</f>
        <v>20.316511893084936</v>
      </c>
      <c r="G291" s="321">
        <f t="shared" ref="G291:G302" si="118">IF(D291=0,"",E291/D291*100)</f>
        <v>98.441885395623828</v>
      </c>
      <c r="H291" s="437">
        <f t="shared" ref="H291:H302" si="119">E291-D291</f>
        <v>-227395.01600000076</v>
      </c>
      <c r="I291" s="101" t="e">
        <f>I89+I225</f>
        <v>#REF!</v>
      </c>
      <c r="J291" s="90" t="e">
        <f t="shared" ref="J291:J304" si="120">E291-I291</f>
        <v>#REF!</v>
      </c>
      <c r="K291" s="46" t="e">
        <f t="shared" ref="K291:K309" si="121">E291/I291*100-100</f>
        <v>#REF!</v>
      </c>
      <c r="L291" s="7"/>
      <c r="M291" s="4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s="8" customFormat="1" ht="20.25" customHeight="1">
      <c r="A292" s="139"/>
      <c r="B292" s="432" t="s">
        <v>29</v>
      </c>
      <c r="C292" s="433">
        <f>C72+C222</f>
        <v>37900826</v>
      </c>
      <c r="D292" s="433">
        <f>D72+D222</f>
        <v>6755490</v>
      </c>
      <c r="E292" s="433">
        <f>E72+E222</f>
        <v>6529402.9840000002</v>
      </c>
      <c r="F292" s="318">
        <f t="shared" si="117"/>
        <v>17.227600749387364</v>
      </c>
      <c r="G292" s="319">
        <f t="shared" si="118"/>
        <v>96.653284721019489</v>
      </c>
      <c r="H292" s="434">
        <f t="shared" si="119"/>
        <v>-226087.01599999983</v>
      </c>
      <c r="I292" s="100">
        <f>I72+I222</f>
        <v>127077.906</v>
      </c>
      <c r="J292" s="95">
        <f t="shared" si="120"/>
        <v>6402325.0779999997</v>
      </c>
      <c r="K292" s="28">
        <f t="shared" si="121"/>
        <v>5038.1103053429288</v>
      </c>
      <c r="L292" s="7"/>
      <c r="M292" s="4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s="8" customFormat="1" ht="20.25" customHeight="1">
      <c r="A293" s="139"/>
      <c r="B293" s="432" t="s">
        <v>59</v>
      </c>
      <c r="C293" s="433">
        <f>C73+C213</f>
        <v>32814300</v>
      </c>
      <c r="D293" s="433">
        <f>D73+D213</f>
        <v>7838752</v>
      </c>
      <c r="E293" s="433">
        <f>E73+E213</f>
        <v>7837444</v>
      </c>
      <c r="F293" s="318">
        <f t="shared" si="117"/>
        <v>23.88423339824406</v>
      </c>
      <c r="G293" s="319">
        <f t="shared" si="118"/>
        <v>99.983313670339356</v>
      </c>
      <c r="H293" s="434">
        <f t="shared" si="119"/>
        <v>-1308</v>
      </c>
      <c r="I293" s="100" t="e">
        <f>I73</f>
        <v>#REF!</v>
      </c>
      <c r="J293" s="95" t="e">
        <f t="shared" si="120"/>
        <v>#REF!</v>
      </c>
      <c r="K293" s="28" t="e">
        <f t="shared" si="121"/>
        <v>#REF!</v>
      </c>
      <c r="L293" s="7"/>
      <c r="M293" s="4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s="64" customFormat="1" ht="16.5" customHeight="1">
      <c r="A294" s="206" t="s">
        <v>235</v>
      </c>
      <c r="B294" s="435" t="s">
        <v>4</v>
      </c>
      <c r="C294" s="436">
        <f>SUM(C295:C312)</f>
        <v>72852522</v>
      </c>
      <c r="D294" s="436">
        <f>SUM(D295:D312)</f>
        <v>26368427</v>
      </c>
      <c r="E294" s="436">
        <f>SUM(E295:E312)</f>
        <v>15572956</v>
      </c>
      <c r="F294" s="320">
        <f t="shared" si="117"/>
        <v>21.376001231638899</v>
      </c>
      <c r="G294" s="321">
        <f t="shared" si="118"/>
        <v>59.059101250142831</v>
      </c>
      <c r="H294" s="437">
        <f t="shared" si="119"/>
        <v>-10795471</v>
      </c>
      <c r="I294" s="108" t="e">
        <f>SUM(I295:I312)</f>
        <v>#REF!</v>
      </c>
      <c r="J294" s="94" t="e">
        <f t="shared" si="120"/>
        <v>#REF!</v>
      </c>
      <c r="K294" s="80" t="e">
        <f t="shared" si="121"/>
        <v>#REF!</v>
      </c>
      <c r="L294" s="62"/>
      <c r="M294" s="63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</row>
    <row r="295" spans="1:25" s="8" customFormat="1" ht="16.5" customHeight="1">
      <c r="A295" s="268" t="s">
        <v>30</v>
      </c>
      <c r="B295" s="410" t="s">
        <v>140</v>
      </c>
      <c r="C295" s="438">
        <f>C92+C227</f>
        <v>11777787</v>
      </c>
      <c r="D295" s="438">
        <f>D92+D227</f>
        <v>3899251</v>
      </c>
      <c r="E295" s="438">
        <f>E92+E227</f>
        <v>1996322</v>
      </c>
      <c r="F295" s="318">
        <f t="shared" si="117"/>
        <v>16.949890501500832</v>
      </c>
      <c r="G295" s="319">
        <f t="shared" si="118"/>
        <v>51.197576149881094</v>
      </c>
      <c r="H295" s="434">
        <f t="shared" si="119"/>
        <v>-1902929</v>
      </c>
      <c r="I295" s="99">
        <f>I92+I227</f>
        <v>0</v>
      </c>
      <c r="J295" s="95">
        <f t="shared" si="120"/>
        <v>1996322</v>
      </c>
      <c r="K295" s="28" t="e">
        <f t="shared" si="121"/>
        <v>#DIV/0!</v>
      </c>
      <c r="L295" s="7"/>
      <c r="M295" s="4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s="8" customFormat="1" ht="16.5" customHeight="1">
      <c r="A296" s="213" t="s">
        <v>31</v>
      </c>
      <c r="B296" s="439" t="s">
        <v>147</v>
      </c>
      <c r="C296" s="438">
        <f>C97+C233</f>
        <v>46268368</v>
      </c>
      <c r="D296" s="438">
        <f>D97+D233</f>
        <v>15855096</v>
      </c>
      <c r="E296" s="438">
        <f>E97+E233</f>
        <v>10600956</v>
      </c>
      <c r="F296" s="318">
        <f t="shared" si="117"/>
        <v>22.911886583075507</v>
      </c>
      <c r="G296" s="319">
        <f t="shared" si="118"/>
        <v>66.861506231182716</v>
      </c>
      <c r="H296" s="434">
        <f t="shared" si="119"/>
        <v>-5254140</v>
      </c>
      <c r="I296" s="99">
        <f>I97+I233</f>
        <v>0</v>
      </c>
      <c r="J296" s="95">
        <f t="shared" si="120"/>
        <v>10600956</v>
      </c>
      <c r="K296" s="28" t="e">
        <f t="shared" si="121"/>
        <v>#DIV/0!</v>
      </c>
      <c r="L296" s="7"/>
      <c r="M296" s="4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s="8" customFormat="1" ht="16.5" customHeight="1">
      <c r="A297" s="231" t="s">
        <v>32</v>
      </c>
      <c r="B297" s="324" t="s">
        <v>151</v>
      </c>
      <c r="C297" s="438">
        <f>C110+C241</f>
        <v>1385946</v>
      </c>
      <c r="D297" s="438">
        <f>D110+D241</f>
        <v>1000946</v>
      </c>
      <c r="E297" s="438">
        <f>E110+E241</f>
        <v>275321</v>
      </c>
      <c r="F297" s="318">
        <f t="shared" si="117"/>
        <v>19.865203983416382</v>
      </c>
      <c r="G297" s="319">
        <f t="shared" si="118"/>
        <v>27.506079249030417</v>
      </c>
      <c r="H297" s="434">
        <f t="shared" si="119"/>
        <v>-725625</v>
      </c>
      <c r="I297" s="99" t="e">
        <f>I110+I244</f>
        <v>#REF!</v>
      </c>
      <c r="J297" s="95" t="e">
        <f t="shared" si="120"/>
        <v>#REF!</v>
      </c>
      <c r="K297" s="28" t="e">
        <f t="shared" si="121"/>
        <v>#REF!</v>
      </c>
      <c r="L297" s="7"/>
      <c r="M297" s="4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s="8" customFormat="1" ht="18" customHeight="1">
      <c r="A298" s="268" t="s">
        <v>33</v>
      </c>
      <c r="B298" s="410" t="s">
        <v>42</v>
      </c>
      <c r="C298" s="438">
        <f>C112</f>
        <v>2071102</v>
      </c>
      <c r="D298" s="438">
        <f>D112</f>
        <v>717930</v>
      </c>
      <c r="E298" s="438">
        <f>E112</f>
        <v>435057</v>
      </c>
      <c r="F298" s="318">
        <f t="shared" si="117"/>
        <v>21.006063438691093</v>
      </c>
      <c r="G298" s="319">
        <f t="shared" si="118"/>
        <v>60.598804897413395</v>
      </c>
      <c r="H298" s="434">
        <f t="shared" si="119"/>
        <v>-282873</v>
      </c>
      <c r="I298" s="99" t="e">
        <f>I112+I247</f>
        <v>#REF!</v>
      </c>
      <c r="J298" s="95" t="e">
        <f t="shared" si="120"/>
        <v>#REF!</v>
      </c>
      <c r="K298" s="28" t="e">
        <f t="shared" si="121"/>
        <v>#REF!</v>
      </c>
      <c r="L298" s="7"/>
      <c r="M298" s="4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s="8" customFormat="1" ht="18" customHeight="1">
      <c r="A299" s="268" t="s">
        <v>34</v>
      </c>
      <c r="B299" s="410" t="s">
        <v>157</v>
      </c>
      <c r="C299" s="438">
        <f>C119+C251</f>
        <v>4081955</v>
      </c>
      <c r="D299" s="438">
        <f>D119+D251</f>
        <v>1269713</v>
      </c>
      <c r="E299" s="438">
        <f>E119+E251</f>
        <v>979223</v>
      </c>
      <c r="F299" s="318">
        <f t="shared" si="117"/>
        <v>23.989068963278626</v>
      </c>
      <c r="G299" s="319">
        <f t="shared" si="118"/>
        <v>77.121601495771088</v>
      </c>
      <c r="H299" s="434">
        <f t="shared" si="119"/>
        <v>-290490</v>
      </c>
      <c r="I299" s="99" t="e">
        <f>I119+I251</f>
        <v>#REF!</v>
      </c>
      <c r="J299" s="95" t="e">
        <f t="shared" si="120"/>
        <v>#REF!</v>
      </c>
      <c r="K299" s="28" t="e">
        <f t="shared" si="121"/>
        <v>#REF!</v>
      </c>
      <c r="L299" s="7"/>
      <c r="M299" s="4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s="8" customFormat="1" ht="16.5" customHeight="1">
      <c r="A300" s="268" t="s">
        <v>35</v>
      </c>
      <c r="B300" s="410" t="s">
        <v>164</v>
      </c>
      <c r="C300" s="438">
        <f>C123</f>
        <v>40000</v>
      </c>
      <c r="D300" s="438">
        <f>D123</f>
        <v>40000</v>
      </c>
      <c r="E300" s="438">
        <f>E123</f>
        <v>0</v>
      </c>
      <c r="F300" s="318">
        <f t="shared" si="117"/>
        <v>0</v>
      </c>
      <c r="G300" s="319">
        <f t="shared" si="118"/>
        <v>0</v>
      </c>
      <c r="H300" s="434">
        <f t="shared" si="119"/>
        <v>-40000</v>
      </c>
      <c r="I300" s="99" t="e">
        <f>I123+I256</f>
        <v>#REF!</v>
      </c>
      <c r="J300" s="95" t="e">
        <f t="shared" si="120"/>
        <v>#REF!</v>
      </c>
      <c r="K300" s="28"/>
      <c r="L300" s="7"/>
      <c r="M300" s="4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s="8" customFormat="1" ht="16.5" customHeight="1">
      <c r="A301" s="268" t="s">
        <v>25</v>
      </c>
      <c r="B301" s="410" t="s">
        <v>170</v>
      </c>
      <c r="C301" s="438">
        <f>C126+C259</f>
        <v>3892667</v>
      </c>
      <c r="D301" s="438">
        <f>D126+D259</f>
        <v>1702667</v>
      </c>
      <c r="E301" s="438">
        <f>E126+E259</f>
        <v>782490</v>
      </c>
      <c r="F301" s="318">
        <f t="shared" si="117"/>
        <v>20.101642395817571</v>
      </c>
      <c r="G301" s="319">
        <f t="shared" si="118"/>
        <v>45.956725537054517</v>
      </c>
      <c r="H301" s="434">
        <f t="shared" si="119"/>
        <v>-920177</v>
      </c>
      <c r="I301" s="99">
        <f>I126+I259</f>
        <v>0</v>
      </c>
      <c r="J301" s="95">
        <f t="shared" si="120"/>
        <v>782490</v>
      </c>
      <c r="K301" s="28" t="e">
        <f t="shared" si="121"/>
        <v>#DIV/0!</v>
      </c>
      <c r="L301" s="7"/>
      <c r="M301" s="4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s="8" customFormat="1" ht="21" customHeight="1">
      <c r="A302" s="268">
        <v>7000</v>
      </c>
      <c r="B302" s="410" t="s">
        <v>269</v>
      </c>
      <c r="C302" s="438">
        <f>C132+C263</f>
        <v>660037</v>
      </c>
      <c r="D302" s="438">
        <f>D132+D263</f>
        <v>577956</v>
      </c>
      <c r="E302" s="438">
        <f>E132+E263</f>
        <v>0</v>
      </c>
      <c r="F302" s="318">
        <f t="shared" si="117"/>
        <v>0</v>
      </c>
      <c r="G302" s="319">
        <f t="shared" si="118"/>
        <v>0</v>
      </c>
      <c r="H302" s="434">
        <f t="shared" si="119"/>
        <v>-577956</v>
      </c>
      <c r="I302" s="99">
        <f>I132+I263</f>
        <v>0</v>
      </c>
      <c r="J302" s="95">
        <f t="shared" si="120"/>
        <v>0</v>
      </c>
      <c r="K302" s="28" t="e">
        <f t="shared" si="121"/>
        <v>#DIV/0!</v>
      </c>
      <c r="L302" s="7"/>
      <c r="M302" s="4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s="8" customFormat="1" ht="0.75" hidden="1" customHeight="1">
      <c r="A303" s="268"/>
      <c r="B303" s="410"/>
      <c r="C303" s="438"/>
      <c r="D303" s="438"/>
      <c r="E303" s="438"/>
      <c r="F303" s="318"/>
      <c r="G303" s="319"/>
      <c r="H303" s="434"/>
      <c r="I303" s="99">
        <f>I134+I265</f>
        <v>0</v>
      </c>
      <c r="J303" s="95">
        <f t="shared" si="120"/>
        <v>0</v>
      </c>
      <c r="K303" s="28" t="e">
        <f t="shared" si="121"/>
        <v>#DIV/0!</v>
      </c>
      <c r="L303" s="7"/>
      <c r="M303" s="4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s="8" customFormat="1" ht="42" hidden="1" customHeight="1">
      <c r="A304" s="268"/>
      <c r="B304" s="410"/>
      <c r="C304" s="438"/>
      <c r="D304" s="438"/>
      <c r="E304" s="438"/>
      <c r="F304" s="318"/>
      <c r="G304" s="319"/>
      <c r="H304" s="434"/>
      <c r="I304" s="99" t="e">
        <f>#REF!+I273</f>
        <v>#REF!</v>
      </c>
      <c r="J304" s="95" t="e">
        <f t="shared" si="120"/>
        <v>#REF!</v>
      </c>
      <c r="K304" s="28" t="e">
        <f t="shared" si="121"/>
        <v>#REF!</v>
      </c>
      <c r="L304" s="7"/>
      <c r="M304" s="4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s="8" customFormat="1" ht="35.25" hidden="1" customHeight="1">
      <c r="A305" s="231"/>
      <c r="B305" s="324"/>
      <c r="C305" s="438"/>
      <c r="D305" s="438"/>
      <c r="E305" s="438"/>
      <c r="F305" s="318"/>
      <c r="G305" s="319"/>
      <c r="H305" s="434"/>
      <c r="I305" s="99">
        <f>I139+I275</f>
        <v>0</v>
      </c>
      <c r="J305" s="95">
        <f t="shared" ref="J305:J312" si="122">E305-I305</f>
        <v>0</v>
      </c>
      <c r="K305" s="28" t="e">
        <f t="shared" si="121"/>
        <v>#DIV/0!</v>
      </c>
      <c r="L305" s="7"/>
      <c r="M305" s="4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s="8" customFormat="1" ht="22.5" customHeight="1">
      <c r="A306" s="231">
        <v>8000</v>
      </c>
      <c r="B306" s="324" t="s">
        <v>285</v>
      </c>
      <c r="C306" s="438">
        <f>SUM(C154)+C279</f>
        <v>2574660</v>
      </c>
      <c r="D306" s="438">
        <f>SUM(D154)+D279</f>
        <v>1204868</v>
      </c>
      <c r="E306" s="438">
        <f>SUM(E154)+E279</f>
        <v>503587</v>
      </c>
      <c r="F306" s="318">
        <f>IF(C306=0,"",E306/C306*100)</f>
        <v>19.559359294042707</v>
      </c>
      <c r="G306" s="319">
        <f>IF(D306=0,"",E306/D306*100)</f>
        <v>41.79603076851572</v>
      </c>
      <c r="H306" s="434">
        <f t="shared" ref="H306:H314" si="123">E306-D306</f>
        <v>-701281</v>
      </c>
      <c r="I306" s="99">
        <f>I143</f>
        <v>0</v>
      </c>
      <c r="J306" s="95">
        <f>E306-I306</f>
        <v>503587</v>
      </c>
      <c r="K306" s="28" t="e">
        <f>E306/I306*100-100</f>
        <v>#DIV/0!</v>
      </c>
      <c r="L306" s="7"/>
      <c r="M306" s="4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s="8" customFormat="1" ht="18" hidden="1" customHeight="1">
      <c r="A307" s="231" t="s">
        <v>48</v>
      </c>
      <c r="B307" s="410" t="s">
        <v>207</v>
      </c>
      <c r="C307" s="438">
        <v>0</v>
      </c>
      <c r="D307" s="438">
        <v>0</v>
      </c>
      <c r="E307" s="438">
        <f>E279</f>
        <v>0</v>
      </c>
      <c r="F307" s="318" t="str">
        <f t="shared" ref="F307:F314" si="124">IF(C307=0,"",E307/C307*100)</f>
        <v/>
      </c>
      <c r="G307" s="319" t="str">
        <f t="shared" ref="G307:G316" si="125">IF(D307=0,"",E307/D307*100)</f>
        <v/>
      </c>
      <c r="H307" s="434">
        <f t="shared" si="123"/>
        <v>0</v>
      </c>
      <c r="I307" s="99">
        <f>I279</f>
        <v>0</v>
      </c>
      <c r="J307" s="95">
        <f t="shared" si="122"/>
        <v>0</v>
      </c>
      <c r="K307" s="28" t="e">
        <f t="shared" si="121"/>
        <v>#DIV/0!</v>
      </c>
      <c r="L307" s="7"/>
      <c r="M307" s="4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s="8" customFormat="1" ht="22.5" hidden="1" customHeight="1">
      <c r="A308" s="231" t="s">
        <v>187</v>
      </c>
      <c r="B308" s="324" t="s">
        <v>45</v>
      </c>
      <c r="C308" s="438">
        <f t="shared" ref="C308:E309" si="126">C145</f>
        <v>0</v>
      </c>
      <c r="D308" s="438">
        <f t="shared" si="126"/>
        <v>0</v>
      </c>
      <c r="E308" s="438">
        <f t="shared" si="126"/>
        <v>0</v>
      </c>
      <c r="F308" s="318" t="str">
        <f t="shared" si="124"/>
        <v/>
      </c>
      <c r="G308" s="319" t="str">
        <f t="shared" si="125"/>
        <v/>
      </c>
      <c r="H308" s="434">
        <f t="shared" si="123"/>
        <v>0</v>
      </c>
      <c r="I308" s="99">
        <f>I145</f>
        <v>0</v>
      </c>
      <c r="J308" s="95">
        <f t="shared" si="122"/>
        <v>0</v>
      </c>
      <c r="K308" s="28">
        <v>0</v>
      </c>
      <c r="L308" s="7"/>
      <c r="M308" s="4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s="8" customFormat="1" ht="24.75" hidden="1" customHeight="1">
      <c r="A309" s="231" t="s">
        <v>188</v>
      </c>
      <c r="B309" s="324" t="s">
        <v>189</v>
      </c>
      <c r="C309" s="438">
        <f t="shared" si="126"/>
        <v>0</v>
      </c>
      <c r="D309" s="438">
        <f t="shared" si="126"/>
        <v>0</v>
      </c>
      <c r="E309" s="438">
        <f t="shared" si="126"/>
        <v>0</v>
      </c>
      <c r="F309" s="318" t="str">
        <f t="shared" si="124"/>
        <v/>
      </c>
      <c r="G309" s="319" t="str">
        <f t="shared" si="125"/>
        <v/>
      </c>
      <c r="H309" s="434">
        <f t="shared" si="123"/>
        <v>0</v>
      </c>
      <c r="I309" s="99">
        <f>I146</f>
        <v>0</v>
      </c>
      <c r="J309" s="95">
        <f t="shared" si="122"/>
        <v>0</v>
      </c>
      <c r="K309" s="28" t="e">
        <f t="shared" si="121"/>
        <v>#DIV/0!</v>
      </c>
      <c r="L309" s="7"/>
      <c r="M309" s="4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s="8" customFormat="1" ht="31.5" hidden="1" customHeight="1">
      <c r="A310" s="231" t="s">
        <v>192</v>
      </c>
      <c r="B310" s="324" t="s">
        <v>195</v>
      </c>
      <c r="C310" s="438">
        <f>C149</f>
        <v>0</v>
      </c>
      <c r="D310" s="438">
        <f>D149</f>
        <v>0</v>
      </c>
      <c r="E310" s="438">
        <f>E149</f>
        <v>0</v>
      </c>
      <c r="F310" s="318" t="str">
        <f t="shared" si="124"/>
        <v/>
      </c>
      <c r="G310" s="319" t="str">
        <f t="shared" si="125"/>
        <v/>
      </c>
      <c r="H310" s="434">
        <f t="shared" si="123"/>
        <v>0</v>
      </c>
      <c r="I310" s="99">
        <f>I149</f>
        <v>0</v>
      </c>
      <c r="J310" s="95">
        <f t="shared" si="122"/>
        <v>0</v>
      </c>
      <c r="K310" s="28" t="e">
        <f>E310/I310*100-100</f>
        <v>#DIV/0!</v>
      </c>
      <c r="L310" s="7"/>
      <c r="M310" s="4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s="8" customFormat="1" ht="27" customHeight="1">
      <c r="A311" s="231">
        <v>9000</v>
      </c>
      <c r="B311" s="324" t="s">
        <v>308</v>
      </c>
      <c r="C311" s="438">
        <f>C158+C281</f>
        <v>100000</v>
      </c>
      <c r="D311" s="438">
        <f>D158+D281</f>
        <v>100000</v>
      </c>
      <c r="E311" s="438">
        <f>E158+E281</f>
        <v>0</v>
      </c>
      <c r="F311" s="318">
        <f t="shared" si="124"/>
        <v>0</v>
      </c>
      <c r="G311" s="319">
        <f t="shared" si="125"/>
        <v>0</v>
      </c>
      <c r="H311" s="434">
        <f t="shared" si="123"/>
        <v>-100000</v>
      </c>
      <c r="I311" s="99">
        <f>I150+I281</f>
        <v>0</v>
      </c>
      <c r="J311" s="95">
        <f t="shared" si="122"/>
        <v>0</v>
      </c>
      <c r="K311" s="28" t="e">
        <f>E311/I311*100-100</f>
        <v>#DIV/0!</v>
      </c>
      <c r="L311" s="7"/>
      <c r="M311" s="4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s="8" customFormat="1" ht="15.75" hidden="1" customHeight="1">
      <c r="A312" s="231" t="s">
        <v>54</v>
      </c>
      <c r="B312" s="324" t="s">
        <v>193</v>
      </c>
      <c r="C312" s="438">
        <f>C151</f>
        <v>0</v>
      </c>
      <c r="D312" s="438">
        <f>D151</f>
        <v>0</v>
      </c>
      <c r="E312" s="438">
        <f>E151</f>
        <v>0</v>
      </c>
      <c r="F312" s="318" t="str">
        <f t="shared" si="124"/>
        <v/>
      </c>
      <c r="G312" s="319" t="str">
        <f t="shared" si="125"/>
        <v/>
      </c>
      <c r="H312" s="434">
        <f t="shared" si="123"/>
        <v>0</v>
      </c>
      <c r="I312" s="99">
        <f>I151</f>
        <v>0</v>
      </c>
      <c r="J312" s="95">
        <f t="shared" si="122"/>
        <v>0</v>
      </c>
      <c r="K312" s="28" t="e">
        <f>E312/I312*100-100</f>
        <v>#DIV/0!</v>
      </c>
      <c r="L312" s="7"/>
      <c r="M312" s="4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s="8" customFormat="1" ht="23.25" customHeight="1">
      <c r="A313" s="139"/>
      <c r="B313" s="440" t="s">
        <v>17</v>
      </c>
      <c r="C313" s="393">
        <f>C288</f>
        <v>0</v>
      </c>
      <c r="D313" s="393">
        <f>D288</f>
        <v>0</v>
      </c>
      <c r="E313" s="393">
        <f>E288</f>
        <v>0</v>
      </c>
      <c r="F313" s="318" t="str">
        <f t="shared" si="124"/>
        <v/>
      </c>
      <c r="G313" s="319" t="str">
        <f t="shared" si="125"/>
        <v/>
      </c>
      <c r="H313" s="441">
        <f t="shared" si="123"/>
        <v>0</v>
      </c>
      <c r="I313" s="101">
        <f>I288</f>
        <v>0</v>
      </c>
      <c r="J313" s="96">
        <f>E313-I313</f>
        <v>0</v>
      </c>
      <c r="K313" s="47"/>
      <c r="L313" s="7"/>
      <c r="M313" s="4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s="64" customFormat="1" ht="19.5" customHeight="1">
      <c r="A314" s="488" t="s">
        <v>235</v>
      </c>
      <c r="B314" s="489" t="s">
        <v>11</v>
      </c>
      <c r="C314" s="490">
        <f>C313+C294</f>
        <v>72852522</v>
      </c>
      <c r="D314" s="490">
        <f>D294+D313</f>
        <v>26368427</v>
      </c>
      <c r="E314" s="490">
        <f>E294+E313</f>
        <v>15572956</v>
      </c>
      <c r="F314" s="491">
        <f t="shared" si="124"/>
        <v>21.376001231638899</v>
      </c>
      <c r="G314" s="492">
        <f t="shared" si="125"/>
        <v>59.059101250142831</v>
      </c>
      <c r="H314" s="493">
        <f t="shared" si="123"/>
        <v>-10795471</v>
      </c>
      <c r="I314" s="81" t="e">
        <f>I294+I313</f>
        <v>#REF!</v>
      </c>
      <c r="J314" s="94" t="e">
        <f>E314-I314</f>
        <v>#REF!</v>
      </c>
      <c r="K314" s="80" t="e">
        <f>E314/I314*100-100</f>
        <v>#REF!</v>
      </c>
      <c r="L314" s="62"/>
      <c r="M314" s="63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</row>
    <row r="315" spans="1:25" s="8" customFormat="1" ht="14.25" customHeight="1" thickBot="1">
      <c r="A315" s="139"/>
      <c r="B315" s="442"/>
      <c r="C315" s="443"/>
      <c r="D315" s="443"/>
      <c r="E315" s="444"/>
      <c r="F315" s="290"/>
      <c r="G315" s="322" t="str">
        <f t="shared" si="125"/>
        <v/>
      </c>
      <c r="H315" s="445"/>
      <c r="I315" s="82"/>
      <c r="J315" s="97"/>
      <c r="K315" s="83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s="8" customFormat="1" ht="27.75" customHeight="1">
      <c r="A316" s="487" t="s">
        <v>16</v>
      </c>
      <c r="B316" s="446" t="s">
        <v>28</v>
      </c>
      <c r="C316" s="393">
        <v>60000</v>
      </c>
      <c r="D316" s="393">
        <v>60000</v>
      </c>
      <c r="E316" s="417">
        <v>60000</v>
      </c>
      <c r="F316" s="290">
        <f>IF(C316=0,"",E316/C316*100)</f>
        <v>100</v>
      </c>
      <c r="G316" s="255">
        <f t="shared" si="125"/>
        <v>100</v>
      </c>
      <c r="H316" s="411">
        <f>E316-D316</f>
        <v>0</v>
      </c>
      <c r="I316" s="101"/>
      <c r="J316" s="98">
        <f>E316-I316</f>
        <v>60000</v>
      </c>
      <c r="K316" s="84" t="e">
        <f>E316/I316*100-100</f>
        <v>#DIV/0!</v>
      </c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" customHeight="1">
      <c r="B317" s="611"/>
      <c r="C317" s="611"/>
      <c r="D317" s="611"/>
      <c r="E317" s="611"/>
      <c r="F317" s="323"/>
      <c r="G317" s="323"/>
      <c r="H317" s="447"/>
      <c r="I317" s="29"/>
    </row>
    <row r="318" spans="1:25" ht="17.25" customHeight="1">
      <c r="B318" s="485" t="s">
        <v>278</v>
      </c>
      <c r="C318" s="486"/>
      <c r="D318" s="486" t="s">
        <v>279</v>
      </c>
      <c r="E318" s="486"/>
      <c r="F318" s="30"/>
      <c r="G318" s="30"/>
      <c r="H318" s="31"/>
      <c r="I318" s="29"/>
    </row>
    <row r="319" spans="1:25" hidden="1">
      <c r="B319" s="113"/>
      <c r="C319" s="32"/>
      <c r="D319" s="32"/>
      <c r="E319" s="32"/>
      <c r="F319" s="34"/>
      <c r="G319" s="34"/>
      <c r="H319" s="35"/>
      <c r="I319" s="32"/>
      <c r="J319" s="14"/>
    </row>
    <row r="320" spans="1:25">
      <c r="B320" s="114"/>
      <c r="C320" s="38"/>
      <c r="D320" s="32"/>
      <c r="E320" s="32"/>
      <c r="F320" s="33"/>
      <c r="G320" s="33"/>
      <c r="H320" s="35"/>
      <c r="I320" s="32"/>
      <c r="J320" s="14"/>
    </row>
    <row r="321" spans="2:11">
      <c r="C321" s="40"/>
      <c r="D321" s="36"/>
      <c r="E321" s="36"/>
      <c r="F321" s="33"/>
      <c r="G321" s="33"/>
      <c r="H321" s="35"/>
      <c r="I321" s="36"/>
      <c r="J321" s="14"/>
    </row>
    <row r="322" spans="2:11">
      <c r="C322" s="40"/>
      <c r="D322" s="36"/>
      <c r="E322" s="36"/>
      <c r="F322" s="37"/>
      <c r="G322" s="37"/>
      <c r="H322" s="35"/>
      <c r="I322" s="36"/>
      <c r="J322" s="14"/>
    </row>
    <row r="323" spans="2:11">
      <c r="C323" s="40"/>
      <c r="D323" s="36"/>
      <c r="E323" s="32"/>
      <c r="F323" s="33"/>
      <c r="G323" s="33"/>
      <c r="H323" s="35"/>
      <c r="I323" s="32"/>
      <c r="J323" s="14"/>
    </row>
    <row r="324" spans="2:11">
      <c r="C324" s="40"/>
      <c r="D324" s="40"/>
      <c r="E324" s="38"/>
      <c r="F324" s="1"/>
      <c r="G324" s="1"/>
      <c r="H324" s="39"/>
    </row>
    <row r="325" spans="2:11" ht="20.25" customHeight="1">
      <c r="B325" s="115"/>
      <c r="C325" s="40"/>
      <c r="D325" s="40"/>
      <c r="E325" s="40"/>
      <c r="F325" s="2"/>
      <c r="G325" s="2"/>
      <c r="H325" s="39"/>
    </row>
    <row r="326" spans="2:11" ht="18" customHeight="1">
      <c r="B326" s="114"/>
      <c r="C326" s="40"/>
      <c r="D326" s="40"/>
      <c r="E326" s="40"/>
      <c r="F326" s="2"/>
      <c r="G326" s="2"/>
      <c r="H326" s="39"/>
    </row>
    <row r="327" spans="2:11">
      <c r="C327" s="10"/>
      <c r="D327" s="10"/>
      <c r="E327" s="10"/>
      <c r="F327" s="3"/>
      <c r="G327" s="3"/>
      <c r="H327" s="41"/>
    </row>
    <row r="328" spans="2:11">
      <c r="B328" s="116"/>
      <c r="C328" s="10"/>
      <c r="D328" s="10"/>
      <c r="E328" s="10"/>
      <c r="F328" s="3"/>
      <c r="G328" s="3"/>
      <c r="H328" s="41"/>
    </row>
    <row r="329" spans="2:11">
      <c r="C329" s="10"/>
      <c r="D329" s="10"/>
      <c r="E329" s="10"/>
      <c r="F329" s="3"/>
      <c r="G329" s="3"/>
      <c r="H329" s="41"/>
    </row>
    <row r="330" spans="2:11">
      <c r="C330" s="10"/>
      <c r="D330" s="10"/>
      <c r="E330" s="10"/>
      <c r="F330" s="10"/>
      <c r="G330" s="10"/>
      <c r="H330" s="10"/>
      <c r="I330" s="10"/>
    </row>
    <row r="331" spans="2:11">
      <c r="C331" s="10"/>
      <c r="D331" s="10"/>
      <c r="E331" s="10"/>
      <c r="F331" s="3"/>
      <c r="G331" s="3"/>
      <c r="H331" s="41"/>
    </row>
    <row r="332" spans="2:11">
      <c r="C332" s="10"/>
      <c r="D332" s="10"/>
      <c r="E332" s="10"/>
      <c r="F332" s="3"/>
      <c r="G332" s="3"/>
      <c r="H332" s="41"/>
    </row>
    <row r="333" spans="2:11">
      <c r="C333" s="10"/>
      <c r="D333" s="10"/>
      <c r="E333" s="10"/>
      <c r="F333" s="3"/>
      <c r="G333" s="3"/>
      <c r="H333" s="41"/>
    </row>
    <row r="334" spans="2:11">
      <c r="C334" s="10"/>
      <c r="D334" s="10"/>
      <c r="E334" s="10"/>
      <c r="F334" s="3"/>
      <c r="G334" s="3"/>
      <c r="H334" s="41"/>
    </row>
    <row r="335" spans="2:11">
      <c r="C335" s="10"/>
      <c r="D335" s="10"/>
      <c r="E335" s="51"/>
      <c r="F335" s="3"/>
      <c r="G335" s="3"/>
      <c r="H335" s="41"/>
      <c r="I335" s="214"/>
      <c r="J335" s="215"/>
      <c r="K335" s="215"/>
    </row>
    <row r="336" spans="2:11" ht="18.75">
      <c r="C336" s="10"/>
      <c r="D336" s="10"/>
      <c r="E336" s="52"/>
      <c r="F336" s="3"/>
      <c r="G336" s="3"/>
      <c r="H336" s="41"/>
      <c r="I336" s="216"/>
    </row>
    <row r="337" spans="3:11" ht="18.75">
      <c r="C337" s="10"/>
      <c r="D337" s="10"/>
      <c r="E337" s="52"/>
      <c r="F337" s="3"/>
      <c r="G337" s="3"/>
      <c r="H337" s="41"/>
      <c r="I337" s="217"/>
      <c r="J337" s="218"/>
      <c r="K337" s="218"/>
    </row>
    <row r="338" spans="3:11" ht="18.75">
      <c r="C338" s="10"/>
      <c r="D338" s="10"/>
      <c r="E338" s="52"/>
      <c r="F338" s="3"/>
      <c r="G338" s="3"/>
      <c r="H338" s="41"/>
      <c r="I338" s="216"/>
      <c r="J338" s="215"/>
      <c r="K338" s="215"/>
    </row>
    <row r="339" spans="3:11">
      <c r="C339" s="10"/>
      <c r="D339" s="10"/>
      <c r="E339" s="10"/>
      <c r="F339" s="3"/>
      <c r="G339" s="3"/>
      <c r="H339" s="41"/>
    </row>
    <row r="340" spans="3:11">
      <c r="C340" s="10"/>
      <c r="D340" s="10"/>
      <c r="E340" s="10"/>
      <c r="F340" s="3"/>
      <c r="G340" s="3"/>
      <c r="H340" s="41"/>
    </row>
    <row r="341" spans="3:11">
      <c r="C341" s="10"/>
      <c r="D341" s="10"/>
      <c r="E341" s="10"/>
      <c r="F341" s="3"/>
      <c r="G341" s="3"/>
      <c r="H341" s="41"/>
    </row>
    <row r="342" spans="3:11">
      <c r="C342" s="51"/>
      <c r="D342" s="51"/>
      <c r="E342" s="51"/>
      <c r="F342" s="3"/>
      <c r="G342" s="3"/>
      <c r="H342" s="41"/>
    </row>
    <row r="343" spans="3:11">
      <c r="C343" s="51"/>
      <c r="D343" s="51"/>
      <c r="E343" s="51"/>
      <c r="F343" s="3"/>
      <c r="G343" s="3"/>
      <c r="H343" s="41"/>
    </row>
    <row r="344" spans="3:11">
      <c r="C344" s="51"/>
      <c r="D344" s="51"/>
      <c r="E344" s="51"/>
      <c r="F344" s="3"/>
      <c r="G344" s="3"/>
      <c r="H344" s="41"/>
    </row>
    <row r="345" spans="3:11">
      <c r="C345" s="10"/>
      <c r="D345" s="10"/>
      <c r="E345" s="10"/>
      <c r="F345" s="3"/>
      <c r="G345" s="3"/>
      <c r="H345" s="41"/>
    </row>
    <row r="346" spans="3:11">
      <c r="C346" s="10"/>
      <c r="D346" s="10"/>
      <c r="E346" s="10"/>
      <c r="F346" s="3"/>
      <c r="G346" s="3"/>
      <c r="H346" s="41"/>
    </row>
    <row r="347" spans="3:11">
      <c r="C347" s="10"/>
      <c r="D347" s="10"/>
      <c r="E347" s="10"/>
      <c r="F347" s="3"/>
      <c r="G347" s="3"/>
      <c r="H347" s="41"/>
    </row>
    <row r="348" spans="3:11">
      <c r="C348" s="10"/>
      <c r="D348" s="10"/>
      <c r="E348" s="10"/>
      <c r="F348" s="3"/>
      <c r="G348" s="3"/>
      <c r="H348" s="41"/>
    </row>
    <row r="349" spans="3:11">
      <c r="C349" s="10"/>
      <c r="D349" s="10"/>
      <c r="E349" s="10"/>
      <c r="F349" s="3"/>
      <c r="G349" s="3"/>
      <c r="H349" s="41"/>
    </row>
    <row r="350" spans="3:11">
      <c r="C350" s="10"/>
      <c r="D350" s="10"/>
      <c r="E350" s="10"/>
      <c r="F350" s="3"/>
      <c r="G350" s="3"/>
      <c r="H350" s="41"/>
    </row>
    <row r="351" spans="3:11">
      <c r="C351" s="10"/>
      <c r="D351" s="10"/>
      <c r="E351" s="10"/>
      <c r="F351" s="3"/>
      <c r="G351" s="3"/>
      <c r="H351" s="41"/>
    </row>
    <row r="352" spans="3:11">
      <c r="C352" s="10"/>
      <c r="D352" s="10"/>
      <c r="E352" s="10"/>
      <c r="F352" s="3"/>
      <c r="G352" s="3"/>
      <c r="H352" s="41"/>
    </row>
    <row r="353" spans="3:8">
      <c r="C353" s="10"/>
      <c r="D353" s="10"/>
      <c r="E353" s="10"/>
      <c r="F353" s="3"/>
      <c r="G353" s="3"/>
      <c r="H353" s="41"/>
    </row>
    <row r="354" spans="3:8">
      <c r="C354" s="10"/>
      <c r="D354" s="10"/>
      <c r="E354" s="10"/>
      <c r="F354" s="3"/>
      <c r="G354" s="3"/>
      <c r="H354" s="41"/>
    </row>
    <row r="355" spans="3:8">
      <c r="C355" s="10"/>
      <c r="D355" s="10"/>
      <c r="E355" s="10"/>
      <c r="F355" s="3"/>
      <c r="G355" s="3"/>
      <c r="H355" s="41"/>
    </row>
    <row r="356" spans="3:8">
      <c r="C356" s="10"/>
      <c r="D356" s="10"/>
      <c r="E356" s="10"/>
      <c r="F356" s="3"/>
      <c r="G356" s="3"/>
      <c r="H356" s="41"/>
    </row>
  </sheetData>
  <mergeCells count="14">
    <mergeCell ref="A5:A6"/>
    <mergeCell ref="B5:B6"/>
    <mergeCell ref="F1:H1"/>
    <mergeCell ref="B317:E317"/>
    <mergeCell ref="F5:G5"/>
    <mergeCell ref="E5:E6"/>
    <mergeCell ref="C5:C6"/>
    <mergeCell ref="D5:D6"/>
    <mergeCell ref="I1:K1"/>
    <mergeCell ref="I5:I6"/>
    <mergeCell ref="J5:K5"/>
    <mergeCell ref="H5:H6"/>
    <mergeCell ref="D4:E4"/>
    <mergeCell ref="B3:H3"/>
  </mergeCells>
  <phoneticPr fontId="0" type="noConversion"/>
  <pageMargins left="0.27559055118110237" right="0" top="0.23622047244094491" bottom="0.15748031496062992" header="0.15748031496062992" footer="0.19685039370078741"/>
  <pageSetup paperSize="9" scale="64" fitToHeight="0" orientation="portrait" r:id="rId1"/>
  <headerFooter alignWithMargins="0">
    <oddHeader>&amp;R&amp;P</oddHeader>
  </headerFooter>
  <rowBreaks count="2" manualBreakCount="2">
    <brk id="168" max="9" man="1"/>
    <brk id="2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отг (ПРАВИЛЬНА копія)</vt:lpstr>
      <vt:lpstr>отг</vt:lpstr>
      <vt:lpstr>отг!Заголовки_для_печати</vt:lpstr>
      <vt:lpstr>'отг (ПРАВИЛЬНА копія)'!Заголовки_для_печати</vt:lpstr>
      <vt:lpstr>отг!Область_печати</vt:lpstr>
      <vt:lpstr>'отг (ПРАВИЛЬНА копія)'!Область_печати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Пользователь</cp:lastModifiedBy>
  <cp:lastPrinted>2022-10-25T07:02:26Z</cp:lastPrinted>
  <dcterms:created xsi:type="dcterms:W3CDTF">2000-03-10T09:14:16Z</dcterms:created>
  <dcterms:modified xsi:type="dcterms:W3CDTF">2022-10-25T07:13:09Z</dcterms:modified>
</cp:coreProperties>
</file>