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6" tabRatio="500" activeTab="1"/>
  </bookViews>
  <sheets>
    <sheet name="ДОХОДИ" sheetId="1" r:id="rId1"/>
    <sheet name="ВИДАТКИ" sheetId="2" r:id="rId2"/>
    <sheet name="вид-ки" sheetId="7" r:id="rId3"/>
  </sheets>
  <definedNames>
    <definedName name="Data">ДОХОДИ!$A$9:$X$120</definedName>
    <definedName name="Date">ДОХОДИ!$B$3</definedName>
    <definedName name="Date1">ДОХОДИ!#REF!</definedName>
    <definedName name="EXCEL_VER">12</definedName>
    <definedName name="PRINT_DATE">"04.04.2019 11:36:23"</definedName>
    <definedName name="PRINTER">"Eксель_Імпорт (XlRpt)  ДержКазначейство ЦА, Копичко Олександр"</definedName>
    <definedName name="REP_CREATOR">"1313-MarkivO"</definedName>
    <definedName name="SignB">ДОХОДИ!#REF!</definedName>
    <definedName name="SignD">ДОХОДИ!#REF!</definedName>
    <definedName name="_xlnm.Print_Titles" localSheetId="1">ВИДАТКИ!$2:$4</definedName>
    <definedName name="_xlnm.Print_Titles" localSheetId="0">ДОХОДИ!$5:$7</definedName>
    <definedName name="_xlnm.Print_Area" localSheetId="1">ВИДАТКИ!$A$1:$K$152</definedName>
    <definedName name="_xlnm.Print_Area" localSheetId="0">ДОХОДИ!$B$1:$L$120</definedName>
  </definedNames>
  <calcPr calcId="125725" refMode="R1C1"/>
</workbook>
</file>

<file path=xl/calcChain.xml><?xml version="1.0" encoding="utf-8"?>
<calcChain xmlns="http://schemas.openxmlformats.org/spreadsheetml/2006/main">
  <c r="H126" i="2"/>
  <c r="H61"/>
  <c r="H24"/>
  <c r="H22"/>
  <c r="H20"/>
  <c r="H7"/>
  <c r="H6"/>
  <c r="H63" l="1"/>
  <c r="H65"/>
  <c r="H68"/>
  <c r="H73"/>
  <c r="H74"/>
  <c r="H91"/>
  <c r="H125"/>
  <c r="H127"/>
  <c r="G123" l="1"/>
  <c r="F123"/>
  <c r="H93"/>
  <c r="H95"/>
  <c r="H96"/>
  <c r="H85"/>
  <c r="E95"/>
  <c r="E94"/>
  <c r="D91"/>
  <c r="D94"/>
  <c r="G91"/>
  <c r="F91"/>
  <c r="D79"/>
  <c r="C79"/>
  <c r="J84"/>
  <c r="I84"/>
  <c r="E84"/>
  <c r="G68"/>
  <c r="F68"/>
  <c r="J75"/>
  <c r="I75"/>
  <c r="E75"/>
  <c r="G73"/>
  <c r="F73"/>
  <c r="D73"/>
  <c r="C73"/>
  <c r="G49"/>
  <c r="F49"/>
  <c r="J58"/>
  <c r="I58"/>
  <c r="E58"/>
  <c r="K84" l="1"/>
  <c r="K75"/>
  <c r="K58"/>
  <c r="E74" l="1"/>
  <c r="C91"/>
  <c r="J74"/>
  <c r="I74"/>
  <c r="L61" i="1"/>
  <c r="L62"/>
  <c r="D61"/>
  <c r="F61" s="1"/>
  <c r="F62"/>
  <c r="H147" i="2"/>
  <c r="C112"/>
  <c r="D112"/>
  <c r="F112"/>
  <c r="J24"/>
  <c r="I24"/>
  <c r="E24"/>
  <c r="G22"/>
  <c r="F22"/>
  <c r="D22"/>
  <c r="C22"/>
  <c r="H124"/>
  <c r="H131"/>
  <c r="C66"/>
  <c r="D66"/>
  <c r="H26"/>
  <c r="H59"/>
  <c r="E145"/>
  <c r="G144"/>
  <c r="F144"/>
  <c r="D144"/>
  <c r="C144"/>
  <c r="J145"/>
  <c r="I145"/>
  <c r="J73" l="1"/>
  <c r="I73"/>
  <c r="E73"/>
  <c r="K74"/>
  <c r="K24"/>
  <c r="K145"/>
  <c r="D135"/>
  <c r="C135"/>
  <c r="J137"/>
  <c r="I137"/>
  <c r="E137"/>
  <c r="G126"/>
  <c r="F126"/>
  <c r="D126"/>
  <c r="C126"/>
  <c r="J128"/>
  <c r="I128"/>
  <c r="E128"/>
  <c r="K73" l="1"/>
  <c r="K137"/>
  <c r="K128"/>
  <c r="E32" i="1"/>
  <c r="D32"/>
  <c r="F34"/>
  <c r="F33"/>
  <c r="K34"/>
  <c r="J34"/>
  <c r="K33"/>
  <c r="J33"/>
  <c r="C13" i="7"/>
  <c r="E147" i="2"/>
  <c r="F17" i="1"/>
  <c r="J92" i="2"/>
  <c r="I92"/>
  <c r="E92"/>
  <c r="G76"/>
  <c r="F76"/>
  <c r="C69"/>
  <c r="D69"/>
  <c r="J59"/>
  <c r="I59"/>
  <c r="E59"/>
  <c r="C60"/>
  <c r="C42" s="1"/>
  <c r="D60"/>
  <c r="D42" s="1"/>
  <c r="F60"/>
  <c r="G60"/>
  <c r="J19"/>
  <c r="I19"/>
  <c r="G18"/>
  <c r="F18"/>
  <c r="E19"/>
  <c r="D18"/>
  <c r="J18" s="1"/>
  <c r="C18"/>
  <c r="K59" l="1"/>
  <c r="L34" i="1"/>
  <c r="L33"/>
  <c r="I18" i="2"/>
  <c r="K18" s="1"/>
  <c r="K92"/>
  <c r="I60"/>
  <c r="J60"/>
  <c r="E60"/>
  <c r="E18"/>
  <c r="K19"/>
  <c r="K60" l="1"/>
  <c r="E8" l="1"/>
  <c r="E61" i="1"/>
  <c r="I83"/>
  <c r="G80" i="2"/>
  <c r="B19" i="7"/>
  <c r="C18"/>
  <c r="J118" i="2" l="1"/>
  <c r="I118"/>
  <c r="H118"/>
  <c r="G112"/>
  <c r="G111" s="1"/>
  <c r="F111"/>
  <c r="D111"/>
  <c r="C111"/>
  <c r="J114"/>
  <c r="I114"/>
  <c r="H114"/>
  <c r="D80"/>
  <c r="J89"/>
  <c r="I89"/>
  <c r="G88"/>
  <c r="F88"/>
  <c r="D88"/>
  <c r="C88"/>
  <c r="J52"/>
  <c r="I52"/>
  <c r="E52"/>
  <c r="D51"/>
  <c r="J51" s="1"/>
  <c r="C51"/>
  <c r="D43"/>
  <c r="J17"/>
  <c r="I17"/>
  <c r="E17"/>
  <c r="G16"/>
  <c r="F16"/>
  <c r="D16"/>
  <c r="C16"/>
  <c r="I106" i="1"/>
  <c r="F113"/>
  <c r="I116"/>
  <c r="H104"/>
  <c r="H101" s="1"/>
  <c r="H100" s="1"/>
  <c r="G104"/>
  <c r="G101" s="1"/>
  <c r="G100" s="1"/>
  <c r="J95"/>
  <c r="I95"/>
  <c r="K95"/>
  <c r="H94"/>
  <c r="G94"/>
  <c r="J94" s="1"/>
  <c r="I94" l="1"/>
  <c r="J16" i="2"/>
  <c r="E51"/>
  <c r="I16"/>
  <c r="K16" s="1"/>
  <c r="I88"/>
  <c r="L95" i="1"/>
  <c r="K118" i="2"/>
  <c r="K114"/>
  <c r="J88"/>
  <c r="K88" s="1"/>
  <c r="K89"/>
  <c r="K52"/>
  <c r="I51"/>
  <c r="K51" s="1"/>
  <c r="E16"/>
  <c r="K17"/>
  <c r="K94" i="1"/>
  <c r="L94" s="1"/>
  <c r="H111"/>
  <c r="G111"/>
  <c r="D111"/>
  <c r="K116"/>
  <c r="J116"/>
  <c r="K110"/>
  <c r="J110"/>
  <c r="F110"/>
  <c r="E108"/>
  <c r="D108"/>
  <c r="H108"/>
  <c r="G108"/>
  <c r="E31" i="2"/>
  <c r="G108"/>
  <c r="F108"/>
  <c r="I108" s="1"/>
  <c r="J109"/>
  <c r="I109"/>
  <c r="H109"/>
  <c r="G79"/>
  <c r="C80"/>
  <c r="J57"/>
  <c r="I57"/>
  <c r="E57"/>
  <c r="G56"/>
  <c r="F56"/>
  <c r="D56"/>
  <c r="C56"/>
  <c r="J53"/>
  <c r="I53"/>
  <c r="E53"/>
  <c r="C35"/>
  <c r="D35"/>
  <c r="D29"/>
  <c r="C29"/>
  <c r="J31"/>
  <c r="I31"/>
  <c r="J30"/>
  <c r="I30"/>
  <c r="E30"/>
  <c r="G29"/>
  <c r="F29"/>
  <c r="F106" i="1"/>
  <c r="F115"/>
  <c r="I118"/>
  <c r="E111"/>
  <c r="K113"/>
  <c r="J113"/>
  <c r="E63"/>
  <c r="D63"/>
  <c r="K64"/>
  <c r="J64"/>
  <c r="E22"/>
  <c r="D22"/>
  <c r="K23"/>
  <c r="J23"/>
  <c r="K22"/>
  <c r="H117" i="2"/>
  <c r="H48"/>
  <c r="E34"/>
  <c r="E36"/>
  <c r="E37"/>
  <c r="E83"/>
  <c r="E87"/>
  <c r="E93"/>
  <c r="E130"/>
  <c r="G98"/>
  <c r="F98"/>
  <c r="G106"/>
  <c r="J106" s="1"/>
  <c r="I106"/>
  <c r="I107"/>
  <c r="J107"/>
  <c r="C129"/>
  <c r="J110"/>
  <c r="I110"/>
  <c r="H110"/>
  <c r="J104"/>
  <c r="I104"/>
  <c r="H104"/>
  <c r="J100"/>
  <c r="I100"/>
  <c r="H100"/>
  <c r="G86"/>
  <c r="F86"/>
  <c r="D86"/>
  <c r="C86"/>
  <c r="J87"/>
  <c r="I87"/>
  <c r="J83"/>
  <c r="I83"/>
  <c r="F80"/>
  <c r="F79" s="1"/>
  <c r="D49"/>
  <c r="G47"/>
  <c r="H123" l="1"/>
  <c r="K53"/>
  <c r="L116" i="1"/>
  <c r="L113"/>
  <c r="L110"/>
  <c r="E86" i="2"/>
  <c r="K31"/>
  <c r="K109"/>
  <c r="I56"/>
  <c r="K57"/>
  <c r="J56"/>
  <c r="E56"/>
  <c r="E29"/>
  <c r="I29"/>
  <c r="K30"/>
  <c r="J29"/>
  <c r="G96"/>
  <c r="F96"/>
  <c r="K106"/>
  <c r="K107"/>
  <c r="I86"/>
  <c r="H108"/>
  <c r="J22" i="1"/>
  <c r="J86" i="2"/>
  <c r="K100"/>
  <c r="J108"/>
  <c r="K108" s="1"/>
  <c r="K110"/>
  <c r="K104"/>
  <c r="K87"/>
  <c r="K83"/>
  <c r="K56" l="1"/>
  <c r="K29"/>
  <c r="K86"/>
  <c r="G6"/>
  <c r="F6"/>
  <c r="D6"/>
  <c r="C6"/>
  <c r="J9"/>
  <c r="I9"/>
  <c r="E9"/>
  <c r="I117" i="1"/>
  <c r="K117"/>
  <c r="J117"/>
  <c r="E81"/>
  <c r="C8" i="7"/>
  <c r="K9" i="2" l="1"/>
  <c r="L117" i="1"/>
  <c r="J136" i="2"/>
  <c r="I136"/>
  <c r="E136"/>
  <c r="D132"/>
  <c r="C132"/>
  <c r="J133"/>
  <c r="I133"/>
  <c r="E133"/>
  <c r="J117"/>
  <c r="I117"/>
  <c r="J103"/>
  <c r="I103"/>
  <c r="H103"/>
  <c r="J102"/>
  <c r="I102"/>
  <c r="H102"/>
  <c r="J101"/>
  <c r="I101"/>
  <c r="H101"/>
  <c r="G71"/>
  <c r="F71"/>
  <c r="D71"/>
  <c r="C71"/>
  <c r="J72"/>
  <c r="I72"/>
  <c r="E72"/>
  <c r="F47"/>
  <c r="H47" s="1"/>
  <c r="C47"/>
  <c r="J61"/>
  <c r="I61"/>
  <c r="E61"/>
  <c r="J55"/>
  <c r="I55"/>
  <c r="E55"/>
  <c r="J54"/>
  <c r="I54"/>
  <c r="E54"/>
  <c r="G43"/>
  <c r="G42" s="1"/>
  <c r="F43"/>
  <c r="F42" s="1"/>
  <c r="C43"/>
  <c r="J46"/>
  <c r="I46"/>
  <c r="E46"/>
  <c r="J45"/>
  <c r="I45"/>
  <c r="E45"/>
  <c r="J34"/>
  <c r="I34"/>
  <c r="D40"/>
  <c r="C40"/>
  <c r="C38"/>
  <c r="J41"/>
  <c r="E41"/>
  <c r="G40"/>
  <c r="F40"/>
  <c r="G35"/>
  <c r="F35"/>
  <c r="E35"/>
  <c r="D25"/>
  <c r="C25"/>
  <c r="J27"/>
  <c r="I27"/>
  <c r="E27"/>
  <c r="G25"/>
  <c r="F25"/>
  <c r="J26"/>
  <c r="I26"/>
  <c r="E26"/>
  <c r="G12"/>
  <c r="F12"/>
  <c r="D12"/>
  <c r="C12"/>
  <c r="E13"/>
  <c r="H13"/>
  <c r="I13"/>
  <c r="J13"/>
  <c r="G14"/>
  <c r="F14"/>
  <c r="D14"/>
  <c r="C14"/>
  <c r="J23"/>
  <c r="J22" s="1"/>
  <c r="I23"/>
  <c r="I22" s="1"/>
  <c r="E23"/>
  <c r="J15"/>
  <c r="I15"/>
  <c r="E15"/>
  <c r="H25" l="1"/>
  <c r="C10"/>
  <c r="K34"/>
  <c r="F10"/>
  <c r="E40"/>
  <c r="G10"/>
  <c r="D10"/>
  <c r="K54"/>
  <c r="I12"/>
  <c r="I71"/>
  <c r="K55"/>
  <c r="K133"/>
  <c r="C33"/>
  <c r="K136"/>
  <c r="J12"/>
  <c r="K117"/>
  <c r="K103"/>
  <c r="J40"/>
  <c r="I40"/>
  <c r="K45"/>
  <c r="J71"/>
  <c r="K102"/>
  <c r="K101"/>
  <c r="E71"/>
  <c r="K72"/>
  <c r="K61"/>
  <c r="K46"/>
  <c r="I38"/>
  <c r="I39"/>
  <c r="E39"/>
  <c r="I41"/>
  <c r="K41" s="1"/>
  <c r="K27"/>
  <c r="K15"/>
  <c r="K26"/>
  <c r="K13"/>
  <c r="I14"/>
  <c r="H12"/>
  <c r="E12"/>
  <c r="J14"/>
  <c r="E14"/>
  <c r="E22"/>
  <c r="K23"/>
  <c r="K119" i="1"/>
  <c r="J119"/>
  <c r="F119"/>
  <c r="K112"/>
  <c r="J112"/>
  <c r="F112"/>
  <c r="E102"/>
  <c r="D102"/>
  <c r="H60"/>
  <c r="G60"/>
  <c r="K62"/>
  <c r="J62"/>
  <c r="K61"/>
  <c r="J61"/>
  <c r="H86"/>
  <c r="G86"/>
  <c r="K88"/>
  <c r="J88"/>
  <c r="I88"/>
  <c r="G81"/>
  <c r="G80" s="1"/>
  <c r="D81"/>
  <c r="K84"/>
  <c r="J84"/>
  <c r="E60"/>
  <c r="D60"/>
  <c r="K66"/>
  <c r="J66"/>
  <c r="E16"/>
  <c r="D16"/>
  <c r="K17"/>
  <c r="J17"/>
  <c r="C7" i="7"/>
  <c r="C9"/>
  <c r="C10"/>
  <c r="C11"/>
  <c r="C12"/>
  <c r="C14"/>
  <c r="C15"/>
  <c r="C16"/>
  <c r="C17"/>
  <c r="C6"/>
  <c r="D123" i="2"/>
  <c r="C123"/>
  <c r="J124"/>
  <c r="I124"/>
  <c r="E124"/>
  <c r="H81" i="1"/>
  <c r="I81" s="1"/>
  <c r="H97"/>
  <c r="H96" s="1"/>
  <c r="H93" s="1"/>
  <c r="G97"/>
  <c r="G96" s="1"/>
  <c r="G93" s="1"/>
  <c r="K89"/>
  <c r="J89"/>
  <c r="K67"/>
  <c r="J67"/>
  <c r="K115"/>
  <c r="J115"/>
  <c r="K12" i="2" l="1"/>
  <c r="L17" i="1"/>
  <c r="L115"/>
  <c r="K16"/>
  <c r="F16"/>
  <c r="E144" i="2"/>
  <c r="K40"/>
  <c r="H42"/>
  <c r="B21" i="7"/>
  <c r="C19"/>
  <c r="K14" i="2"/>
  <c r="K71"/>
  <c r="K22"/>
  <c r="L88" i="1"/>
  <c r="J39" i="2"/>
  <c r="K39" s="1"/>
  <c r="D38"/>
  <c r="D33" s="1"/>
  <c r="E33" s="1"/>
  <c r="K124"/>
  <c r="L119" i="1"/>
  <c r="L112"/>
  <c r="J16"/>
  <c r="L16" s="1"/>
  <c r="H80"/>
  <c r="I80" s="1"/>
  <c r="D141" i="2"/>
  <c r="C141"/>
  <c r="G129"/>
  <c r="G122" s="1"/>
  <c r="F129"/>
  <c r="F122" s="1"/>
  <c r="D129"/>
  <c r="E129" s="1"/>
  <c r="D120"/>
  <c r="D115" s="1"/>
  <c r="C120"/>
  <c r="C115" s="1"/>
  <c r="D98"/>
  <c r="D96" s="1"/>
  <c r="C98"/>
  <c r="C96" s="1"/>
  <c r="C94"/>
  <c r="D76"/>
  <c r="D68" s="1"/>
  <c r="C76"/>
  <c r="C68" s="1"/>
  <c r="D62"/>
  <c r="C62"/>
  <c r="C49"/>
  <c r="D47"/>
  <c r="E104" i="1"/>
  <c r="E101" s="1"/>
  <c r="E100" s="1"/>
  <c r="D104"/>
  <c r="D101" s="1"/>
  <c r="D100" s="1"/>
  <c r="E80"/>
  <c r="D80"/>
  <c r="E75"/>
  <c r="D75"/>
  <c r="E73"/>
  <c r="D73"/>
  <c r="E69"/>
  <c r="D69"/>
  <c r="H55"/>
  <c r="H54" s="1"/>
  <c r="H9" s="1"/>
  <c r="G55"/>
  <c r="G54" s="1"/>
  <c r="G9" s="1"/>
  <c r="E50"/>
  <c r="D50"/>
  <c r="E47"/>
  <c r="D47"/>
  <c r="E36"/>
  <c r="D36"/>
  <c r="E30"/>
  <c r="D30"/>
  <c r="E28"/>
  <c r="D28"/>
  <c r="E24"/>
  <c r="D24"/>
  <c r="E19"/>
  <c r="D19"/>
  <c r="D11"/>
  <c r="D10" s="1"/>
  <c r="E11"/>
  <c r="E10" s="1"/>
  <c r="G120" i="2"/>
  <c r="G115" s="1"/>
  <c r="F120"/>
  <c r="F115" s="1"/>
  <c r="E18" i="1" l="1"/>
  <c r="G90" i="2"/>
  <c r="E91"/>
  <c r="F90"/>
  <c r="D18" i="1"/>
  <c r="D90" i="2"/>
  <c r="C90"/>
  <c r="E27" i="1"/>
  <c r="J38" i="2"/>
  <c r="K38" s="1"/>
  <c r="E38"/>
  <c r="C122"/>
  <c r="D68" i="1"/>
  <c r="D59" s="1"/>
  <c r="D27"/>
  <c r="D35"/>
  <c r="D122" i="2"/>
  <c r="E68" i="1"/>
  <c r="E59" s="1"/>
  <c r="E35"/>
  <c r="F26"/>
  <c r="K103"/>
  <c r="J103"/>
  <c r="K102"/>
  <c r="J102"/>
  <c r="K26"/>
  <c r="J26"/>
  <c r="I92"/>
  <c r="I91"/>
  <c r="I87"/>
  <c r="F103"/>
  <c r="F102"/>
  <c r="F25"/>
  <c r="F24"/>
  <c r="J143" i="2"/>
  <c r="J135"/>
  <c r="J81"/>
  <c r="J48"/>
  <c r="J33"/>
  <c r="I143"/>
  <c r="I81"/>
  <c r="I48"/>
  <c r="I37"/>
  <c r="I36"/>
  <c r="I33"/>
  <c r="E135"/>
  <c r="J95"/>
  <c r="I95"/>
  <c r="J94"/>
  <c r="I94"/>
  <c r="J37"/>
  <c r="J36"/>
  <c r="J77"/>
  <c r="I77"/>
  <c r="I135"/>
  <c r="H81"/>
  <c r="E65"/>
  <c r="I65"/>
  <c r="J65"/>
  <c r="E48"/>
  <c r="E77"/>
  <c r="H90" i="1"/>
  <c r="H85" s="1"/>
  <c r="G90"/>
  <c r="G85" s="1"/>
  <c r="K92"/>
  <c r="J92"/>
  <c r="K91"/>
  <c r="J91"/>
  <c r="K87"/>
  <c r="J87"/>
  <c r="G62" i="2"/>
  <c r="K37" l="1"/>
  <c r="K36"/>
  <c r="K33"/>
  <c r="D9" i="1"/>
  <c r="D99" s="1"/>
  <c r="D107" s="1"/>
  <c r="D120" s="1"/>
  <c r="E9"/>
  <c r="E99" s="1"/>
  <c r="E107" s="1"/>
  <c r="E120" s="1"/>
  <c r="L102"/>
  <c r="D138" i="2"/>
  <c r="D140" s="1"/>
  <c r="D148" s="1"/>
  <c r="K77"/>
  <c r="K48"/>
  <c r="L92" i="1"/>
  <c r="L26"/>
  <c r="L103"/>
  <c r="L91"/>
  <c r="L87"/>
  <c r="C138" i="2"/>
  <c r="C140" s="1"/>
  <c r="K135"/>
  <c r="K81"/>
  <c r="G138"/>
  <c r="K65"/>
  <c r="K114" i="1"/>
  <c r="J114"/>
  <c r="F114"/>
  <c r="L114" l="1"/>
  <c r="G59"/>
  <c r="G99" s="1"/>
  <c r="G107" s="1"/>
  <c r="G120" s="1"/>
  <c r="H59"/>
  <c r="H99" s="1"/>
  <c r="H107" s="1"/>
  <c r="H120" s="1"/>
  <c r="G140" i="2" l="1"/>
  <c r="G148" s="1"/>
  <c r="F62"/>
  <c r="H62" s="1"/>
  <c r="H82"/>
  <c r="H80"/>
  <c r="I85" i="1"/>
  <c r="K20"/>
  <c r="J20"/>
  <c r="F21"/>
  <c r="F20"/>
  <c r="J47" i="2"/>
  <c r="I47"/>
  <c r="J35"/>
  <c r="I35"/>
  <c r="J32"/>
  <c r="I32"/>
  <c r="J28"/>
  <c r="I28"/>
  <c r="J25"/>
  <c r="I25"/>
  <c r="E47"/>
  <c r="E32"/>
  <c r="E28"/>
  <c r="E25"/>
  <c r="E111"/>
  <c r="J8"/>
  <c r="I8"/>
  <c r="K35" l="1"/>
  <c r="K28"/>
  <c r="F138"/>
  <c r="F140" s="1"/>
  <c r="F148" s="1"/>
  <c r="K47"/>
  <c r="L20" i="1"/>
  <c r="K25" i="2"/>
  <c r="K32"/>
  <c r="K8"/>
  <c r="J111"/>
  <c r="I111"/>
  <c r="K111" l="1"/>
  <c r="H111"/>
  <c r="K118" i="1"/>
  <c r="J118"/>
  <c r="K83"/>
  <c r="J83"/>
  <c r="F118"/>
  <c r="I10" i="2"/>
  <c r="J10"/>
  <c r="I11"/>
  <c r="J11"/>
  <c r="I20"/>
  <c r="J20"/>
  <c r="I21"/>
  <c r="J21"/>
  <c r="I42"/>
  <c r="J42"/>
  <c r="I43"/>
  <c r="J43"/>
  <c r="I44"/>
  <c r="J44"/>
  <c r="I49"/>
  <c r="J49"/>
  <c r="I50"/>
  <c r="J50"/>
  <c r="I62"/>
  <c r="J62"/>
  <c r="I63"/>
  <c r="J63"/>
  <c r="I64"/>
  <c r="J64"/>
  <c r="I66"/>
  <c r="J66"/>
  <c r="I67"/>
  <c r="J67"/>
  <c r="I68"/>
  <c r="J68"/>
  <c r="I69"/>
  <c r="J69"/>
  <c r="I70"/>
  <c r="J70"/>
  <c r="I76"/>
  <c r="J76"/>
  <c r="I78"/>
  <c r="J78"/>
  <c r="I79"/>
  <c r="J79"/>
  <c r="I80"/>
  <c r="J80"/>
  <c r="I82"/>
  <c r="J82"/>
  <c r="I85"/>
  <c r="J85"/>
  <c r="J90"/>
  <c r="I91"/>
  <c r="J91"/>
  <c r="I93"/>
  <c r="J93"/>
  <c r="I96"/>
  <c r="J96"/>
  <c r="I97"/>
  <c r="J97"/>
  <c r="I98"/>
  <c r="J98"/>
  <c r="I99"/>
  <c r="J99"/>
  <c r="I105"/>
  <c r="J105"/>
  <c r="I112"/>
  <c r="J112"/>
  <c r="I113"/>
  <c r="J113"/>
  <c r="I115"/>
  <c r="J115"/>
  <c r="I116"/>
  <c r="J116"/>
  <c r="I119"/>
  <c r="J119"/>
  <c r="I120"/>
  <c r="J120"/>
  <c r="I121"/>
  <c r="J121"/>
  <c r="I122"/>
  <c r="J122"/>
  <c r="I123"/>
  <c r="J123"/>
  <c r="I125"/>
  <c r="J125"/>
  <c r="I126"/>
  <c r="J126"/>
  <c r="I127"/>
  <c r="J127"/>
  <c r="I129"/>
  <c r="J129"/>
  <c r="I130"/>
  <c r="J130"/>
  <c r="I131"/>
  <c r="J131"/>
  <c r="I132"/>
  <c r="J132"/>
  <c r="I134"/>
  <c r="J134"/>
  <c r="I139"/>
  <c r="J139"/>
  <c r="I141"/>
  <c r="J141"/>
  <c r="I142"/>
  <c r="J142"/>
  <c r="J144"/>
  <c r="I146"/>
  <c r="J146"/>
  <c r="I147"/>
  <c r="J147"/>
  <c r="K147" s="1"/>
  <c r="I7"/>
  <c r="J7"/>
  <c r="J6"/>
  <c r="I6"/>
  <c r="H10"/>
  <c r="H11"/>
  <c r="H21"/>
  <c r="H79"/>
  <c r="H97"/>
  <c r="H98"/>
  <c r="H99"/>
  <c r="H105"/>
  <c r="H112"/>
  <c r="H113"/>
  <c r="H115"/>
  <c r="H122"/>
  <c r="H129"/>
  <c r="E7"/>
  <c r="E10"/>
  <c r="E11"/>
  <c r="E20"/>
  <c r="E21"/>
  <c r="E42"/>
  <c r="E43"/>
  <c r="E44"/>
  <c r="E49"/>
  <c r="E50"/>
  <c r="E62"/>
  <c r="E63"/>
  <c r="E64"/>
  <c r="E66"/>
  <c r="E67"/>
  <c r="E68"/>
  <c r="E69"/>
  <c r="E70"/>
  <c r="E76"/>
  <c r="E78"/>
  <c r="E79"/>
  <c r="E85"/>
  <c r="E90"/>
  <c r="E112"/>
  <c r="E113"/>
  <c r="E115"/>
  <c r="E119"/>
  <c r="E120"/>
  <c r="E121"/>
  <c r="E122"/>
  <c r="E123"/>
  <c r="E125"/>
  <c r="E126"/>
  <c r="E127"/>
  <c r="E132"/>
  <c r="E134"/>
  <c r="E138"/>
  <c r="E139"/>
  <c r="E140"/>
  <c r="E6"/>
  <c r="I54" i="1"/>
  <c r="I55"/>
  <c r="I56"/>
  <c r="I57"/>
  <c r="I58"/>
  <c r="I59"/>
  <c r="I86"/>
  <c r="I90"/>
  <c r="I93"/>
  <c r="I96"/>
  <c r="I97"/>
  <c r="I98"/>
  <c r="I9"/>
  <c r="J10"/>
  <c r="K10"/>
  <c r="J11"/>
  <c r="K11"/>
  <c r="J12"/>
  <c r="K12"/>
  <c r="J13"/>
  <c r="K13"/>
  <c r="J14"/>
  <c r="K14"/>
  <c r="J15"/>
  <c r="K15"/>
  <c r="J18"/>
  <c r="K18"/>
  <c r="J19"/>
  <c r="K19"/>
  <c r="J21"/>
  <c r="K21"/>
  <c r="J24"/>
  <c r="K24"/>
  <c r="J25"/>
  <c r="K25"/>
  <c r="J27"/>
  <c r="K27"/>
  <c r="J28"/>
  <c r="K28"/>
  <c r="J29"/>
  <c r="K29"/>
  <c r="J30"/>
  <c r="K30"/>
  <c r="J31"/>
  <c r="K31"/>
  <c r="J32"/>
  <c r="K32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3"/>
  <c r="K63"/>
  <c r="J65"/>
  <c r="K65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5"/>
  <c r="K85"/>
  <c r="J86"/>
  <c r="K86"/>
  <c r="J90"/>
  <c r="K90"/>
  <c r="J93"/>
  <c r="K93"/>
  <c r="J96"/>
  <c r="K96"/>
  <c r="J97"/>
  <c r="K97"/>
  <c r="J98"/>
  <c r="K98"/>
  <c r="K99"/>
  <c r="J100"/>
  <c r="K100"/>
  <c r="J101"/>
  <c r="K101"/>
  <c r="J104"/>
  <c r="K104"/>
  <c r="J105"/>
  <c r="K105"/>
  <c r="J106"/>
  <c r="K106"/>
  <c r="K107"/>
  <c r="J108"/>
  <c r="K108"/>
  <c r="J109"/>
  <c r="K109"/>
  <c r="J111"/>
  <c r="K111"/>
  <c r="K120"/>
  <c r="K9"/>
  <c r="F9"/>
  <c r="J9"/>
  <c r="F10"/>
  <c r="F11"/>
  <c r="F12"/>
  <c r="F13"/>
  <c r="F14"/>
  <c r="F15"/>
  <c r="F18"/>
  <c r="F19"/>
  <c r="F27"/>
  <c r="F28"/>
  <c r="F29"/>
  <c r="F30"/>
  <c r="F31"/>
  <c r="F32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9"/>
  <c r="F60"/>
  <c r="F63"/>
  <c r="F65"/>
  <c r="F68"/>
  <c r="F69"/>
  <c r="F70"/>
  <c r="F71"/>
  <c r="F72"/>
  <c r="F73"/>
  <c r="F74"/>
  <c r="F75"/>
  <c r="F76"/>
  <c r="F77"/>
  <c r="F78"/>
  <c r="F79"/>
  <c r="F80"/>
  <c r="F81"/>
  <c r="F82"/>
  <c r="F99"/>
  <c r="I99"/>
  <c r="F100"/>
  <c r="F101"/>
  <c r="F104"/>
  <c r="F105"/>
  <c r="F107"/>
  <c r="J107"/>
  <c r="F108"/>
  <c r="F109"/>
  <c r="F111"/>
  <c r="F120"/>
  <c r="I120"/>
  <c r="A10"/>
  <c r="A11" s="1"/>
  <c r="A12" s="1"/>
  <c r="A13" s="1"/>
  <c r="A14" s="1"/>
  <c r="A15" s="1"/>
  <c r="A18" s="1"/>
  <c r="A19" s="1"/>
  <c r="A21" s="1"/>
  <c r="A24" s="1"/>
  <c r="A25" s="1"/>
  <c r="A27" s="1"/>
  <c r="A28" s="1"/>
  <c r="A29" s="1"/>
  <c r="A30" s="1"/>
  <c r="A31" s="1"/>
  <c r="A32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3" s="1"/>
  <c r="A65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5" s="1"/>
  <c r="A86" s="1"/>
  <c r="A90" s="1"/>
  <c r="A93" s="1"/>
  <c r="A96" s="1"/>
  <c r="A97" s="1"/>
  <c r="A98" s="1"/>
  <c r="A99" s="1"/>
  <c r="A100" s="1"/>
  <c r="A101" s="1"/>
  <c r="A104" s="1"/>
  <c r="A105" s="1"/>
  <c r="A106" s="1"/>
  <c r="A107" s="1"/>
  <c r="A108" s="1"/>
  <c r="A109" s="1"/>
  <c r="A111" s="1"/>
  <c r="A120" s="1"/>
  <c r="K130" i="2" l="1"/>
  <c r="L106" i="1"/>
  <c r="L24"/>
  <c r="L83"/>
  <c r="L25"/>
  <c r="L118"/>
  <c r="J138" i="2"/>
  <c r="J140"/>
  <c r="K80"/>
  <c r="I138"/>
  <c r="H138"/>
  <c r="I90"/>
  <c r="K90" s="1"/>
  <c r="J148"/>
  <c r="K82"/>
  <c r="H90"/>
  <c r="L75" i="1"/>
  <c r="L38"/>
  <c r="L9"/>
  <c r="L111"/>
  <c r="L108"/>
  <c r="L101"/>
  <c r="L98"/>
  <c r="L96"/>
  <c r="L90"/>
  <c r="L85"/>
  <c r="L80"/>
  <c r="L76"/>
  <c r="L72"/>
  <c r="L68"/>
  <c r="L59"/>
  <c r="L55"/>
  <c r="L51"/>
  <c r="L47"/>
  <c r="L43"/>
  <c r="L39"/>
  <c r="L35"/>
  <c r="L29"/>
  <c r="L18"/>
  <c r="L14"/>
  <c r="L10"/>
  <c r="K6" i="2"/>
  <c r="K134"/>
  <c r="K123"/>
  <c r="K99"/>
  <c r="K93"/>
  <c r="K79"/>
  <c r="K66"/>
  <c r="K62"/>
  <c r="K43"/>
  <c r="K44"/>
  <c r="K49"/>
  <c r="K10"/>
  <c r="K132"/>
  <c r="K7"/>
  <c r="K119"/>
  <c r="K115"/>
  <c r="K70"/>
  <c r="K139"/>
  <c r="K127"/>
  <c r="K126"/>
  <c r="K122"/>
  <c r="K120"/>
  <c r="K113"/>
  <c r="K98"/>
  <c r="K96"/>
  <c r="K91"/>
  <c r="K85"/>
  <c r="K78"/>
  <c r="K69"/>
  <c r="K67"/>
  <c r="K63"/>
  <c r="K50"/>
  <c r="K42"/>
  <c r="K20"/>
  <c r="K11"/>
  <c r="K131"/>
  <c r="K129"/>
  <c r="K125"/>
  <c r="K121"/>
  <c r="K112"/>
  <c r="K105"/>
  <c r="K97"/>
  <c r="K76"/>
  <c r="K68"/>
  <c r="K64"/>
  <c r="K21"/>
  <c r="I140"/>
  <c r="L79" i="1"/>
  <c r="L58"/>
  <c r="L54"/>
  <c r="L42"/>
  <c r="L97"/>
  <c r="L93"/>
  <c r="L71"/>
  <c r="L65"/>
  <c r="L50"/>
  <c r="L46"/>
  <c r="L32"/>
  <c r="L28"/>
  <c r="L13"/>
  <c r="L105"/>
  <c r="L109"/>
  <c r="L86"/>
  <c r="L81"/>
  <c r="L77"/>
  <c r="L73"/>
  <c r="L69"/>
  <c r="L60"/>
  <c r="L56"/>
  <c r="L52"/>
  <c r="L48"/>
  <c r="L44"/>
  <c r="L40"/>
  <c r="L36"/>
  <c r="L30"/>
  <c r="L19"/>
  <c r="L15"/>
  <c r="L11"/>
  <c r="L104"/>
  <c r="L100"/>
  <c r="L82"/>
  <c r="L78"/>
  <c r="L74"/>
  <c r="L70"/>
  <c r="L63"/>
  <c r="L57"/>
  <c r="L53"/>
  <c r="L49"/>
  <c r="L45"/>
  <c r="L41"/>
  <c r="L37"/>
  <c r="L31"/>
  <c r="L27"/>
  <c r="L21"/>
  <c r="L12"/>
  <c r="J120"/>
  <c r="L120" s="1"/>
  <c r="L107"/>
  <c r="I107"/>
  <c r="J99"/>
  <c r="L99" s="1"/>
  <c r="K138" i="2" l="1"/>
  <c r="K140"/>
  <c r="H140"/>
  <c r="H148" l="1"/>
  <c r="C148"/>
  <c r="E148" s="1"/>
  <c r="I144"/>
  <c r="K144" s="1"/>
  <c r="I148" l="1"/>
  <c r="K148" s="1"/>
</calcChain>
</file>

<file path=xl/sharedStrings.xml><?xml version="1.0" encoding="utf-8"?>
<sst xmlns="http://schemas.openxmlformats.org/spreadsheetml/2006/main" count="565" uniqueCount="525">
  <si>
    <t xml:space="preserve">Найменування </t>
  </si>
  <si>
    <t>Код бюджетної класифікації</t>
  </si>
  <si>
    <t>Загальний фонд</t>
  </si>
  <si>
    <t>Спеціальний фонд</t>
  </si>
  <si>
    <t>Разом</t>
  </si>
  <si>
    <t>виконано за звітний період (рік)</t>
  </si>
  <si>
    <t xml:space="preserve">виконано за звітний період (рік)  </t>
  </si>
  <si>
    <t xml:space="preserve">виконаноза звітний період (рік) </t>
  </si>
  <si>
    <t>Податкові надходження:</t>
  </si>
  <si>
    <t>10000000</t>
  </si>
  <si>
    <t>Податки на доходи, податки на прибуток, податки на збільшення ринкової вартості</t>
  </si>
  <si>
    <t>11000000</t>
  </si>
  <si>
    <t>Податок 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</si>
  <si>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</si>
  <si>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</si>
  <si>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</si>
  <si>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</si>
  <si>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11010200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</si>
  <si>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</si>
  <si>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</si>
  <si>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</si>
  <si>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</si>
  <si>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Рентна плата та плата за використання інших природних ресурсів</t>
  </si>
  <si>
    <t>13000000</t>
  </si>
  <si>
    <t>Рентна плата за спеціальне використання лісових ресурсів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</si>
  <si>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</si>
  <si>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</si>
  <si>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13010200</t>
  </si>
  <si>
    <t>Рентна плата за користування надрами</t>
  </si>
  <si>
    <t>13030000</t>
  </si>
  <si>
    <t>Рентна плата за користування надрами для видобування корисних копалин загальнодержавного значення</t>
  </si>
  <si>
    <t>13030100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</si>
  <si>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</si>
  <si>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</si>
  <si>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</si>
  <si>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</si>
  <si>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</si>
  <si>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</si>
  <si>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</si>
  <si>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</si>
  <si>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</si>
  <si>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</si>
  <si>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</si>
  <si>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Місцеві податки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</si>
  <si>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</si>
  <si>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</si>
  <si>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</si>
  <si>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</si>
  <si>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</si>
  <si>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</si>
  <si>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</si>
  <si>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</si>
  <si>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</si>
  <si>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</si>
  <si>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</si>
  <si>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  </t>
  </si>
  <si>
    <t>18010500</t>
  </si>
  <si>
    <t>Орендна плата з юридичних осіб </t>
  </si>
  <si>
    <t>18010600</t>
  </si>
  <si>
    <t>Земельний податок з фізичних осіб</t>
  </si>
  <si>
    <t>18010700</t>
  </si>
  <si>
    <t>Орендна плата з фізичних осіб</t>
  </si>
  <si>
    <t>18010900</t>
  </si>
  <si>
    <t>Транспортний податок з фізичних осіб</t>
  </si>
  <si>
    <t>18011000</t>
  </si>
  <si>
    <t>Транспортний податок з юридичних осіб</t>
  </si>
  <si>
    <t>18011100</t>
  </si>
  <si>
    <t>Туристичний збір </t>
  </si>
  <si>
    <t>18030000</t>
  </si>
  <si>
    <t>Туристичний збір, сплачений юридичними особами </t>
  </si>
  <si>
    <t>18030100</t>
  </si>
  <si>
    <t>Туристичний збір, сплачений фізичними особами </t>
  </si>
  <si>
    <t>18030200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</si>
  <si>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</si>
  <si>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</si>
  <si>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</si>
  <si>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</si>
  <si>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</si>
  <si>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</si>
  <si>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</si>
  <si>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</si>
  <si>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 </t>
  </si>
  <si>
    <t>19000000</t>
  </si>
  <si>
    <t>Екологічний податок 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</si>
  <si>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</si>
  <si>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</si>
  <si>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</si>
  <si>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</si>
  <si>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</si>
  <si>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</si>
  <si>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</si>
  <si>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</si>
  <si>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</si>
  <si>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 власності та підприємницької діяльності</t>
  </si>
  <si>
    <t>21000000</t>
  </si>
  <si>
    <t>Інші надходження</t>
  </si>
  <si>
    <t>21080000</t>
  </si>
  <si>
    <t>Адміністративні штрафи та інші санкції </t>
  </si>
  <si>
    <t>21081100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</si>
  <si>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</si>
  <si>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</si>
  <si>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</si>
  <si>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</si>
  <si>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</si>
  <si>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</si>
  <si>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</si>
  <si>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</si>
  <si>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</t>
  </si>
  <si>
    <t>22012600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</si>
  <si>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</si>
  <si>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</si>
  <si>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</si>
  <si>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</si>
  <si>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</si>
  <si>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</si>
  <si>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</si>
  <si>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не віднесене до інших категорій</t>
  </si>
  <si>
    <t>22090200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</si>
  <si>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</si>
  <si>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</si>
  <si>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</si>
  <si>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22130000</t>
  </si>
  <si>
    <t>Інші неподаткові надходження  </t>
  </si>
  <si>
    <t>24000000</t>
  </si>
  <si>
    <t>Інші надходження  </t>
  </si>
  <si>
    <t>24060000</t>
  </si>
  <si>
    <t>24060300</t>
  </si>
  <si>
    <t>Власні надходження бюджетних установ  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</si>
  <si>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</si>
  <si>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</si>
  <si>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</si>
  <si>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Інші джерела власних надходжень бюджетних установ  </t>
  </si>
  <si>
    <t>25020000</t>
  </si>
  <si>
    <t>Доходи від операцій з капіталом  </t>
  </si>
  <si>
    <t>30000000</t>
  </si>
  <si>
    <t>Кошти від продажу землі і нематеріальних активів </t>
  </si>
  <si>
    <t>33000000</t>
  </si>
  <si>
    <t>Кошти від продажу землі</t>
  </si>
  <si>
    <t>33010000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</si>
  <si>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</si>
  <si>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33010100</t>
  </si>
  <si>
    <t>Усього доходів без урахування міжбюджетних трансфертів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</si>
  <si>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</si>
  <si>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</si>
  <si>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</si>
  <si>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</si>
  <si>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</si>
  <si>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Субвенції з державного бюджету місцевим бюджетам</t>
  </si>
  <si>
    <t>41030000</t>
  </si>
  <si>
    <t>Освітня субвенція з державного бюджету місцевим бюджетам</t>
  </si>
  <si>
    <t>41033900</t>
  </si>
  <si>
    <t>Усього доходів з урахуванням міжбюджетних трансфертів з державного бюджету</t>
  </si>
  <si>
    <t>90010200</t>
  </si>
  <si>
    <t>Дотації з місцевих бюджетів іншим місцевим бюджетам</t>
  </si>
  <si>
    <t>41040000</t>
  </si>
  <si>
    <t>Субвенції з місцевих бюджетів іншим місцевим бюджетам</t>
  </si>
  <si>
    <t>41050000</t>
  </si>
  <si>
    <t>Усього</t>
  </si>
  <si>
    <t>90010300</t>
  </si>
  <si>
    <t>Державне управлiння</t>
  </si>
  <si>
    <t>0100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</si>
  <si>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</si>
  <si>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</si>
  <si>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Освiта</t>
  </si>
  <si>
    <t>1000</t>
  </si>
  <si>
    <t>Надання дошкільної освіти</t>
  </si>
  <si>
    <t>1010</t>
  </si>
  <si>
    <t>1020</t>
  </si>
  <si>
    <t>Соціальний захист та соціальне забезпечення</t>
  </si>
  <si>
    <t>3000</t>
  </si>
  <si>
    <t>Інші заклади та заходи</t>
  </si>
  <si>
    <t>3240</t>
  </si>
  <si>
    <t>Інші заходи у сфері соціального захисту і соціального забезпечення</t>
  </si>
  <si>
    <t>3242</t>
  </si>
  <si>
    <t>Культура i мистецтво</t>
  </si>
  <si>
    <t>4000</t>
  </si>
  <si>
    <t>Забезпечення діяльності бібліотек</t>
  </si>
  <si>
    <t>4030</t>
  </si>
  <si>
    <t>Забезпечення діяльності музеїв i виставок</t>
  </si>
  <si>
    <t>4040</t>
  </si>
  <si>
    <t>4060</t>
  </si>
  <si>
    <t>Інші заклади та заходи в галузі культури і мистецтва</t>
  </si>
  <si>
    <t>4080</t>
  </si>
  <si>
    <t>Інші заходи в галузі культури і мистецтва</t>
  </si>
  <si>
    <t>4082</t>
  </si>
  <si>
    <t>Фiзична культура i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</si>
  <si>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</si>
  <si>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</si>
  <si>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</si>
  <si>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олімпійських видів спорту</t>
  </si>
  <si>
    <t>5011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</si>
  <si>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</si>
  <si>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</si>
  <si>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</si>
  <si>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</si>
  <si>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Житлово-комунальне господарство</t>
  </si>
  <si>
    <t>6000</t>
  </si>
  <si>
    <t>Утримання та ефективна експлуатація об’єктів житлово-комунального господарства</t>
  </si>
  <si>
    <t>6010</t>
  </si>
  <si>
    <t>Забезпечення діяльності водопровідно-каналізаційного господарства</t>
  </si>
  <si>
    <t>6013</t>
  </si>
  <si>
    <t>Організація благоустрою населених пунктів</t>
  </si>
  <si>
    <t>6030</t>
  </si>
  <si>
    <t>Економічна діяльність</t>
  </si>
  <si>
    <t>7000</t>
  </si>
  <si>
    <t>Сільське, лісове, рибне господарство та мисливство</t>
  </si>
  <si>
    <t>7100</t>
  </si>
  <si>
    <t>Здійснення  заходів із землеустрою</t>
  </si>
  <si>
    <t>7130</t>
  </si>
  <si>
    <t>Будівництво та регіональний розвиток</t>
  </si>
  <si>
    <t>7300</t>
  </si>
  <si>
    <t>Будівництво об'єктів житлово-комунального господарства</t>
  </si>
  <si>
    <t>7310</t>
  </si>
  <si>
    <t>Будівництво об'єктів соціально-культурного призначення</t>
  </si>
  <si>
    <t>7320</t>
  </si>
  <si>
    <t>Розроблення схем планування та забудови територій (містобудівної документації)</t>
  </si>
  <si>
    <t>7350</t>
  </si>
  <si>
    <t>Виконання інвестиційних проектів</t>
  </si>
  <si>
    <t>7360</t>
  </si>
  <si>
    <t>Транспорт та транспортна інфраструктура, дорожнє господарство</t>
  </si>
  <si>
    <t>7400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</si>
  <si>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</si>
  <si>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</si>
  <si>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</si>
  <si>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</si>
  <si>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Інші програми та заходи, пов'язані з економічною діяльністю</t>
  </si>
  <si>
    <t>7600</t>
  </si>
  <si>
    <t>Внески до статутного капіталу суб’єктів господарювання</t>
  </si>
  <si>
    <t>7670</t>
  </si>
  <si>
    <t>Членські внески до асоціацій органів місцевого самоврядування</t>
  </si>
  <si>
    <t>7680</t>
  </si>
  <si>
    <t>Інша економічна діяльність</t>
  </si>
  <si>
    <t>7690</t>
  </si>
  <si>
    <t>Інші заходи, пов'язані з економічною діяльністю</t>
  </si>
  <si>
    <t>7693</t>
  </si>
  <si>
    <t>Інша діяльність</t>
  </si>
  <si>
    <t>8000</t>
  </si>
  <si>
    <t>Захист населення і територій від надзвичайних ситуацій техногенного та природного характеру</t>
  </si>
  <si>
    <t>8100</t>
  </si>
  <si>
    <t>Забезпечення діяльності місцевої пожежної охорони</t>
  </si>
  <si>
    <t>8130</t>
  </si>
  <si>
    <t>Громадський порядок та безпека</t>
  </si>
  <si>
    <t>8200</t>
  </si>
  <si>
    <t>Інші заходи громадського порядку та безпеки</t>
  </si>
  <si>
    <t>8230</t>
  </si>
  <si>
    <t>Охорона навколишнього природного середовища</t>
  </si>
  <si>
    <t>8300</t>
  </si>
  <si>
    <t>Інша діяльність у сфері екології та охорони природних ресурсів</t>
  </si>
  <si>
    <t>8330</t>
  </si>
  <si>
    <t>Природоохоронні заходи за рахунок цільових фондів</t>
  </si>
  <si>
    <t>8340</t>
  </si>
  <si>
    <t>Засоби масової інформації</t>
  </si>
  <si>
    <t>8400</t>
  </si>
  <si>
    <t>Інші заходи у сфері засобів масової інформації</t>
  </si>
  <si>
    <t>8420</t>
  </si>
  <si>
    <t>Усього видатків без урахування міжбюджетних трансфертів</t>
  </si>
  <si>
    <t>900201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</si>
  <si>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</si>
  <si>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</si>
  <si>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</si>
  <si>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</si>
  <si>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</si>
  <si>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9400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</si>
  <si>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</si>
  <si>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9410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</si>
  <si>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</si>
  <si>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</si>
  <si>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Субвенція з місцевого бюджету на співфінансування інвестиційних проектів</t>
  </si>
  <si>
    <t>9750</t>
  </si>
  <si>
    <t>Інші субвенції з місцевого бюджету</t>
  </si>
  <si>
    <t>9770</t>
  </si>
  <si>
    <t>900203</t>
  </si>
  <si>
    <t>відсоток виконання</t>
  </si>
  <si>
    <t>ДОХОДИ</t>
  </si>
  <si>
    <t>РАЗОМ</t>
  </si>
  <si>
    <t>програмної класифікації видатків та кредитування місцевих бюджетів</t>
  </si>
  <si>
    <t>ВИДАТКИ</t>
  </si>
  <si>
    <t>Л.Я.Прус</t>
  </si>
  <si>
    <t>13010100</t>
  </si>
  <si>
    <t>41053900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</si>
  <si>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</si>
  <si>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</si>
  <si>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 
</t>
  </si>
  <si>
    <t>22080402</t>
  </si>
  <si>
    <t>0160</t>
  </si>
  <si>
    <t>1150</t>
  </si>
  <si>
    <t>1160</t>
  </si>
  <si>
    <t>Інші програми, заклади та заходи у сфері освіти</t>
  </si>
  <si>
    <t>Забезпечення діяльності інших закладів у сфері освіти</t>
  </si>
  <si>
    <t>7368</t>
  </si>
  <si>
    <t xml:space="preserve">            </t>
  </si>
  <si>
    <t>Виконання інвестиційних проектів за рахунок субвенцій з інших бюджетів</t>
  </si>
  <si>
    <t xml:space="preserve">затверджено  на звітний рік з урахуванням змін </t>
  </si>
  <si>
    <t xml:space="preserve">затверджено на звітний рік з урахуванням змін 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</si>
  <si>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</si>
  <si>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</si>
  <si>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13030200</t>
  </si>
  <si>
    <t>25020100</t>
  </si>
  <si>
    <t>25020200</t>
  </si>
  <si>
    <t>41020000</t>
  </si>
  <si>
    <t>41020100</t>
  </si>
  <si>
    <t>25010100</t>
  </si>
  <si>
    <t>6011</t>
  </si>
  <si>
    <t>5061</t>
  </si>
  <si>
    <t>2000</t>
  </si>
  <si>
    <t>2110</t>
  </si>
  <si>
    <t>2112</t>
  </si>
  <si>
    <t>2113</t>
  </si>
  <si>
    <t>7200</t>
  </si>
  <si>
    <t>7220</t>
  </si>
  <si>
    <t>7321</t>
  </si>
  <si>
    <t xml:space="preserve">Резервний фонд </t>
  </si>
  <si>
    <t>8700</t>
  </si>
  <si>
    <t>9420</t>
  </si>
  <si>
    <t>Охорона здоров'я</t>
  </si>
  <si>
    <t>Первинна медична допомога населенню</t>
  </si>
  <si>
    <t>Первинна медична допомога населенню, що надається фельдшерськими, фельдшерсько-акушерськими пунктами</t>
  </si>
  <si>
    <t>Первинна медична допомога населенню, що надається амбулаторно-поліклінічними закладами (відділеннями)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</si>
  <si>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</si>
  <si>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</si>
  <si>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Газове господарство</t>
  </si>
  <si>
    <t>Газифікація населених пунктів</t>
  </si>
  <si>
    <t>Будівництво освітніх установ та закладів</t>
  </si>
  <si>
    <t>Субвенція з місцевого бюджету за рахунок залишку коштів медичної субвенції, що утворився на початок бюджетного періоду</t>
  </si>
  <si>
    <t>Плата за послуги, що надаються бюджетними установами згідно з їх основною діяльністю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</si>
  <si>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</si>
  <si>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</si>
  <si>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Рентна плата за користування надрами для видобування корисних копалин місцевого значення </t>
  </si>
  <si>
    <t>Дотації</t>
  </si>
  <si>
    <t>Базова дотація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</si>
  <si>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</si>
  <si>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</si>
  <si>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</si>
  <si>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</si>
  <si>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</si>
  <si>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</si>
  <si>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25010400</t>
  </si>
  <si>
    <t>Надходження бюджетних установ від реалізації в установленому порядку майна (крім нерухомого майна) </t>
  </si>
  <si>
    <t>Компенсаційні виплати за пільговий проїзд окремих категорій громадян на залізничному транспорті</t>
  </si>
  <si>
    <t>3035</t>
  </si>
  <si>
    <t>8110</t>
  </si>
  <si>
    <t>Заходи із запобігання та ліквідації надзвичайних ситуацій та наслідків стихійного лиха</t>
  </si>
  <si>
    <t xml:space="preserve">Субвенції  іншим місцевим бюджетам </t>
  </si>
  <si>
    <t>Транспорт та транспортна інфраструктура</t>
  </si>
  <si>
    <t>Інші програми та заходи</t>
  </si>
  <si>
    <t xml:space="preserve">Начальник фінансового відділу  </t>
  </si>
  <si>
    <t>Радехівської міської ради</t>
  </si>
  <si>
    <t xml:space="preserve">        Загальний фонд</t>
  </si>
  <si>
    <t>Звіт про виконання  бюджету Радехівської міської  територіальної громади</t>
  </si>
  <si>
    <t>11020000</t>
  </si>
  <si>
    <t>Податок на прибуток підприємств та фінансових установ комунальної власності </t>
  </si>
  <si>
    <t>11020200</t>
  </si>
  <si>
    <t xml:space="preserve">Податок на прибуток підприємств 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</si>
  <si>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</si>
  <si>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</si>
  <si>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</si>
  <si>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</si>
  <si>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25010300</t>
  </si>
  <si>
    <t>Плата за оренду майна бюджетних устианов</t>
  </si>
  <si>
    <t>21010300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</si>
  <si>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</si>
  <si>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</si>
  <si>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</si>
  <si>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</si>
  <si>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</si>
  <si>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</si>
  <si>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1031</t>
  </si>
  <si>
    <t>1070</t>
  </si>
  <si>
    <t>1080</t>
  </si>
  <si>
    <t>1140</t>
  </si>
  <si>
    <t>1141</t>
  </si>
  <si>
    <t>1030</t>
  </si>
  <si>
    <t>Надання загальної середньої освіти за рахунок освітньої субвенції</t>
  </si>
  <si>
    <t>1021</t>
  </si>
  <si>
    <t>Забезпечення діяльності інклюзивно-ресурсних центрів</t>
  </si>
  <si>
    <t>Забезпечення діяльності інклюзивно-ресурсних центрів за рахунок коштів місцевого бюджету</t>
  </si>
  <si>
    <t>1151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</si>
  <si>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</si>
  <si>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</si>
  <si>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</si>
  <si>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</si>
  <si>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</si>
  <si>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2010</t>
  </si>
  <si>
    <t>2140</t>
  </si>
  <si>
    <t>2144</t>
  </si>
  <si>
    <t>2150</t>
  </si>
  <si>
    <t>Багатопрофільна стаціонарна медична допомога населенню</t>
  </si>
  <si>
    <t>Програми і централізовані заходи у галузі охорони здоров'я</t>
  </si>
  <si>
    <t>Централізовані заходи з лікування хворих на цукровий та нецукровий діабет</t>
  </si>
  <si>
    <t>Інші програми, заклади та заходи у сфері охорони здоров'я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</si>
  <si>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</si>
  <si>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пільг окремим категоріям громадян з оплати послуг зв'язку</t>
  </si>
  <si>
    <t>3030</t>
  </si>
  <si>
    <t>3032</t>
  </si>
  <si>
    <t>3033</t>
  </si>
  <si>
    <t>Компенсаційні виплати на пільговий проїзд автомобільним транспортом окремим категоріям громадян</t>
  </si>
  <si>
    <t>3100</t>
  </si>
  <si>
    <t>3104</t>
  </si>
  <si>
    <t>3120</t>
  </si>
  <si>
    <t>3121</t>
  </si>
  <si>
    <t>3160</t>
  </si>
  <si>
    <t>3180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</si>
  <si>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</si>
  <si>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</si>
  <si>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</si>
  <si>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Утримання та забезпечення діяльності центрів соціальних служб</t>
  </si>
  <si>
    <t>Забезпечення діяльності палаців і будинків культури, клубів, центрів дозвілля та інших клубних закладів</t>
  </si>
  <si>
    <t>5030</t>
  </si>
  <si>
    <t>5031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</si>
  <si>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</si>
  <si>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</si>
  <si>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7324</t>
  </si>
  <si>
    <t>Будівництво установ та закладів культури</t>
  </si>
  <si>
    <t>7325</t>
  </si>
  <si>
    <t>Будівництво споруд, установ та закладів фізичної культури і спорту</t>
  </si>
  <si>
    <t>7330</t>
  </si>
  <si>
    <t>Будівництво інших об`єктів комунальної власності</t>
  </si>
  <si>
    <t>7660</t>
  </si>
  <si>
    <t>8410</t>
  </si>
  <si>
    <t>Фінансова підтримка засобів масової інформації</t>
  </si>
  <si>
    <t>8710</t>
  </si>
  <si>
    <t>Резервний фонд місцевого бюджету</t>
  </si>
  <si>
    <t>Субвенція з місцевого бюджету  державному бюджету на виконання програм соціально-економічного розвитку регіонів</t>
  </si>
  <si>
    <t>41053400</t>
  </si>
  <si>
    <t>21010000</t>
  </si>
  <si>
    <t>Субвенція з місцевого бюджету на виконання інвестиційних проектів</t>
  </si>
  <si>
    <t>0180</t>
  </si>
  <si>
    <t>6017</t>
  </si>
  <si>
    <t>6070</t>
  </si>
  <si>
    <t>6071</t>
  </si>
  <si>
    <t>7322</t>
  </si>
  <si>
    <t>7340</t>
  </si>
  <si>
    <t>Інша діяльність у сфері державного управління</t>
  </si>
  <si>
    <t>Інша діяльність, пов'язана з експлуатацією об'єктів житлово-комунального господарства</t>
  </si>
  <si>
    <t>Регулювання цін/тарифів на житлово-комунальні послуги</t>
  </si>
  <si>
    <t>Будівництво медичних установ та закладів</t>
  </si>
  <si>
    <t>Проектування, реставрація та охорона пам'яток архітектури</t>
  </si>
  <si>
    <t>Керівництво і управління у відповідній сфері у містах (місті Києві), селищах, селах, 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</si>
  <si>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</si>
  <si>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</si>
  <si>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  та органу місцевого самоврядування, та розміром економічного обгрунтованих витрат на їх виробництво (надання)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</si>
  <si>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 торгів</t>
  </si>
  <si>
    <t>13020000</t>
  </si>
  <si>
    <t>13020200</t>
  </si>
  <si>
    <t>Рентна плата за спеціальне використання води </t>
  </si>
  <si>
    <t>Рентна плата за спеціальне використання води водних об'єктів місцевого значення </t>
  </si>
  <si>
    <t>21080500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</si>
  <si>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</si>
  <si>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</si>
  <si>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</si>
  <si>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</si>
  <si>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1180</t>
  </si>
  <si>
    <t>1181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</si>
  <si>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</si>
  <si>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</si>
  <si>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</si>
  <si>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 xml:space="preserve"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</t>
  </si>
  <si>
    <t>3140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</si>
  <si>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</t>
  </si>
  <si>
    <t>3190</t>
  </si>
  <si>
    <t>3192</t>
  </si>
  <si>
    <t>Соціальний захист ветеранів війни та праці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</si>
  <si>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</si>
  <si>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6083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</si>
  <si>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</si>
  <si>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</si>
  <si>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Начальник фінансового відділу 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</si>
  <si>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</si>
  <si>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41040500</t>
  </si>
  <si>
    <t>41052600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</si>
  <si>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</si>
  <si>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</si>
  <si>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</si>
  <si>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31000000</t>
  </si>
  <si>
    <t>31030000</t>
  </si>
  <si>
    <t>1040</t>
  </si>
  <si>
    <t>1041</t>
  </si>
  <si>
    <t>Надання загальної середньої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</si>
  <si>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3130</t>
  </si>
  <si>
    <t>3133</t>
  </si>
  <si>
    <t>Реалізація державної політики у молодіжній сфері</t>
  </si>
  <si>
    <t>Інші заходи та заклади молодіжної політики</t>
  </si>
  <si>
    <t>6080</t>
  </si>
  <si>
    <t>Реалізація державних та місцевих житлових програм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</si>
  <si>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</si>
  <si>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</si>
  <si>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</si>
  <si>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Внески до статутного капіталу суб'єктів господарювання</t>
  </si>
  <si>
    <t>1060</t>
  </si>
  <si>
    <t>1061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</si>
  <si>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</si>
  <si>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</si>
  <si>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</si>
  <si>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Реалізація програм в галузі сільського господарства</t>
  </si>
  <si>
    <t>14040100</t>
  </si>
  <si>
    <t>14040200</t>
  </si>
  <si>
    <t>7110</t>
  </si>
  <si>
    <t>8240</t>
  </si>
  <si>
    <t>Заходи та роботи з територіальної оборони</t>
  </si>
  <si>
    <t>8775</t>
  </si>
  <si>
    <t>Інші заходи за рахунок коштів резервного фонду місцевого бюджету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</si>
  <si>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</si>
  <si>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</si>
  <si>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</si>
  <si>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</t>
  </si>
  <si>
    <t>1142</t>
  </si>
  <si>
    <t>Інші програми та заходи у сфері освіти</t>
  </si>
  <si>
    <t>5041</t>
  </si>
  <si>
    <t>5040</t>
  </si>
  <si>
    <t>Підтримка і розвиток спортивної інфраструктури</t>
  </si>
  <si>
    <t>Утримання та фінансова підтримка спортивних споруд</t>
  </si>
  <si>
    <t>за  I півріччя 2023 року</t>
  </si>
  <si>
    <t>41040400</t>
  </si>
  <si>
    <t xml:space="preserve">Інші дотації з місцевого бюджету </t>
  </si>
  <si>
    <t>41077000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</si>
  <si>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</si>
  <si>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Інші програми та заходи у сфері охорони здоров'я</t>
  </si>
  <si>
    <t>2152</t>
  </si>
  <si>
    <t>3210</t>
  </si>
  <si>
    <t>Організація та проведення громадських робіт</t>
  </si>
  <si>
    <t>5049</t>
  </si>
  <si>
    <t>Виконання окремих заходів з реалізації соціального проекту «Активні парки – локації здорової України»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</si>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</sst>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#,##0;[Red]#,##0"/>
    <numFmt numFmtId="165" formatCode="0.0"/>
    <numFmt numFmtId="166" formatCode="#,##0.0"/>
    <numFmt numFmtId="167" formatCode="#,##0.00;\-#,##0.00"/>
    <numFmt numFmtId="168" formatCode="#,##0;\-#,##0"/>
  </numFmts>
  <fonts count="45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4"/>
      <name val="Times New Roman"/>
      <family val="1"/>
      <charset val="1"/>
    </font>
    <font>
      <sz val="12"/>
      <name val="Times New Roman"/>
      <family val="1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9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0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i/>
      <sz val="14"/>
      <name val="Times New Roman"/>
      <family val="1"/>
      <charset val="1"/>
    </font>
    <font>
      <b/>
      <i/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  <font>
      <i/>
      <sz val="10"/>
      <name val="Arial Cyr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3"/>
      <name val="Times New Roman"/>
      <family val="1"/>
      <charset val="1"/>
    </font>
    <font>
      <sz val="11"/>
      <name val="Times New Roman"/>
      <family val="1"/>
      <charset val="1"/>
    </font>
    <font>
      <b/>
      <sz val="13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1" fillId="0" borderId="0"/>
    <xf numFmtId="0" fontId="1" fillId="0" borderId="0"/>
    <xf numFmtId="0" fontId="38" fillId="0" borderId="0"/>
  </cellStyleXfs>
  <cellXfs count="41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Fill="1" applyBorder="1"/>
    <xf numFmtId="49" fontId="2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5" fontId="2" fillId="0" borderId="0" xfId="0" applyNumberFormat="1" applyFont="1" applyFill="1" applyBorder="1" applyAlignment="1" applyProtection="1">
      <alignment horizontal="center"/>
    </xf>
    <xf numFmtId="2" fontId="14" fillId="0" borderId="0" xfId="1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left" wrapText="1"/>
    </xf>
    <xf numFmtId="0" fontId="1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0" xfId="0" applyFont="1"/>
    <xf numFmtId="0" fontId="18" fillId="0" borderId="0" xfId="0" applyFont="1" applyFill="1"/>
    <xf numFmtId="3" fontId="17" fillId="0" borderId="0" xfId="1" applyNumberFormat="1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" fontId="3" fillId="0" borderId="4" xfId="0" applyNumberFormat="1" applyFont="1" applyFill="1" applyBorder="1" applyAlignment="1" applyProtection="1">
      <alignment horizontal="right" vertical="top"/>
    </xf>
    <xf numFmtId="4" fontId="6" fillId="0" borderId="4" xfId="0" applyNumberFormat="1" applyFont="1" applyFill="1" applyBorder="1" applyAlignment="1" applyProtection="1">
      <alignment horizontal="right" vertical="top"/>
    </xf>
    <xf numFmtId="4" fontId="21" fillId="0" borderId="4" xfId="0" applyNumberFormat="1" applyFont="1" applyFill="1" applyBorder="1" applyAlignment="1" applyProtection="1">
      <alignment horizontal="right" vertical="top"/>
    </xf>
    <xf numFmtId="0" fontId="22" fillId="0" borderId="0" xfId="0" applyFont="1"/>
    <xf numFmtId="4" fontId="3" fillId="0" borderId="9" xfId="0" applyNumberFormat="1" applyFont="1" applyFill="1" applyBorder="1" applyAlignment="1" applyProtection="1">
      <alignment horizontal="right" vertical="top"/>
    </xf>
    <xf numFmtId="4" fontId="23" fillId="0" borderId="4" xfId="0" applyNumberFormat="1" applyFont="1" applyFill="1" applyBorder="1" applyAlignment="1" applyProtection="1">
      <alignment horizontal="right" vertical="top"/>
    </xf>
    <xf numFmtId="4" fontId="26" fillId="0" borderId="4" xfId="0" applyNumberFormat="1" applyFont="1" applyFill="1" applyBorder="1" applyAlignment="1" applyProtection="1">
      <alignment horizontal="right" vertical="top"/>
    </xf>
    <xf numFmtId="0" fontId="13" fillId="0" borderId="0" xfId="2" applyFont="1" applyFill="1" applyBorder="1" applyAlignment="1">
      <alignment horizontal="center"/>
    </xf>
    <xf numFmtId="0" fontId="29" fillId="0" borderId="0" xfId="0" applyFont="1" applyFill="1"/>
    <xf numFmtId="3" fontId="25" fillId="0" borderId="0" xfId="1" applyNumberFormat="1" applyFont="1" applyFill="1" applyBorder="1" applyAlignment="1" applyProtection="1">
      <alignment horizontal="justify" vertical="top" wrapText="1"/>
    </xf>
    <xf numFmtId="2" fontId="29" fillId="0" borderId="0" xfId="1" applyNumberFormat="1" applyFont="1" applyFill="1" applyBorder="1" applyAlignment="1" applyProtection="1">
      <alignment horizontal="right"/>
    </xf>
    <xf numFmtId="0" fontId="28" fillId="0" borderId="0" xfId="2" applyFont="1" applyFill="1" applyBorder="1" applyAlignment="1">
      <alignment horizontal="center"/>
    </xf>
    <xf numFmtId="4" fontId="3" fillId="0" borderId="13" xfId="0" applyNumberFormat="1" applyFont="1" applyFill="1" applyBorder="1" applyAlignment="1" applyProtection="1">
      <alignment horizontal="right" vertical="top"/>
    </xf>
    <xf numFmtId="166" fontId="3" fillId="0" borderId="23" xfId="0" applyNumberFormat="1" applyFont="1" applyFill="1" applyBorder="1" applyAlignment="1" applyProtection="1">
      <alignment horizontal="right" vertical="top"/>
    </xf>
    <xf numFmtId="166" fontId="21" fillId="0" borderId="23" xfId="0" applyNumberFormat="1" applyFont="1" applyFill="1" applyBorder="1" applyAlignment="1" applyProtection="1">
      <alignment horizontal="right" vertical="top"/>
    </xf>
    <xf numFmtId="166" fontId="26" fillId="0" borderId="23" xfId="0" applyNumberFormat="1" applyFont="1" applyFill="1" applyBorder="1" applyAlignment="1" applyProtection="1">
      <alignment horizontal="right" vertical="top"/>
    </xf>
    <xf numFmtId="166" fontId="6" fillId="0" borderId="23" xfId="0" applyNumberFormat="1" applyFont="1" applyFill="1" applyBorder="1" applyAlignment="1" applyProtection="1">
      <alignment horizontal="right" vertical="top"/>
    </xf>
    <xf numFmtId="166" fontId="3" fillId="0" borderId="25" xfId="0" applyNumberFormat="1" applyFont="1" applyFill="1" applyBorder="1" applyAlignment="1" applyProtection="1">
      <alignment horizontal="right" vertical="top"/>
    </xf>
    <xf numFmtId="166" fontId="3" fillId="0" borderId="27" xfId="0" applyNumberFormat="1" applyFont="1" applyFill="1" applyBorder="1" applyAlignment="1" applyProtection="1">
      <alignment horizontal="right" vertical="top"/>
    </xf>
    <xf numFmtId="0" fontId="2" fillId="4" borderId="0" xfId="0" applyFont="1" applyFill="1"/>
    <xf numFmtId="0" fontId="9" fillId="4" borderId="0" xfId="0" applyFont="1" applyFill="1"/>
    <xf numFmtId="0" fontId="19" fillId="4" borderId="0" xfId="0" applyFont="1" applyFill="1"/>
    <xf numFmtId="166" fontId="23" fillId="0" borderId="23" xfId="0" applyNumberFormat="1" applyFont="1" applyFill="1" applyBorder="1" applyAlignment="1" applyProtection="1">
      <alignment horizontal="right" vertical="top"/>
    </xf>
    <xf numFmtId="0" fontId="4" fillId="0" borderId="28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49" fontId="9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20" fillId="0" borderId="37" xfId="0" applyFont="1" applyFill="1" applyBorder="1" applyAlignment="1">
      <alignment horizontal="left" vertical="top" wrapText="1"/>
    </xf>
    <xf numFmtId="0" fontId="17" fillId="0" borderId="37" xfId="0" applyFont="1" applyFill="1" applyBorder="1" applyAlignment="1">
      <alignment horizontal="left" vertical="top" wrapText="1"/>
    </xf>
    <xf numFmtId="0" fontId="30" fillId="0" borderId="37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20" fillId="0" borderId="22" xfId="0" applyNumberFormat="1" applyFont="1" applyFill="1" applyBorder="1" applyAlignment="1">
      <alignment horizontal="center" vertical="top" wrapText="1"/>
    </xf>
    <xf numFmtId="49" fontId="7" fillId="0" borderId="22" xfId="0" applyNumberFormat="1" applyFont="1" applyFill="1" applyBorder="1" applyAlignment="1">
      <alignment horizontal="center" vertical="top" wrapText="1"/>
    </xf>
    <xf numFmtId="49" fontId="17" fillId="0" borderId="22" xfId="0" applyNumberFormat="1" applyFont="1" applyFill="1" applyBorder="1" applyAlignment="1">
      <alignment horizontal="center" vertical="top" wrapText="1"/>
    </xf>
    <xf numFmtId="49" fontId="30" fillId="0" borderId="22" xfId="0" applyNumberFormat="1" applyFont="1" applyFill="1" applyBorder="1" applyAlignment="1">
      <alignment horizontal="center" vertical="top" wrapText="1"/>
    </xf>
    <xf numFmtId="49" fontId="16" fillId="0" borderId="22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" fontId="3" fillId="0" borderId="47" xfId="0" applyNumberFormat="1" applyFont="1" applyFill="1" applyBorder="1" applyAlignment="1" applyProtection="1">
      <alignment horizontal="right" vertical="top"/>
    </xf>
    <xf numFmtId="166" fontId="6" fillId="0" borderId="32" xfId="0" applyNumberFormat="1" applyFont="1" applyFill="1" applyBorder="1" applyAlignment="1" applyProtection="1">
      <alignment horizontal="right" vertical="top"/>
    </xf>
    <xf numFmtId="4" fontId="6" fillId="0" borderId="31" xfId="0" applyNumberFormat="1" applyFont="1" applyFill="1" applyBorder="1" applyAlignment="1" applyProtection="1">
      <alignment horizontal="right" vertical="top"/>
    </xf>
    <xf numFmtId="4" fontId="3" fillId="5" borderId="13" xfId="0" applyNumberFormat="1" applyFont="1" applyFill="1" applyBorder="1" applyAlignment="1" applyProtection="1">
      <alignment horizontal="right" vertical="top"/>
    </xf>
    <xf numFmtId="4" fontId="3" fillId="6" borderId="13" xfId="0" applyNumberFormat="1" applyFont="1" applyFill="1" applyBorder="1" applyAlignment="1" applyProtection="1">
      <alignment horizontal="right" vertical="top"/>
    </xf>
    <xf numFmtId="0" fontId="4" fillId="0" borderId="13" xfId="0" applyFont="1" applyFill="1" applyBorder="1" applyAlignment="1">
      <alignment horizontal="left" vertical="top" wrapText="1"/>
    </xf>
    <xf numFmtId="166" fontId="25" fillId="0" borderId="13" xfId="0" applyNumberFormat="1" applyFont="1" applyFill="1" applyBorder="1" applyAlignment="1" applyProtection="1">
      <alignment horizontal="right" vertical="top"/>
    </xf>
    <xf numFmtId="49" fontId="4" fillId="0" borderId="13" xfId="0" applyNumberFormat="1" applyFont="1" applyFill="1" applyBorder="1" applyAlignment="1">
      <alignment horizontal="center" vertical="top" wrapText="1"/>
    </xf>
    <xf numFmtId="0" fontId="34" fillId="8" borderId="51" xfId="0" applyFont="1" applyFill="1" applyBorder="1" applyAlignment="1">
      <alignment horizontal="left" vertical="center" wrapText="1"/>
    </xf>
    <xf numFmtId="4" fontId="25" fillId="0" borderId="13" xfId="0" applyNumberFormat="1" applyFont="1" applyFill="1" applyBorder="1" applyAlignment="1" applyProtection="1">
      <alignment horizontal="right" vertical="top"/>
    </xf>
    <xf numFmtId="0" fontId="7" fillId="0" borderId="13" xfId="0" applyFont="1" applyFill="1" applyBorder="1" applyAlignment="1">
      <alignment horizontal="left" vertical="top" wrapText="1"/>
    </xf>
    <xf numFmtId="4" fontId="23" fillId="5" borderId="13" xfId="0" applyNumberFormat="1" applyFont="1" applyFill="1" applyBorder="1" applyAlignment="1" applyProtection="1">
      <alignment horizontal="right" vertical="top"/>
    </xf>
    <xf numFmtId="166" fontId="23" fillId="0" borderId="13" xfId="0" applyNumberFormat="1" applyFont="1" applyFill="1" applyBorder="1" applyAlignment="1" applyProtection="1">
      <alignment horizontal="right" vertical="top"/>
    </xf>
    <xf numFmtId="4" fontId="23" fillId="0" borderId="13" xfId="0" applyNumberFormat="1" applyFont="1" applyFill="1" applyBorder="1" applyAlignment="1" applyProtection="1">
      <alignment horizontal="right" vertical="top"/>
    </xf>
    <xf numFmtId="49" fontId="16" fillId="0" borderId="13" xfId="0" applyNumberFormat="1" applyFont="1" applyFill="1" applyBorder="1" applyAlignment="1">
      <alignment horizontal="center" vertical="top" wrapText="1"/>
    </xf>
    <xf numFmtId="0" fontId="34" fillId="8" borderId="13" xfId="0" applyFont="1" applyFill="1" applyBorder="1" applyAlignment="1">
      <alignment horizontal="left" vertical="center" wrapText="1"/>
    </xf>
    <xf numFmtId="4" fontId="23" fillId="6" borderId="13" xfId="0" applyNumberFormat="1" applyFont="1" applyFill="1" applyBorder="1" applyAlignment="1" applyProtection="1">
      <alignment horizontal="right" vertical="top"/>
    </xf>
    <xf numFmtId="0" fontId="20" fillId="0" borderId="13" xfId="0" applyFont="1" applyFill="1" applyBorder="1" applyAlignment="1">
      <alignment horizontal="left" vertical="top" wrapText="1"/>
    </xf>
    <xf numFmtId="49" fontId="20" fillId="0" borderId="13" xfId="0" applyNumberFormat="1" applyFont="1" applyFill="1" applyBorder="1" applyAlignment="1">
      <alignment horizontal="center" vertical="top" wrapText="1"/>
    </xf>
    <xf numFmtId="4" fontId="26" fillId="5" borderId="13" xfId="0" applyNumberFormat="1" applyFont="1" applyFill="1" applyBorder="1" applyAlignment="1" applyProtection="1">
      <alignment horizontal="right" vertical="top"/>
    </xf>
    <xf numFmtId="166" fontId="26" fillId="0" borderId="13" xfId="0" applyNumberFormat="1" applyFont="1" applyFill="1" applyBorder="1" applyAlignment="1" applyProtection="1">
      <alignment horizontal="right" vertical="top"/>
    </xf>
    <xf numFmtId="4" fontId="26" fillId="6" borderId="13" xfId="0" applyNumberFormat="1" applyFont="1" applyFill="1" applyBorder="1" applyAlignment="1" applyProtection="1">
      <alignment horizontal="right" vertical="top"/>
    </xf>
    <xf numFmtId="4" fontId="26" fillId="0" borderId="13" xfId="0" applyNumberFormat="1" applyFont="1" applyFill="1" applyBorder="1" applyAlignment="1" applyProtection="1">
      <alignment horizontal="right" vertical="top"/>
    </xf>
    <xf numFmtId="4" fontId="25" fillId="5" borderId="13" xfId="0" applyNumberFormat="1" applyFont="1" applyFill="1" applyBorder="1" applyAlignment="1" applyProtection="1">
      <alignment horizontal="right" vertical="top"/>
    </xf>
    <xf numFmtId="166" fontId="3" fillId="0" borderId="13" xfId="0" applyNumberFormat="1" applyFont="1" applyFill="1" applyBorder="1" applyAlignment="1" applyProtection="1">
      <alignment horizontal="right" vertical="top"/>
    </xf>
    <xf numFmtId="0" fontId="17" fillId="0" borderId="13" xfId="0" applyFont="1" applyFill="1" applyBorder="1" applyAlignment="1">
      <alignment horizontal="left" vertical="top" wrapText="1"/>
    </xf>
    <xf numFmtId="49" fontId="17" fillId="0" borderId="13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3" fillId="3" borderId="0" xfId="0" applyFont="1" applyFill="1" applyBorder="1" applyAlignment="1">
      <alignment vertical="center"/>
    </xf>
    <xf numFmtId="166" fontId="3" fillId="7" borderId="5" xfId="0" applyNumberFormat="1" applyFont="1" applyFill="1" applyBorder="1" applyAlignment="1" applyProtection="1">
      <alignment horizontal="right" vertical="top"/>
    </xf>
    <xf numFmtId="166" fontId="26" fillId="7" borderId="2" xfId="0" applyNumberFormat="1" applyFont="1" applyFill="1" applyBorder="1" applyAlignment="1" applyProtection="1">
      <alignment horizontal="right" vertical="top"/>
    </xf>
    <xf numFmtId="166" fontId="3" fillId="7" borderId="2" xfId="0" applyNumberFormat="1" applyFont="1" applyFill="1" applyBorder="1" applyAlignment="1" applyProtection="1">
      <alignment horizontal="right" vertical="top"/>
    </xf>
    <xf numFmtId="4" fontId="3" fillId="9" borderId="4" xfId="0" applyNumberFormat="1" applyFont="1" applyFill="1" applyBorder="1" applyAlignment="1" applyProtection="1">
      <alignment horizontal="right" vertical="top"/>
    </xf>
    <xf numFmtId="4" fontId="21" fillId="9" borderId="4" xfId="0" applyNumberFormat="1" applyFont="1" applyFill="1" applyBorder="1" applyAlignment="1" applyProtection="1">
      <alignment horizontal="right" vertical="top"/>
    </xf>
    <xf numFmtId="4" fontId="6" fillId="9" borderId="3" xfId="0" applyNumberFormat="1" applyFont="1" applyFill="1" applyBorder="1" applyAlignment="1" applyProtection="1">
      <alignment horizontal="right" vertical="top"/>
    </xf>
    <xf numFmtId="4" fontId="6" fillId="9" borderId="4" xfId="0" applyNumberFormat="1" applyFont="1" applyFill="1" applyBorder="1" applyAlignment="1" applyProtection="1">
      <alignment horizontal="right" vertical="top"/>
    </xf>
    <xf numFmtId="4" fontId="26" fillId="9" borderId="4" xfId="0" applyNumberFormat="1" applyFont="1" applyFill="1" applyBorder="1" applyAlignment="1" applyProtection="1">
      <alignment horizontal="right" vertical="top"/>
    </xf>
    <xf numFmtId="4" fontId="23" fillId="9" borderId="4" xfId="0" applyNumberFormat="1" applyFont="1" applyFill="1" applyBorder="1" applyAlignment="1" applyProtection="1">
      <alignment horizontal="right" vertical="top"/>
    </xf>
    <xf numFmtId="4" fontId="3" fillId="9" borderId="9" xfId="0" applyNumberFormat="1" applyFont="1" applyFill="1" applyBorder="1" applyAlignment="1" applyProtection="1">
      <alignment horizontal="right" vertical="top"/>
    </xf>
    <xf numFmtId="4" fontId="6" fillId="9" borderId="50" xfId="0" applyNumberFormat="1" applyFont="1" applyFill="1" applyBorder="1" applyAlignment="1" applyProtection="1">
      <alignment horizontal="right" vertical="top"/>
    </xf>
    <xf numFmtId="4" fontId="3" fillId="9" borderId="13" xfId="0" applyNumberFormat="1" applyFont="1" applyFill="1" applyBorder="1" applyAlignment="1" applyProtection="1">
      <alignment horizontal="right" vertical="top"/>
    </xf>
    <xf numFmtId="4" fontId="23" fillId="9" borderId="13" xfId="0" applyNumberFormat="1" applyFont="1" applyFill="1" applyBorder="1" applyAlignment="1" applyProtection="1">
      <alignment horizontal="right" vertical="top"/>
    </xf>
    <xf numFmtId="4" fontId="3" fillId="9" borderId="47" xfId="0" applyNumberFormat="1" applyFont="1" applyFill="1" applyBorder="1" applyAlignment="1" applyProtection="1">
      <alignment horizontal="right" vertical="top"/>
    </xf>
    <xf numFmtId="166" fontId="6" fillId="7" borderId="2" xfId="0" applyNumberFormat="1" applyFont="1" applyFill="1" applyBorder="1" applyAlignment="1" applyProtection="1">
      <alignment horizontal="right" vertical="top"/>
    </xf>
    <xf numFmtId="4" fontId="25" fillId="9" borderId="29" xfId="0" applyNumberFormat="1" applyFont="1" applyFill="1" applyBorder="1" applyAlignment="1" applyProtection="1">
      <alignment horizontal="right" vertical="top"/>
    </xf>
    <xf numFmtId="4" fontId="3" fillId="0" borderId="29" xfId="0" applyNumberFormat="1" applyFont="1" applyFill="1" applyBorder="1" applyAlignment="1" applyProtection="1">
      <alignment horizontal="right" vertical="top"/>
    </xf>
    <xf numFmtId="166" fontId="3" fillId="0" borderId="29" xfId="0" applyNumberFormat="1" applyFont="1" applyFill="1" applyBorder="1" applyAlignment="1" applyProtection="1">
      <alignment horizontal="right" vertical="top"/>
    </xf>
    <xf numFmtId="167" fontId="33" fillId="7" borderId="59" xfId="0" applyNumberFormat="1" applyFont="1" applyFill="1" applyBorder="1" applyAlignment="1">
      <alignment horizontal="right" vertical="center" wrapText="1"/>
    </xf>
    <xf numFmtId="167" fontId="33" fillId="2" borderId="60" xfId="0" applyNumberFormat="1" applyFont="1" applyFill="1" applyBorder="1" applyAlignment="1">
      <alignment horizontal="right" vertical="center" wrapText="1"/>
    </xf>
    <xf numFmtId="49" fontId="7" fillId="0" borderId="10" xfId="0" applyNumberFormat="1" applyFont="1" applyFill="1" applyBorder="1" applyAlignment="1">
      <alignment horizontal="center" vertical="top" wrapText="1"/>
    </xf>
    <xf numFmtId="0" fontId="34" fillId="8" borderId="29" xfId="0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center" vertical="top" wrapText="1"/>
    </xf>
    <xf numFmtId="166" fontId="3" fillId="7" borderId="61" xfId="0" applyNumberFormat="1" applyFont="1" applyFill="1" applyBorder="1" applyAlignment="1" applyProtection="1">
      <alignment horizontal="right" vertical="top"/>
    </xf>
    <xf numFmtId="4" fontId="3" fillId="9" borderId="29" xfId="0" applyNumberFormat="1" applyFont="1" applyFill="1" applyBorder="1" applyAlignment="1" applyProtection="1">
      <alignment horizontal="right" vertical="top"/>
    </xf>
    <xf numFmtId="4" fontId="23" fillId="9" borderId="47" xfId="0" applyNumberFormat="1" applyFont="1" applyFill="1" applyBorder="1" applyAlignment="1" applyProtection="1">
      <alignment horizontal="right" vertical="top"/>
    </xf>
    <xf numFmtId="4" fontId="26" fillId="0" borderId="47" xfId="0" applyNumberFormat="1" applyFont="1" applyFill="1" applyBorder="1" applyAlignment="1" applyProtection="1">
      <alignment horizontal="right" vertical="top"/>
    </xf>
    <xf numFmtId="166" fontId="6" fillId="0" borderId="47" xfId="0" applyNumberFormat="1" applyFont="1" applyFill="1" applyBorder="1" applyAlignment="1" applyProtection="1">
      <alignment horizontal="right" vertical="top"/>
    </xf>
    <xf numFmtId="0" fontId="36" fillId="8" borderId="51" xfId="0" applyFont="1" applyFill="1" applyBorder="1" applyAlignment="1">
      <alignment horizontal="left" vertical="center" wrapText="1"/>
    </xf>
    <xf numFmtId="166" fontId="23" fillId="0" borderId="29" xfId="0" applyNumberFormat="1" applyFont="1" applyFill="1" applyBorder="1" applyAlignment="1" applyProtection="1">
      <alignment horizontal="right" vertical="top"/>
    </xf>
    <xf numFmtId="0" fontId="4" fillId="0" borderId="47" xfId="0" applyFont="1" applyFill="1" applyBorder="1" applyAlignment="1">
      <alignment horizontal="left" vertical="top" wrapText="1"/>
    </xf>
    <xf numFmtId="49" fontId="4" fillId="0" borderId="47" xfId="0" applyNumberFormat="1" applyFont="1" applyFill="1" applyBorder="1" applyAlignment="1">
      <alignment horizontal="center" vertical="top" wrapText="1"/>
    </xf>
    <xf numFmtId="4" fontId="3" fillId="5" borderId="47" xfId="0" applyNumberFormat="1" applyFont="1" applyFill="1" applyBorder="1" applyAlignment="1" applyProtection="1">
      <alignment horizontal="right" vertical="top"/>
    </xf>
    <xf numFmtId="166" fontId="25" fillId="0" borderId="47" xfId="0" applyNumberFormat="1" applyFont="1" applyFill="1" applyBorder="1" applyAlignment="1" applyProtection="1">
      <alignment horizontal="right" vertical="top"/>
    </xf>
    <xf numFmtId="4" fontId="25" fillId="0" borderId="47" xfId="0" applyNumberFormat="1" applyFont="1" applyFill="1" applyBorder="1" applyAlignment="1" applyProtection="1">
      <alignment horizontal="right" vertical="top"/>
    </xf>
    <xf numFmtId="4" fontId="23" fillId="6" borderId="34" xfId="0" applyNumberFormat="1" applyFont="1" applyFill="1" applyBorder="1" applyAlignment="1" applyProtection="1">
      <alignment horizontal="right" vertical="top"/>
    </xf>
    <xf numFmtId="0" fontId="4" fillId="0" borderId="29" xfId="0" applyFont="1" applyFill="1" applyBorder="1" applyAlignment="1">
      <alignment horizontal="left" vertical="top" wrapText="1"/>
    </xf>
    <xf numFmtId="4" fontId="3" fillId="5" borderId="29" xfId="0" applyNumberFormat="1" applyFont="1" applyFill="1" applyBorder="1" applyAlignment="1" applyProtection="1">
      <alignment horizontal="right" vertical="top"/>
    </xf>
    <xf numFmtId="166" fontId="25" fillId="0" borderId="29" xfId="0" applyNumberFormat="1" applyFont="1" applyFill="1" applyBorder="1" applyAlignment="1" applyProtection="1">
      <alignment horizontal="right" vertical="top"/>
    </xf>
    <xf numFmtId="4" fontId="3" fillId="6" borderId="29" xfId="0" applyNumberFormat="1" applyFont="1" applyFill="1" applyBorder="1" applyAlignment="1" applyProtection="1">
      <alignment horizontal="right" vertical="top"/>
    </xf>
    <xf numFmtId="4" fontId="25" fillId="0" borderId="29" xfId="0" applyNumberFormat="1" applyFont="1" applyFill="1" applyBorder="1" applyAlignment="1" applyProtection="1">
      <alignment horizontal="right" vertical="top"/>
    </xf>
    <xf numFmtId="0" fontId="37" fillId="0" borderId="13" xfId="3" applyFont="1" applyBorder="1" applyAlignment="1">
      <alignment vertical="center" wrapText="1"/>
    </xf>
    <xf numFmtId="0" fontId="0" fillId="0" borderId="0" xfId="0" applyFont="1"/>
    <xf numFmtId="0" fontId="39" fillId="0" borderId="0" xfId="0" applyFont="1"/>
    <xf numFmtId="0" fontId="27" fillId="0" borderId="0" xfId="0" applyFont="1" applyFill="1" applyBorder="1" applyAlignment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left" vertical="top" wrapText="1"/>
    </xf>
    <xf numFmtId="165" fontId="15" fillId="0" borderId="0" xfId="0" applyNumberFormat="1" applyFont="1"/>
    <xf numFmtId="0" fontId="7" fillId="2" borderId="13" xfId="0" applyFont="1" applyFill="1" applyBorder="1" applyAlignment="1">
      <alignment horizontal="left" vertical="top" wrapText="1"/>
    </xf>
    <xf numFmtId="49" fontId="4" fillId="0" borderId="65" xfId="0" applyNumberFormat="1" applyFont="1" applyFill="1" applyBorder="1" applyAlignment="1">
      <alignment horizontal="center" vertical="top" wrapText="1"/>
    </xf>
    <xf numFmtId="0" fontId="7" fillId="0" borderId="52" xfId="0" applyFont="1" applyFill="1" applyBorder="1" applyAlignment="1">
      <alignment horizontal="left" vertical="top" wrapText="1"/>
    </xf>
    <xf numFmtId="49" fontId="7" fillId="0" borderId="52" xfId="0" applyNumberFormat="1" applyFont="1" applyFill="1" applyBorder="1" applyAlignment="1">
      <alignment horizontal="center" vertical="top" wrapText="1"/>
    </xf>
    <xf numFmtId="4" fontId="6" fillId="0" borderId="67" xfId="0" applyNumberFormat="1" applyFont="1" applyFill="1" applyBorder="1" applyAlignment="1" applyProtection="1">
      <alignment horizontal="right" vertical="top"/>
    </xf>
    <xf numFmtId="166" fontId="6" fillId="0" borderId="68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6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4" fontId="25" fillId="9" borderId="47" xfId="0" applyNumberFormat="1" applyFont="1" applyFill="1" applyBorder="1" applyAlignment="1" applyProtection="1">
      <alignment horizontal="right" vertical="top"/>
    </xf>
    <xf numFmtId="166" fontId="3" fillId="0" borderId="47" xfId="0" applyNumberFormat="1" applyFont="1" applyFill="1" applyBorder="1" applyAlignment="1" applyProtection="1">
      <alignment horizontal="right" vertical="top"/>
    </xf>
    <xf numFmtId="0" fontId="7" fillId="0" borderId="47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4" fontId="25" fillId="6" borderId="13" xfId="0" applyNumberFormat="1" applyFont="1" applyFill="1" applyBorder="1" applyAlignment="1" applyProtection="1">
      <alignment horizontal="right" vertical="top"/>
    </xf>
    <xf numFmtId="0" fontId="0" fillId="3" borderId="0" xfId="0" applyFill="1"/>
    <xf numFmtId="4" fontId="21" fillId="9" borderId="2" xfId="0" applyNumberFormat="1" applyFont="1" applyFill="1" applyBorder="1" applyAlignment="1" applyProtection="1">
      <alignment horizontal="right" vertical="top"/>
    </xf>
    <xf numFmtId="4" fontId="3" fillId="9" borderId="2" xfId="0" applyNumberFormat="1" applyFont="1" applyFill="1" applyBorder="1" applyAlignment="1" applyProtection="1">
      <alignment horizontal="right" vertical="top"/>
    </xf>
    <xf numFmtId="4" fontId="6" fillId="9" borderId="2" xfId="0" applyNumberFormat="1" applyFont="1" applyFill="1" applyBorder="1" applyAlignment="1" applyProtection="1">
      <alignment horizontal="right" vertical="top"/>
    </xf>
    <xf numFmtId="4" fontId="21" fillId="0" borderId="3" xfId="0" applyNumberFormat="1" applyFont="1" applyFill="1" applyBorder="1" applyAlignment="1" applyProtection="1">
      <alignment horizontal="right" vertical="top"/>
    </xf>
    <xf numFmtId="4" fontId="3" fillId="0" borderId="3" xfId="0" applyNumberFormat="1" applyFont="1" applyFill="1" applyBorder="1" applyAlignment="1" applyProtection="1">
      <alignment horizontal="right" vertical="top"/>
    </xf>
    <xf numFmtId="4" fontId="6" fillId="0" borderId="3" xfId="0" applyNumberFormat="1" applyFont="1" applyFill="1" applyBorder="1" applyAlignment="1" applyProtection="1">
      <alignment horizontal="right" vertical="top"/>
    </xf>
    <xf numFmtId="4" fontId="23" fillId="9" borderId="2" xfId="0" applyNumberFormat="1" applyFont="1" applyFill="1" applyBorder="1" applyAlignment="1" applyProtection="1">
      <alignment horizontal="right" vertical="top"/>
    </xf>
    <xf numFmtId="4" fontId="23" fillId="0" borderId="3" xfId="0" applyNumberFormat="1" applyFont="1" applyFill="1" applyBorder="1" applyAlignment="1" applyProtection="1">
      <alignment horizontal="right" vertical="top"/>
    </xf>
    <xf numFmtId="49" fontId="17" fillId="0" borderId="3" xfId="0" applyNumberFormat="1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0" fontId="28" fillId="0" borderId="0" xfId="2" applyFont="1" applyFill="1" applyAlignment="1">
      <alignment horizontal="left" vertical="center" wrapText="1"/>
    </xf>
    <xf numFmtId="4" fontId="15" fillId="0" borderId="0" xfId="0" applyNumberFormat="1" applyFont="1"/>
    <xf numFmtId="4" fontId="10" fillId="0" borderId="0" xfId="0" applyNumberFormat="1" applyFont="1" applyBorder="1" applyAlignment="1">
      <alignment horizontal="center" vertical="top" wrapText="1"/>
    </xf>
    <xf numFmtId="4" fontId="6" fillId="9" borderId="70" xfId="0" applyNumberFormat="1" applyFont="1" applyFill="1" applyBorder="1" applyAlignment="1" applyProtection="1">
      <alignment horizontal="right" vertical="top"/>
    </xf>
    <xf numFmtId="4" fontId="6" fillId="0" borderId="13" xfId="0" applyNumberFormat="1" applyFont="1" applyFill="1" applyBorder="1" applyAlignment="1" applyProtection="1">
      <alignment horizontal="right" vertical="top"/>
    </xf>
    <xf numFmtId="166" fontId="6" fillId="0" borderId="13" xfId="0" applyNumberFormat="1" applyFont="1" applyFill="1" applyBorder="1" applyAlignment="1" applyProtection="1">
      <alignment horizontal="right" vertical="top"/>
    </xf>
    <xf numFmtId="167" fontId="32" fillId="7" borderId="13" xfId="0" applyNumberFormat="1" applyFont="1" applyFill="1" applyBorder="1" applyAlignment="1">
      <alignment horizontal="right" vertical="top" wrapText="1"/>
    </xf>
    <xf numFmtId="167" fontId="33" fillId="7" borderId="51" xfId="0" applyNumberFormat="1" applyFont="1" applyFill="1" applyBorder="1" applyAlignment="1">
      <alignment horizontal="right" vertical="top" wrapText="1"/>
    </xf>
    <xf numFmtId="167" fontId="32" fillId="7" borderId="51" xfId="0" applyNumberFormat="1" applyFont="1" applyFill="1" applyBorder="1" applyAlignment="1">
      <alignment horizontal="right" vertical="top" wrapText="1"/>
    </xf>
    <xf numFmtId="167" fontId="32" fillId="7" borderId="57" xfId="0" applyNumberFormat="1" applyFont="1" applyFill="1" applyBorder="1" applyAlignment="1">
      <alignment horizontal="right" vertical="top" wrapText="1"/>
    </xf>
    <xf numFmtId="167" fontId="32" fillId="7" borderId="58" xfId="0" applyNumberFormat="1" applyFont="1" applyFill="1" applyBorder="1" applyAlignment="1">
      <alignment horizontal="right" vertical="top" wrapText="1"/>
    </xf>
    <xf numFmtId="4" fontId="6" fillId="9" borderId="44" xfId="0" applyNumberFormat="1" applyFont="1" applyFill="1" applyBorder="1" applyAlignment="1" applyProtection="1">
      <alignment horizontal="right" vertical="center"/>
    </xf>
    <xf numFmtId="4" fontId="6" fillId="2" borderId="44" xfId="0" applyNumberFormat="1" applyFont="1" applyFill="1" applyBorder="1" applyAlignment="1" applyProtection="1">
      <alignment horizontal="right" vertical="center"/>
    </xf>
    <xf numFmtId="4" fontId="6" fillId="2" borderId="33" xfId="0" applyNumberFormat="1" applyFont="1" applyFill="1" applyBorder="1" applyAlignment="1" applyProtection="1">
      <alignment horizontal="right" vertical="center"/>
    </xf>
    <xf numFmtId="4" fontId="6" fillId="2" borderId="34" xfId="0" applyNumberFormat="1" applyFont="1" applyFill="1" applyBorder="1" applyAlignment="1" applyProtection="1">
      <alignment horizontal="right" vertical="center"/>
    </xf>
    <xf numFmtId="166" fontId="6" fillId="2" borderId="35" xfId="0" applyNumberFormat="1" applyFont="1" applyFill="1" applyBorder="1" applyAlignment="1" applyProtection="1">
      <alignment horizontal="right" vertical="center"/>
    </xf>
    <xf numFmtId="167" fontId="32" fillId="7" borderId="47" xfId="0" applyNumberFormat="1" applyFont="1" applyFill="1" applyBorder="1" applyAlignment="1">
      <alignment horizontal="right" vertical="top" wrapText="1"/>
    </xf>
    <xf numFmtId="167" fontId="33" fillId="7" borderId="13" xfId="0" applyNumberFormat="1" applyFont="1" applyFill="1" applyBorder="1" applyAlignment="1">
      <alignment horizontal="right" vertical="top" wrapText="1"/>
    </xf>
    <xf numFmtId="167" fontId="33" fillId="7" borderId="69" xfId="0" applyNumberFormat="1" applyFont="1" applyFill="1" applyBorder="1" applyAlignment="1">
      <alignment horizontal="right" vertical="top" wrapText="1"/>
    </xf>
    <xf numFmtId="167" fontId="35" fillId="7" borderId="51" xfId="0" applyNumberFormat="1" applyFont="1" applyFill="1" applyBorder="1" applyAlignment="1">
      <alignment horizontal="right" vertical="top" wrapText="1"/>
    </xf>
    <xf numFmtId="167" fontId="33" fillId="7" borderId="58" xfId="0" applyNumberFormat="1" applyFont="1" applyFill="1" applyBorder="1" applyAlignment="1">
      <alignment horizontal="right" vertical="top" wrapText="1"/>
    </xf>
    <xf numFmtId="4" fontId="26" fillId="9" borderId="13" xfId="0" applyNumberFormat="1" applyFont="1" applyFill="1" applyBorder="1" applyAlignment="1" applyProtection="1">
      <alignment horizontal="right" vertical="top"/>
    </xf>
    <xf numFmtId="4" fontId="26" fillId="9" borderId="2" xfId="0" applyNumberFormat="1" applyFont="1" applyFill="1" applyBorder="1" applyAlignment="1" applyProtection="1">
      <alignment horizontal="right" vertical="top"/>
    </xf>
    <xf numFmtId="4" fontId="3" fillId="9" borderId="5" xfId="0" applyNumberFormat="1" applyFont="1" applyFill="1" applyBorder="1" applyAlignment="1" applyProtection="1">
      <alignment horizontal="right" vertical="top"/>
    </xf>
    <xf numFmtId="4" fontId="3" fillId="0" borderId="6" xfId="0" applyNumberFormat="1" applyFont="1" applyFill="1" applyBorder="1" applyAlignment="1" applyProtection="1">
      <alignment horizontal="right" vertical="top"/>
    </xf>
    <xf numFmtId="167" fontId="33" fillId="7" borderId="56" xfId="0" applyNumberFormat="1" applyFont="1" applyFill="1" applyBorder="1" applyAlignment="1">
      <alignment horizontal="right" vertical="top" wrapText="1"/>
    </xf>
    <xf numFmtId="167" fontId="33" fillId="9" borderId="56" xfId="0" applyNumberFormat="1" applyFont="1" applyFill="1" applyBorder="1" applyAlignment="1">
      <alignment horizontal="right" vertical="top" wrapText="1"/>
    </xf>
    <xf numFmtId="167" fontId="32" fillId="7" borderId="64" xfId="0" applyNumberFormat="1" applyFont="1" applyFill="1" applyBorder="1" applyAlignment="1">
      <alignment horizontal="right" vertical="top" wrapText="1"/>
    </xf>
    <xf numFmtId="167" fontId="32" fillId="7" borderId="62" xfId="0" applyNumberFormat="1" applyFont="1" applyFill="1" applyBorder="1" applyAlignment="1">
      <alignment horizontal="right" vertical="top" wrapText="1"/>
    </xf>
    <xf numFmtId="167" fontId="32" fillId="7" borderId="29" xfId="0" applyNumberFormat="1" applyFont="1" applyFill="1" applyBorder="1" applyAlignment="1">
      <alignment horizontal="right" vertical="top" wrapText="1"/>
    </xf>
    <xf numFmtId="4" fontId="23" fillId="9" borderId="55" xfId="0" applyNumberFormat="1" applyFont="1" applyFill="1" applyBorder="1" applyAlignment="1" applyProtection="1">
      <alignment horizontal="right" vertical="top"/>
    </xf>
    <xf numFmtId="4" fontId="26" fillId="0" borderId="3" xfId="0" applyNumberFormat="1" applyFont="1" applyFill="1" applyBorder="1" applyAlignment="1" applyProtection="1">
      <alignment horizontal="right" vertical="top"/>
    </xf>
    <xf numFmtId="49" fontId="30" fillId="0" borderId="24" xfId="0" applyNumberFormat="1" applyFont="1" applyFill="1" applyBorder="1" applyAlignment="1">
      <alignment horizontal="center" vertical="top" wrapText="1"/>
    </xf>
    <xf numFmtId="166" fontId="26" fillId="7" borderId="5" xfId="0" applyNumberFormat="1" applyFont="1" applyFill="1" applyBorder="1" applyAlignment="1" applyProtection="1">
      <alignment horizontal="right" vertical="top"/>
    </xf>
    <xf numFmtId="4" fontId="23" fillId="9" borderId="6" xfId="0" applyNumberFormat="1" applyFont="1" applyFill="1" applyBorder="1" applyAlignment="1" applyProtection="1">
      <alignment horizontal="right" vertical="top"/>
    </xf>
    <xf numFmtId="4" fontId="23" fillId="0" borderId="9" xfId="0" applyNumberFormat="1" applyFont="1" applyFill="1" applyBorder="1" applyAlignment="1" applyProtection="1">
      <alignment horizontal="right" vertical="top"/>
    </xf>
    <xf numFmtId="166" fontId="23" fillId="0" borderId="25" xfId="0" applyNumberFormat="1" applyFont="1" applyFill="1" applyBorder="1" applyAlignment="1" applyProtection="1">
      <alignment horizontal="right" vertical="top"/>
    </xf>
    <xf numFmtId="49" fontId="30" fillId="0" borderId="13" xfId="0" applyNumberFormat="1" applyFont="1" applyFill="1" applyBorder="1" applyAlignment="1">
      <alignment horizontal="center" vertical="top" wrapText="1"/>
    </xf>
    <xf numFmtId="167" fontId="35" fillId="7" borderId="64" xfId="0" applyNumberFormat="1" applyFont="1" applyFill="1" applyBorder="1" applyAlignment="1">
      <alignment horizontal="right" vertical="top" wrapText="1"/>
    </xf>
    <xf numFmtId="167" fontId="35" fillId="7" borderId="13" xfId="0" applyNumberFormat="1" applyFont="1" applyFill="1" applyBorder="1" applyAlignment="1">
      <alignment horizontal="right" vertical="top" wrapText="1"/>
    </xf>
    <xf numFmtId="0" fontId="30" fillId="0" borderId="13" xfId="0" applyFont="1" applyFill="1" applyBorder="1" applyAlignment="1">
      <alignment horizontal="left" vertical="top" wrapText="1"/>
    </xf>
    <xf numFmtId="0" fontId="30" fillId="0" borderId="28" xfId="0" applyFont="1" applyFill="1" applyBorder="1" applyAlignment="1">
      <alignment horizontal="left" vertical="top" wrapText="1"/>
    </xf>
    <xf numFmtId="0" fontId="20" fillId="0" borderId="47" xfId="0" applyFont="1" applyFill="1" applyBorder="1" applyAlignment="1">
      <alignment horizontal="left" vertical="top" wrapText="1"/>
    </xf>
    <xf numFmtId="49" fontId="20" fillId="0" borderId="47" xfId="0" applyNumberFormat="1" applyFont="1" applyFill="1" applyBorder="1" applyAlignment="1">
      <alignment horizontal="center" vertical="top" wrapText="1"/>
    </xf>
    <xf numFmtId="4" fontId="26" fillId="5" borderId="47" xfId="0" applyNumberFormat="1" applyFont="1" applyFill="1" applyBorder="1" applyAlignment="1" applyProtection="1">
      <alignment horizontal="right" vertical="top"/>
    </xf>
    <xf numFmtId="166" fontId="26" fillId="0" borderId="47" xfId="0" applyNumberFormat="1" applyFont="1" applyFill="1" applyBorder="1" applyAlignment="1" applyProtection="1">
      <alignment horizontal="right" vertical="top"/>
    </xf>
    <xf numFmtId="4" fontId="26" fillId="6" borderId="47" xfId="0" applyNumberFormat="1" applyFont="1" applyFill="1" applyBorder="1" applyAlignment="1" applyProtection="1">
      <alignment horizontal="right" vertical="top"/>
    </xf>
    <xf numFmtId="166" fontId="23" fillId="0" borderId="47" xfId="0" applyNumberFormat="1" applyFont="1" applyFill="1" applyBorder="1" applyAlignment="1" applyProtection="1">
      <alignment horizontal="right" vertical="top"/>
    </xf>
    <xf numFmtId="0" fontId="7" fillId="11" borderId="33" xfId="0" applyFont="1" applyFill="1" applyBorder="1" applyAlignment="1">
      <alignment horizontal="left" vertical="top" wrapText="1"/>
    </xf>
    <xf numFmtId="49" fontId="7" fillId="11" borderId="34" xfId="0" applyNumberFormat="1" applyFont="1" applyFill="1" applyBorder="1" applyAlignment="1">
      <alignment horizontal="center" vertical="top" wrapText="1"/>
    </xf>
    <xf numFmtId="4" fontId="23" fillId="5" borderId="34" xfId="0" applyNumberFormat="1" applyFont="1" applyFill="1" applyBorder="1" applyAlignment="1" applyProtection="1">
      <alignment horizontal="right" vertical="top"/>
    </xf>
    <xf numFmtId="166" fontId="23" fillId="0" borderId="34" xfId="0" applyNumberFormat="1" applyFont="1" applyFill="1" applyBorder="1" applyAlignment="1" applyProtection="1">
      <alignment horizontal="right" vertical="top"/>
    </xf>
    <xf numFmtId="4" fontId="23" fillId="0" borderId="34" xfId="0" applyNumberFormat="1" applyFont="1" applyFill="1" applyBorder="1" applyAlignment="1" applyProtection="1">
      <alignment horizontal="right" vertical="top"/>
    </xf>
    <xf numFmtId="166" fontId="23" fillId="0" borderId="35" xfId="0" applyNumberFormat="1" applyFont="1" applyFill="1" applyBorder="1" applyAlignment="1" applyProtection="1">
      <alignment horizontal="right" vertical="top"/>
    </xf>
    <xf numFmtId="166" fontId="23" fillId="10" borderId="34" xfId="0" applyNumberFormat="1" applyFont="1" applyFill="1" applyBorder="1" applyAlignment="1" applyProtection="1">
      <alignment horizontal="right" vertical="center"/>
    </xf>
    <xf numFmtId="4" fontId="23" fillId="6" borderId="34" xfId="0" applyNumberFormat="1" applyFont="1" applyFill="1" applyBorder="1" applyAlignment="1" applyProtection="1">
      <alignment horizontal="right" vertical="center"/>
    </xf>
    <xf numFmtId="4" fontId="23" fillId="10" borderId="34" xfId="0" applyNumberFormat="1" applyFont="1" applyFill="1" applyBorder="1" applyAlignment="1" applyProtection="1">
      <alignment horizontal="right" vertical="center"/>
    </xf>
    <xf numFmtId="166" fontId="23" fillId="10" borderId="35" xfId="0" applyNumberFormat="1" applyFont="1" applyFill="1" applyBorder="1" applyAlignment="1" applyProtection="1">
      <alignment horizontal="right" vertical="center"/>
    </xf>
    <xf numFmtId="0" fontId="40" fillId="0" borderId="13" xfId="3" applyFont="1" applyBorder="1" applyAlignment="1">
      <alignment vertical="center" wrapText="1"/>
    </xf>
    <xf numFmtId="168" fontId="41" fillId="8" borderId="51" xfId="0" applyNumberFormat="1" applyFont="1" applyFill="1" applyBorder="1" applyAlignment="1">
      <alignment horizontal="left" vertical="center" wrapText="1"/>
    </xf>
    <xf numFmtId="4" fontId="6" fillId="6" borderId="34" xfId="0" applyNumberFormat="1" applyFont="1" applyFill="1" applyBorder="1" applyAlignment="1" applyProtection="1">
      <alignment horizontal="right" vertical="top"/>
    </xf>
    <xf numFmtId="49" fontId="16" fillId="11" borderId="34" xfId="0" applyNumberFormat="1" applyFont="1" applyFill="1" applyBorder="1" applyAlignment="1">
      <alignment horizontal="center" vertical="center" wrapText="1"/>
    </xf>
    <xf numFmtId="4" fontId="6" fillId="5" borderId="34" xfId="0" applyNumberFormat="1" applyFont="1" applyFill="1" applyBorder="1" applyAlignment="1" applyProtection="1">
      <alignment horizontal="right" vertical="center"/>
    </xf>
    <xf numFmtId="166" fontId="23" fillId="0" borderId="34" xfId="0" applyNumberFormat="1" applyFont="1" applyFill="1" applyBorder="1" applyAlignment="1" applyProtection="1">
      <alignment horizontal="right" vertical="center"/>
    </xf>
    <xf numFmtId="4" fontId="6" fillId="6" borderId="34" xfId="0" applyNumberFormat="1" applyFont="1" applyFill="1" applyBorder="1" applyAlignment="1" applyProtection="1">
      <alignment horizontal="right" vertical="center"/>
    </xf>
    <xf numFmtId="4" fontId="6" fillId="3" borderId="34" xfId="0" applyNumberFormat="1" applyFont="1" applyFill="1" applyBorder="1" applyAlignment="1" applyProtection="1">
      <alignment horizontal="right" vertical="center"/>
    </xf>
    <xf numFmtId="4" fontId="23" fillId="0" borderId="34" xfId="0" applyNumberFormat="1" applyFont="1" applyFill="1" applyBorder="1" applyAlignment="1" applyProtection="1">
      <alignment horizontal="right" vertical="center"/>
    </xf>
    <xf numFmtId="166" fontId="23" fillId="0" borderId="35" xfId="0" applyNumberFormat="1" applyFont="1" applyFill="1" applyBorder="1" applyAlignment="1" applyProtection="1">
      <alignment horizontal="right" vertical="center"/>
    </xf>
    <xf numFmtId="0" fontId="7" fillId="11" borderId="33" xfId="0" applyFont="1" applyFill="1" applyBorder="1" applyAlignment="1">
      <alignment horizontal="left" vertical="center" wrapText="1"/>
    </xf>
    <xf numFmtId="49" fontId="7" fillId="11" borderId="34" xfId="0" applyNumberFormat="1" applyFont="1" applyFill="1" applyBorder="1" applyAlignment="1">
      <alignment horizontal="center" vertical="center" wrapText="1"/>
    </xf>
    <xf numFmtId="4" fontId="23" fillId="5" borderId="34" xfId="0" applyNumberFormat="1" applyFont="1" applyFill="1" applyBorder="1" applyAlignment="1" applyProtection="1">
      <alignment horizontal="right" vertical="center"/>
    </xf>
    <xf numFmtId="0" fontId="41" fillId="8" borderId="13" xfId="0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center" vertical="top" wrapText="1"/>
    </xf>
    <xf numFmtId="4" fontId="23" fillId="5" borderId="47" xfId="0" applyNumberFormat="1" applyFont="1" applyFill="1" applyBorder="1" applyAlignment="1" applyProtection="1">
      <alignment horizontal="right" vertical="top"/>
    </xf>
    <xf numFmtId="4" fontId="23" fillId="6" borderId="47" xfId="0" applyNumberFormat="1" applyFont="1" applyFill="1" applyBorder="1" applyAlignment="1" applyProtection="1">
      <alignment horizontal="right" vertical="top"/>
    </xf>
    <xf numFmtId="4" fontId="23" fillId="0" borderId="47" xfId="0" applyNumberFormat="1" applyFont="1" applyFill="1" applyBorder="1" applyAlignment="1" applyProtection="1">
      <alignment horizontal="right" vertical="top"/>
    </xf>
    <xf numFmtId="0" fontId="30" fillId="0" borderId="47" xfId="0" applyFont="1" applyFill="1" applyBorder="1" applyAlignment="1">
      <alignment horizontal="left" vertical="top" wrapText="1"/>
    </xf>
    <xf numFmtId="49" fontId="30" fillId="0" borderId="47" xfId="0" applyNumberFormat="1" applyFont="1" applyFill="1" applyBorder="1" applyAlignment="1">
      <alignment horizontal="center" vertical="top" wrapText="1"/>
    </xf>
    <xf numFmtId="4" fontId="21" fillId="5" borderId="13" xfId="0" applyNumberFormat="1" applyFont="1" applyFill="1" applyBorder="1" applyAlignment="1" applyProtection="1">
      <alignment horizontal="right" vertical="top"/>
    </xf>
    <xf numFmtId="4" fontId="21" fillId="6" borderId="13" xfId="0" applyNumberFormat="1" applyFont="1" applyFill="1" applyBorder="1" applyAlignment="1" applyProtection="1">
      <alignment horizontal="right" vertical="top"/>
    </xf>
    <xf numFmtId="0" fontId="4" fillId="0" borderId="71" xfId="0" applyFont="1" applyFill="1" applyBorder="1" applyAlignment="1">
      <alignment horizontal="left" vertical="top" wrapText="1"/>
    </xf>
    <xf numFmtId="49" fontId="4" fillId="0" borderId="71" xfId="0" applyNumberFormat="1" applyFont="1" applyFill="1" applyBorder="1" applyAlignment="1">
      <alignment horizontal="center" vertical="top" wrapText="1"/>
    </xf>
    <xf numFmtId="4" fontId="3" fillId="5" borderId="71" xfId="0" applyNumberFormat="1" applyFont="1" applyFill="1" applyBorder="1" applyAlignment="1" applyProtection="1">
      <alignment horizontal="right" vertical="top"/>
    </xf>
    <xf numFmtId="166" fontId="25" fillId="0" borderId="71" xfId="0" applyNumberFormat="1" applyFont="1" applyFill="1" applyBorder="1" applyAlignment="1" applyProtection="1">
      <alignment horizontal="right" vertical="top"/>
    </xf>
    <xf numFmtId="4" fontId="3" fillId="6" borderId="71" xfId="0" applyNumberFormat="1" applyFont="1" applyFill="1" applyBorder="1" applyAlignment="1" applyProtection="1">
      <alignment horizontal="right" vertical="top"/>
    </xf>
    <xf numFmtId="4" fontId="25" fillId="0" borderId="71" xfId="0" applyNumberFormat="1" applyFont="1" applyFill="1" applyBorder="1" applyAlignment="1" applyProtection="1">
      <alignment horizontal="right" vertical="top"/>
    </xf>
    <xf numFmtId="49" fontId="7" fillId="0" borderId="47" xfId="0" applyNumberFormat="1" applyFont="1" applyFill="1" applyBorder="1" applyAlignment="1">
      <alignment horizontal="center" vertical="top" wrapText="1"/>
    </xf>
    <xf numFmtId="0" fontId="7" fillId="10" borderId="33" xfId="0" applyFont="1" applyFill="1" applyBorder="1" applyAlignment="1">
      <alignment horizontal="left" vertical="center" wrapText="1"/>
    </xf>
    <xf numFmtId="49" fontId="7" fillId="10" borderId="34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left" vertical="center" wrapText="1"/>
    </xf>
    <xf numFmtId="49" fontId="6" fillId="2" borderId="34" xfId="0" applyNumberFormat="1" applyFont="1" applyFill="1" applyBorder="1" applyAlignment="1">
      <alignment horizontal="center" vertical="center" wrapText="1"/>
    </xf>
    <xf numFmtId="166" fontId="23" fillId="2" borderId="34" xfId="0" applyNumberFormat="1" applyFont="1" applyFill="1" applyBorder="1" applyAlignment="1" applyProtection="1">
      <alignment horizontal="right" vertical="center"/>
    </xf>
    <xf numFmtId="4" fontId="23" fillId="2" borderId="34" xfId="0" applyNumberFormat="1" applyFont="1" applyFill="1" applyBorder="1" applyAlignment="1" applyProtection="1">
      <alignment horizontal="right" vertical="center"/>
    </xf>
    <xf numFmtId="166" fontId="26" fillId="0" borderId="29" xfId="0" applyNumberFormat="1" applyFont="1" applyFill="1" applyBorder="1" applyAlignment="1" applyProtection="1">
      <alignment horizontal="right" vertical="top"/>
    </xf>
    <xf numFmtId="4" fontId="26" fillId="6" borderId="29" xfId="0" applyNumberFormat="1" applyFont="1" applyFill="1" applyBorder="1" applyAlignment="1" applyProtection="1">
      <alignment horizontal="right" vertical="top"/>
    </xf>
    <xf numFmtId="4" fontId="26" fillId="0" borderId="29" xfId="0" applyNumberFormat="1" applyFont="1" applyFill="1" applyBorder="1" applyAlignment="1" applyProtection="1">
      <alignment horizontal="right" vertical="top"/>
    </xf>
    <xf numFmtId="49" fontId="17" fillId="0" borderId="29" xfId="0" applyNumberFormat="1" applyFont="1" applyFill="1" applyBorder="1" applyAlignment="1">
      <alignment horizontal="center" vertical="top" wrapText="1"/>
    </xf>
    <xf numFmtId="4" fontId="15" fillId="0" borderId="13" xfId="0" applyNumberFormat="1" applyFont="1" applyBorder="1"/>
    <xf numFmtId="4" fontId="0" fillId="0" borderId="13" xfId="0" applyNumberFormat="1" applyFont="1" applyBorder="1"/>
    <xf numFmtId="4" fontId="0" fillId="0" borderId="13" xfId="0" applyNumberFormat="1" applyBorder="1"/>
    <xf numFmtId="4" fontId="15" fillId="2" borderId="13" xfId="0" applyNumberFormat="1" applyFont="1" applyFill="1" applyBorder="1"/>
    <xf numFmtId="49" fontId="7" fillId="0" borderId="38" xfId="0" applyNumberFormat="1" applyFont="1" applyFill="1" applyBorder="1" applyAlignment="1">
      <alignment horizontal="center" vertical="top" wrapText="1"/>
    </xf>
    <xf numFmtId="49" fontId="30" fillId="0" borderId="38" xfId="0" applyNumberFormat="1" applyFont="1" applyFill="1" applyBorder="1" applyAlignment="1">
      <alignment horizontal="center" vertical="top" wrapText="1"/>
    </xf>
    <xf numFmtId="49" fontId="17" fillId="0" borderId="46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 wrapText="1"/>
    </xf>
    <xf numFmtId="167" fontId="35" fillId="9" borderId="13" xfId="0" applyNumberFormat="1" applyFont="1" applyFill="1" applyBorder="1" applyAlignment="1">
      <alignment horizontal="right" vertical="top" wrapText="1"/>
    </xf>
    <xf numFmtId="0" fontId="41" fillId="8" borderId="51" xfId="0" applyFont="1" applyFill="1" applyBorder="1" applyAlignment="1">
      <alignment horizontal="left" vertical="center" wrapText="1"/>
    </xf>
    <xf numFmtId="0" fontId="30" fillId="0" borderId="29" xfId="0" applyFont="1" applyFill="1" applyBorder="1" applyAlignment="1">
      <alignment horizontal="left" vertical="top" wrapText="1"/>
    </xf>
    <xf numFmtId="49" fontId="30" fillId="0" borderId="29" xfId="0" applyNumberFormat="1" applyFont="1" applyFill="1" applyBorder="1" applyAlignment="1">
      <alignment horizontal="center" vertical="top" wrapText="1"/>
    </xf>
    <xf numFmtId="4" fontId="26" fillId="5" borderId="29" xfId="0" applyNumberFormat="1" applyFont="1" applyFill="1" applyBorder="1" applyAlignment="1" applyProtection="1">
      <alignment horizontal="right" vertical="top"/>
    </xf>
    <xf numFmtId="0" fontId="44" fillId="11" borderId="33" xfId="0" applyFont="1" applyFill="1" applyBorder="1" applyAlignment="1">
      <alignment horizontal="left" vertical="center" wrapText="1"/>
    </xf>
    <xf numFmtId="0" fontId="41" fillId="8" borderId="47" xfId="0" applyFont="1" applyFill="1" applyBorder="1" applyAlignment="1">
      <alignment horizontal="left" vertical="center" wrapText="1"/>
    </xf>
    <xf numFmtId="0" fontId="42" fillId="11" borderId="33" xfId="0" applyFont="1" applyFill="1" applyBorder="1" applyAlignment="1">
      <alignment horizontal="left" vertical="top" wrapText="1"/>
    </xf>
    <xf numFmtId="0" fontId="22" fillId="3" borderId="0" xfId="0" applyFont="1" applyFill="1"/>
    <xf numFmtId="0" fontId="4" fillId="0" borderId="13" xfId="0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 applyProtection="1">
      <alignment horizontal="right" vertical="center"/>
    </xf>
    <xf numFmtId="166" fontId="25" fillId="0" borderId="13" xfId="0" applyNumberFormat="1" applyFont="1" applyFill="1" applyBorder="1" applyAlignment="1" applyProtection="1">
      <alignment horizontal="right" vertical="center"/>
    </xf>
    <xf numFmtId="4" fontId="3" fillId="6" borderId="13" xfId="0" applyNumberFormat="1" applyFont="1" applyFill="1" applyBorder="1" applyAlignment="1" applyProtection="1">
      <alignment horizontal="right" vertical="center"/>
    </xf>
    <xf numFmtId="4" fontId="25" fillId="0" borderId="13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7" fillId="10" borderId="72" xfId="0" applyFont="1" applyFill="1" applyBorder="1" applyAlignment="1">
      <alignment horizontal="left" vertical="center" wrapText="1"/>
    </xf>
    <xf numFmtId="166" fontId="23" fillId="2" borderId="73" xfId="0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67" fontId="33" fillId="7" borderId="10" xfId="0" applyNumberFormat="1" applyFont="1" applyFill="1" applyBorder="1" applyAlignment="1">
      <alignment horizontal="right" vertical="center" wrapText="1"/>
    </xf>
    <xf numFmtId="167" fontId="33" fillId="7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 applyProtection="1">
      <alignment horizontal="right" vertical="center"/>
    </xf>
    <xf numFmtId="166" fontId="6" fillId="0" borderId="35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vertical="center"/>
    </xf>
    <xf numFmtId="166" fontId="31" fillId="0" borderId="13" xfId="0" applyNumberFormat="1" applyFont="1" applyFill="1" applyBorder="1" applyAlignment="1" applyProtection="1">
      <alignment horizontal="right" vertical="top"/>
    </xf>
    <xf numFmtId="166" fontId="26" fillId="0" borderId="34" xfId="0" applyNumberFormat="1" applyFont="1" applyFill="1" applyBorder="1" applyAlignment="1" applyProtection="1">
      <alignment horizontal="right" vertical="top"/>
    </xf>
    <xf numFmtId="166" fontId="23" fillId="7" borderId="11" xfId="0" applyNumberFormat="1" applyFont="1" applyFill="1" applyBorder="1" applyAlignment="1" applyProtection="1">
      <alignment horizontal="right" vertical="top"/>
    </xf>
    <xf numFmtId="166" fontId="21" fillId="7" borderId="2" xfId="0" applyNumberFormat="1" applyFont="1" applyFill="1" applyBorder="1" applyAlignment="1" applyProtection="1">
      <alignment horizontal="right" vertical="top"/>
    </xf>
    <xf numFmtId="166" fontId="25" fillId="7" borderId="2" xfId="0" applyNumberFormat="1" applyFont="1" applyFill="1" applyBorder="1" applyAlignment="1" applyProtection="1">
      <alignment horizontal="right" vertical="top"/>
    </xf>
    <xf numFmtId="166" fontId="31" fillId="7" borderId="2" xfId="0" applyNumberFormat="1" applyFont="1" applyFill="1" applyBorder="1" applyAlignment="1" applyProtection="1">
      <alignment horizontal="right" vertical="top"/>
    </xf>
    <xf numFmtId="166" fontId="23" fillId="7" borderId="2" xfId="0" applyNumberFormat="1" applyFont="1" applyFill="1" applyBorder="1" applyAlignment="1" applyProtection="1">
      <alignment horizontal="right" vertical="top"/>
    </xf>
    <xf numFmtId="166" fontId="6" fillId="7" borderId="11" xfId="0" applyNumberFormat="1" applyFont="1" applyFill="1" applyBorder="1" applyAlignment="1" applyProtection="1">
      <alignment horizontal="right" vertical="top"/>
    </xf>
    <xf numFmtId="166" fontId="3" fillId="7" borderId="36" xfId="0" applyNumberFormat="1" applyFont="1" applyFill="1" applyBorder="1" applyAlignment="1" applyProtection="1">
      <alignment horizontal="right" vertical="top"/>
    </xf>
    <xf numFmtId="166" fontId="26" fillId="7" borderId="36" xfId="0" applyNumberFormat="1" applyFont="1" applyFill="1" applyBorder="1" applyAlignment="1" applyProtection="1">
      <alignment horizontal="right" vertical="top"/>
    </xf>
    <xf numFmtId="166" fontId="6" fillId="7" borderId="36" xfId="0" applyNumberFormat="1" applyFont="1" applyFill="1" applyBorder="1" applyAlignment="1" applyProtection="1">
      <alignment horizontal="right" vertical="top"/>
    </xf>
    <xf numFmtId="166" fontId="6" fillId="7" borderId="45" xfId="0" applyNumberFormat="1" applyFont="1" applyFill="1" applyBorder="1" applyAlignment="1" applyProtection="1">
      <alignment horizontal="right" vertical="center"/>
    </xf>
    <xf numFmtId="166" fontId="6" fillId="7" borderId="11" xfId="0" applyNumberFormat="1" applyFont="1" applyFill="1" applyBorder="1" applyAlignment="1" applyProtection="1">
      <alignment horizontal="right" vertical="center"/>
    </xf>
    <xf numFmtId="166" fontId="6" fillId="7" borderId="53" xfId="0" applyNumberFormat="1" applyFont="1" applyFill="1" applyBorder="1" applyAlignment="1" applyProtection="1">
      <alignment horizontal="right" vertical="top"/>
    </xf>
    <xf numFmtId="166" fontId="3" fillId="7" borderId="48" xfId="0" applyNumberFormat="1" applyFont="1" applyFill="1" applyBorder="1" applyAlignment="1" applyProtection="1">
      <alignment horizontal="right" vertical="top"/>
    </xf>
    <xf numFmtId="166" fontId="6" fillId="2" borderId="11" xfId="0" applyNumberFormat="1" applyFont="1" applyFill="1" applyBorder="1" applyAlignment="1" applyProtection="1">
      <alignment horizontal="right" vertical="center"/>
    </xf>
    <xf numFmtId="4" fontId="6" fillId="0" borderId="50" xfId="0" applyNumberFormat="1" applyFont="1" applyFill="1" applyBorder="1" applyAlignment="1" applyProtection="1">
      <alignment horizontal="right" vertical="top"/>
    </xf>
    <xf numFmtId="4" fontId="3" fillId="0" borderId="38" xfId="0" applyNumberFormat="1" applyFont="1" applyFill="1" applyBorder="1" applyAlignment="1" applyProtection="1">
      <alignment horizontal="right" vertical="top"/>
    </xf>
    <xf numFmtId="4" fontId="23" fillId="0" borderId="6" xfId="0" applyNumberFormat="1" applyFont="1" applyFill="1" applyBorder="1" applyAlignment="1" applyProtection="1">
      <alignment horizontal="right" vertical="top"/>
    </xf>
    <xf numFmtId="4" fontId="26" fillId="0" borderId="38" xfId="0" applyNumberFormat="1" applyFont="1" applyFill="1" applyBorder="1" applyAlignment="1" applyProtection="1">
      <alignment horizontal="right" vertical="top"/>
    </xf>
    <xf numFmtId="4" fontId="3" fillId="0" borderId="63" xfId="0" applyNumberFormat="1" applyFont="1" applyFill="1" applyBorder="1" applyAlignment="1" applyProtection="1">
      <alignment horizontal="right" vertical="top"/>
    </xf>
    <xf numFmtId="4" fontId="6" fillId="0" borderId="38" xfId="0" applyNumberFormat="1" applyFont="1" applyFill="1" applyBorder="1" applyAlignment="1" applyProtection="1">
      <alignment horizontal="right" vertical="top"/>
    </xf>
    <xf numFmtId="4" fontId="3" fillId="0" borderId="46" xfId="0" applyNumberFormat="1" applyFont="1" applyFill="1" applyBorder="1" applyAlignment="1" applyProtection="1">
      <alignment horizontal="right" vertical="top"/>
    </xf>
    <xf numFmtId="4" fontId="26" fillId="0" borderId="46" xfId="0" applyNumberFormat="1" applyFont="1" applyFill="1" applyBorder="1" applyAlignment="1" applyProtection="1">
      <alignment horizontal="right" vertical="top"/>
    </xf>
    <xf numFmtId="4" fontId="6" fillId="0" borderId="44" xfId="0" applyNumberFormat="1" applyFont="1" applyFill="1" applyBorder="1" applyAlignment="1" applyProtection="1">
      <alignment horizontal="right" vertical="center"/>
    </xf>
    <xf numFmtId="4" fontId="6" fillId="0" borderId="70" xfId="0" applyNumberFormat="1" applyFont="1" applyFill="1" applyBorder="1" applyAlignment="1" applyProtection="1">
      <alignment horizontal="right" vertical="top"/>
    </xf>
    <xf numFmtId="166" fontId="6" fillId="9" borderId="32" xfId="0" applyNumberFormat="1" applyFont="1" applyFill="1" applyBorder="1" applyAlignment="1" applyProtection="1">
      <alignment horizontal="right" vertical="top"/>
    </xf>
    <xf numFmtId="4" fontId="6" fillId="9" borderId="22" xfId="0" applyNumberFormat="1" applyFont="1" applyFill="1" applyBorder="1" applyAlignment="1" applyProtection="1">
      <alignment horizontal="right" vertical="top"/>
    </xf>
    <xf numFmtId="166" fontId="6" fillId="9" borderId="23" xfId="0" applyNumberFormat="1" applyFont="1" applyFill="1" applyBorder="1" applyAlignment="1" applyProtection="1">
      <alignment horizontal="right" vertical="top"/>
    </xf>
    <xf numFmtId="4" fontId="21" fillId="9" borderId="22" xfId="0" applyNumberFormat="1" applyFont="1" applyFill="1" applyBorder="1" applyAlignment="1" applyProtection="1">
      <alignment horizontal="right" vertical="top"/>
    </xf>
    <xf numFmtId="166" fontId="21" fillId="9" borderId="23" xfId="0" applyNumberFormat="1" applyFont="1" applyFill="1" applyBorder="1" applyAlignment="1" applyProtection="1">
      <alignment horizontal="right" vertical="top"/>
    </xf>
    <xf numFmtId="4" fontId="3" fillId="9" borderId="22" xfId="0" applyNumberFormat="1" applyFont="1" applyFill="1" applyBorder="1" applyAlignment="1" applyProtection="1">
      <alignment horizontal="right" vertical="top"/>
    </xf>
    <xf numFmtId="166" fontId="3" fillId="9" borderId="23" xfId="0" applyNumberFormat="1" applyFont="1" applyFill="1" applyBorder="1" applyAlignment="1" applyProtection="1">
      <alignment horizontal="right" vertical="top"/>
    </xf>
    <xf numFmtId="4" fontId="26" fillId="9" borderId="22" xfId="0" applyNumberFormat="1" applyFont="1" applyFill="1" applyBorder="1" applyAlignment="1" applyProtection="1">
      <alignment horizontal="right" vertical="top"/>
    </xf>
    <xf numFmtId="166" fontId="26" fillId="9" borderId="23" xfId="0" applyNumberFormat="1" applyFont="1" applyFill="1" applyBorder="1" applyAlignment="1" applyProtection="1">
      <alignment horizontal="right" vertical="top"/>
    </xf>
    <xf numFmtId="4" fontId="23" fillId="9" borderId="22" xfId="0" applyNumberFormat="1" applyFont="1" applyFill="1" applyBorder="1" applyAlignment="1" applyProtection="1">
      <alignment horizontal="right" vertical="top"/>
    </xf>
    <xf numFmtId="166" fontId="23" fillId="9" borderId="23" xfId="0" applyNumberFormat="1" applyFont="1" applyFill="1" applyBorder="1" applyAlignment="1" applyProtection="1">
      <alignment horizontal="right" vertical="top"/>
    </xf>
    <xf numFmtId="4" fontId="3" fillId="9" borderId="24" xfId="0" applyNumberFormat="1" applyFont="1" applyFill="1" applyBorder="1" applyAlignment="1" applyProtection="1">
      <alignment horizontal="right" vertical="top"/>
    </xf>
    <xf numFmtId="4" fontId="23" fillId="9" borderId="26" xfId="0" applyNumberFormat="1" applyFont="1" applyFill="1" applyBorder="1" applyAlignment="1" applyProtection="1">
      <alignment horizontal="right" vertical="top"/>
    </xf>
    <xf numFmtId="166" fontId="6" fillId="9" borderId="74" xfId="0" applyNumberFormat="1" applyFont="1" applyFill="1" applyBorder="1" applyAlignment="1" applyProtection="1">
      <alignment horizontal="right" vertical="top"/>
    </xf>
    <xf numFmtId="4" fontId="26" fillId="9" borderId="26" xfId="0" applyNumberFormat="1" applyFont="1" applyFill="1" applyBorder="1" applyAlignment="1" applyProtection="1">
      <alignment horizontal="right" vertical="top"/>
    </xf>
    <xf numFmtId="166" fontId="26" fillId="9" borderId="74" xfId="0" applyNumberFormat="1" applyFont="1" applyFill="1" applyBorder="1" applyAlignment="1" applyProtection="1">
      <alignment horizontal="right" vertical="top"/>
    </xf>
    <xf numFmtId="166" fontId="3" fillId="9" borderId="25" xfId="0" applyNumberFormat="1" applyFont="1" applyFill="1" applyBorder="1" applyAlignment="1" applyProtection="1">
      <alignment horizontal="right" vertical="top"/>
    </xf>
    <xf numFmtId="4" fontId="6" fillId="9" borderId="30" xfId="0" applyNumberFormat="1" applyFont="1" applyFill="1" applyBorder="1" applyAlignment="1" applyProtection="1">
      <alignment horizontal="right" vertical="top"/>
    </xf>
    <xf numFmtId="166" fontId="23" fillId="9" borderId="75" xfId="0" applyNumberFormat="1" applyFont="1" applyFill="1" applyBorder="1" applyAlignment="1" applyProtection="1">
      <alignment horizontal="right" vertical="top"/>
    </xf>
    <xf numFmtId="166" fontId="26" fillId="9" borderId="27" xfId="0" applyNumberFormat="1" applyFont="1" applyFill="1" applyBorder="1" applyAlignment="1" applyProtection="1">
      <alignment horizontal="right" vertical="top"/>
    </xf>
    <xf numFmtId="166" fontId="21" fillId="9" borderId="27" xfId="0" applyNumberFormat="1" applyFont="1" applyFill="1" applyBorder="1" applyAlignment="1" applyProtection="1">
      <alignment horizontal="right" vertical="top"/>
    </xf>
    <xf numFmtId="166" fontId="25" fillId="9" borderId="27" xfId="0" applyNumberFormat="1" applyFont="1" applyFill="1" applyBorder="1" applyAlignment="1" applyProtection="1">
      <alignment horizontal="right" vertical="top"/>
    </xf>
    <xf numFmtId="166" fontId="3" fillId="9" borderId="27" xfId="0" applyNumberFormat="1" applyFont="1" applyFill="1" applyBorder="1" applyAlignment="1" applyProtection="1">
      <alignment horizontal="right" vertical="top"/>
    </xf>
    <xf numFmtId="166" fontId="23" fillId="9" borderId="27" xfId="0" applyNumberFormat="1" applyFont="1" applyFill="1" applyBorder="1" applyAlignment="1" applyProtection="1">
      <alignment horizontal="right" vertical="top"/>
    </xf>
    <xf numFmtId="166" fontId="6" fillId="9" borderId="27" xfId="0" applyNumberFormat="1" applyFont="1" applyFill="1" applyBorder="1" applyAlignment="1" applyProtection="1">
      <alignment horizontal="right" vertical="top"/>
    </xf>
    <xf numFmtId="166" fontId="26" fillId="9" borderId="75" xfId="0" applyNumberFormat="1" applyFont="1" applyFill="1" applyBorder="1" applyAlignment="1" applyProtection="1">
      <alignment horizontal="right" vertical="top"/>
    </xf>
    <xf numFmtId="166" fontId="3" fillId="9" borderId="75" xfId="0" applyNumberFormat="1" applyFont="1" applyFill="1" applyBorder="1" applyAlignment="1" applyProtection="1">
      <alignment horizontal="right" vertical="top"/>
    </xf>
    <xf numFmtId="4" fontId="3" fillId="9" borderId="26" xfId="0" applyNumberFormat="1" applyFont="1" applyFill="1" applyBorder="1" applyAlignment="1" applyProtection="1">
      <alignment horizontal="right" vertical="top"/>
    </xf>
    <xf numFmtId="4" fontId="23" fillId="9" borderId="24" xfId="0" applyNumberFormat="1" applyFont="1" applyFill="1" applyBorder="1" applyAlignment="1" applyProtection="1">
      <alignment horizontal="right" vertical="top"/>
    </xf>
    <xf numFmtId="166" fontId="23" fillId="9" borderId="25" xfId="0" applyNumberFormat="1" applyFont="1" applyFill="1" applyBorder="1" applyAlignment="1" applyProtection="1">
      <alignment horizontal="right" vertical="top"/>
    </xf>
    <xf numFmtId="4" fontId="3" fillId="9" borderId="76" xfId="0" applyNumberFormat="1" applyFont="1" applyFill="1" applyBorder="1" applyAlignment="1" applyProtection="1">
      <alignment horizontal="right" vertical="top"/>
    </xf>
    <xf numFmtId="166" fontId="3" fillId="9" borderId="77" xfId="0" applyNumberFormat="1" applyFont="1" applyFill="1" applyBorder="1" applyAlignment="1" applyProtection="1">
      <alignment horizontal="right" vertical="top"/>
    </xf>
    <xf numFmtId="4" fontId="25" fillId="9" borderId="49" xfId="0" applyNumberFormat="1" applyFont="1" applyFill="1" applyBorder="1" applyAlignment="1" applyProtection="1">
      <alignment horizontal="right" vertical="top"/>
    </xf>
    <xf numFmtId="4" fontId="23" fillId="9" borderId="49" xfId="0" applyNumberFormat="1" applyFont="1" applyFill="1" applyBorder="1" applyAlignment="1" applyProtection="1">
      <alignment horizontal="right" vertical="top"/>
    </xf>
    <xf numFmtId="4" fontId="25" fillId="9" borderId="76" xfId="0" applyNumberFormat="1" applyFont="1" applyFill="1" applyBorder="1" applyAlignment="1" applyProtection="1">
      <alignment horizontal="right" vertical="top"/>
    </xf>
    <xf numFmtId="4" fontId="6" fillId="9" borderId="33" xfId="0" applyNumberFormat="1" applyFont="1" applyFill="1" applyBorder="1" applyAlignment="1" applyProtection="1">
      <alignment horizontal="right" vertical="center"/>
    </xf>
    <xf numFmtId="166" fontId="6" fillId="9" borderId="35" xfId="0" applyNumberFormat="1" applyFont="1" applyFill="1" applyBorder="1" applyAlignment="1" applyProtection="1">
      <alignment horizontal="right" vertical="center"/>
    </xf>
    <xf numFmtId="166" fontId="23" fillId="9" borderId="77" xfId="0" applyNumberFormat="1" applyFont="1" applyFill="1" applyBorder="1" applyAlignment="1" applyProtection="1">
      <alignment horizontal="right" vertical="top"/>
    </xf>
    <xf numFmtId="4" fontId="6" fillId="9" borderId="41" xfId="0" applyNumberFormat="1" applyFont="1" applyFill="1" applyBorder="1" applyAlignment="1" applyProtection="1">
      <alignment horizontal="right" vertical="top"/>
    </xf>
    <xf numFmtId="166" fontId="6" fillId="9" borderId="68" xfId="0" applyNumberFormat="1" applyFont="1" applyFill="1" applyBorder="1" applyAlignment="1" applyProtection="1">
      <alignment horizontal="right" vertical="top"/>
    </xf>
    <xf numFmtId="167" fontId="35" fillId="9" borderId="26" xfId="0" applyNumberFormat="1" applyFont="1" applyFill="1" applyBorder="1" applyAlignment="1">
      <alignment horizontal="right" vertical="top" wrapText="1"/>
    </xf>
    <xf numFmtId="4" fontId="3" fillId="9" borderId="49" xfId="0" applyNumberFormat="1" applyFont="1" applyFill="1" applyBorder="1" applyAlignment="1" applyProtection="1">
      <alignment horizontal="right" vertical="top"/>
    </xf>
    <xf numFmtId="49" fontId="4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3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>
      <alignment horizontal="center" vertical="center"/>
    </xf>
    <xf numFmtId="0" fontId="43" fillId="3" borderId="40" xfId="0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49" fontId="7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43" fillId="3" borderId="43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8" fillId="0" borderId="0" xfId="2" applyFont="1" applyFill="1" applyAlignment="1">
      <alignment horizontal="left" vertical="center" wrapText="1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2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Звичайний 2" xfId="4"/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0.17095701136885869"/>
          <c:y val="0.21720585753314489"/>
          <c:w val="0.8276655857249865"/>
          <c:h val="0.72830189112834964"/>
        </c:manualLayout>
      </c:layout>
      <c:pie3DChart>
        <c:varyColors val="1"/>
        <c:ser>
          <c:idx val="0"/>
          <c:order val="0"/>
          <c:explosion val="22"/>
          <c:dPt>
            <c:idx val="0"/>
            <c:spPr>
              <a:solidFill>
                <a:srgbClr val="00B0F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5"/>
            <c:spPr>
              <a:solidFill>
                <a:srgbClr val="FF0000"/>
              </a:solidFill>
            </c:spPr>
          </c:dPt>
          <c:dPt>
            <c:idx val="15"/>
            <c:spPr>
              <a:solidFill>
                <a:srgbClr val="0070C0"/>
              </a:solidFill>
            </c:spPr>
          </c:dPt>
          <c:dPt>
            <c:idx val="17"/>
            <c:spPr>
              <a:solidFill>
                <a:srgbClr val="002060"/>
              </a:solidFill>
            </c:spPr>
          </c:dPt>
          <c:dLbls>
            <c:dLbl>
              <c:idx val="0"/>
              <c:layout>
                <c:manualLayout>
                  <c:x val="0.2089570127351138"/>
                  <c:y val="0.17174807888031157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Д</a:t>
                    </a:r>
                    <a:r>
                      <a:rPr lang="uk-UA"/>
                      <a:t>ержавне управл</a:t>
                    </a:r>
                    <a:r>
                      <a:rPr lang="en-US"/>
                      <a:t>i</a:t>
                    </a:r>
                    <a:r>
                      <a:rPr lang="uk-UA"/>
                      <a:t>ння
7,9%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6.3393227738217664E-2"/>
                  <c:y val="-0.2874724095336517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О</a:t>
                    </a:r>
                    <a:r>
                      <a:rPr lang="uk-UA"/>
                      <a:t>св</a:t>
                    </a:r>
                    <a:r>
                      <a:rPr lang="en-US"/>
                      <a:t>i</a:t>
                    </a:r>
                    <a:r>
                      <a:rPr lang="uk-UA"/>
                      <a:t>та
66,8%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-7.5356380122337668E-2"/>
                  <c:y val="0.51748149301947799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О</a:t>
                    </a:r>
                    <a:r>
                      <a:rPr lang="uk-UA"/>
                      <a:t>хорона здоров'я
2,8%</a:t>
                    </a:r>
                  </a:p>
                </c:rich>
              </c:tx>
              <c:showCatName val="1"/>
              <c:showPercent val="1"/>
            </c:dLbl>
            <c:dLbl>
              <c:idx val="3"/>
              <c:layout>
                <c:manualLayout>
                  <c:x val="-0.17147709106171821"/>
                  <c:y val="0.143199109893059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С</a:t>
                    </a:r>
                    <a:r>
                      <a:rPr lang="uk-UA"/>
                      <a:t>оціальний захист та соціальне забезпечення
3,6%</a:t>
                    </a:r>
                  </a:p>
                </c:rich>
              </c:tx>
              <c:showCatName val="1"/>
              <c:showPercent val="1"/>
            </c:dLbl>
            <c:dLbl>
              <c:idx val="4"/>
              <c:layout>
                <c:manualLayout>
                  <c:x val="-0.25338009456148042"/>
                  <c:y val="6.8031194276031104E-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К</a:t>
                    </a:r>
                    <a:r>
                      <a:rPr lang="uk-UA"/>
                      <a:t>ультура </a:t>
                    </a:r>
                    <a:r>
                      <a:rPr lang="en-US"/>
                      <a:t>i </a:t>
                    </a:r>
                    <a:r>
                      <a:rPr lang="uk-UA"/>
                      <a:t>мистецтво
3,8%</a:t>
                    </a:r>
                  </a:p>
                </c:rich>
              </c:tx>
              <c:showCatName val="1"/>
              <c:showPercent val="1"/>
            </c:dLbl>
            <c:dLbl>
              <c:idx val="5"/>
              <c:layout>
                <c:manualLayout>
                  <c:x val="-0.16504805229274574"/>
                  <c:y val="7.4082931307682363E-3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Ф</a:t>
                    </a:r>
                    <a:r>
                      <a:rPr lang="en-US"/>
                      <a:t>i</a:t>
                    </a:r>
                    <a:r>
                      <a:rPr lang="uk-UA"/>
                      <a:t>зична культура </a:t>
                    </a:r>
                    <a:r>
                      <a:rPr lang="en-US"/>
                      <a:t>i </a:t>
                    </a:r>
                    <a:r>
                      <a:rPr lang="uk-UA"/>
                      <a:t>спорт
1,1%</a:t>
                    </a:r>
                  </a:p>
                </c:rich>
              </c:tx>
              <c:showCatName val="1"/>
              <c:showPercent val="1"/>
            </c:dLbl>
            <c:dLbl>
              <c:idx val="6"/>
              <c:layout>
                <c:manualLayout>
                  <c:x val="-0.28621359043521727"/>
                  <c:y val="-3.4800129821738308E-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Ж</a:t>
                    </a:r>
                    <a:r>
                      <a:rPr lang="uk-UA"/>
                      <a:t>итлово-комунальне господарство
4,5%</a:t>
                    </a:r>
                  </a:p>
                </c:rich>
              </c:tx>
              <c:showCatName val="1"/>
              <c:showPercent val="1"/>
            </c:dLbl>
            <c:dLbl>
              <c:idx val="7"/>
              <c:layout>
                <c:manualLayout>
                  <c:x val="-0.33081219205969936"/>
                  <c:y val="-0.13127337312980419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Б</a:t>
                    </a:r>
                    <a:r>
                      <a:rPr lang="uk-UA"/>
                      <a:t>удівництво та регіональний розвиток
0,1%</a:t>
                    </a:r>
                  </a:p>
                </c:rich>
              </c:tx>
              <c:showCatName val="1"/>
              <c:showPercent val="1"/>
            </c:dLbl>
            <c:dLbl>
              <c:idx val="8"/>
              <c:layout>
                <c:manualLayout>
                  <c:x val="-6.9171151958817734E-2"/>
                  <c:y val="-0.11198905490411461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Т</a:t>
                    </a:r>
                    <a:r>
                      <a:rPr lang="uk-UA"/>
                      <a:t>ранспорт та транспортна інфраструктура
1,8%</a:t>
                    </a:r>
                  </a:p>
                </c:rich>
              </c:tx>
              <c:showCatName val="1"/>
              <c:showPercent val="1"/>
            </c:dLbl>
            <c:dLbl>
              <c:idx val="9"/>
              <c:layout>
                <c:manualLayout>
                  <c:x val="6.0905895278715642E-2"/>
                  <c:y val="-0.12766016583250506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І</a:t>
                    </a:r>
                    <a:r>
                      <a:rPr lang="uk-UA"/>
                      <a:t>нші програми та заходи
4,5%</a:t>
                    </a:r>
                  </a:p>
                </c:rich>
              </c:tx>
              <c:showCatName val="1"/>
              <c:showPercent val="1"/>
            </c:dLbl>
            <c:dLbl>
              <c:idx val="10"/>
              <c:layout>
                <c:manualLayout>
                  <c:x val="0.42709954518322679"/>
                  <c:y val="8.1724429421532005E-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С</a:t>
                    </a:r>
                    <a:r>
                      <a:rPr lang="uk-UA"/>
                      <a:t>убвенція з місцевого бюджету  державному бюджету на виконання програм соціально-економічного розвитку регіонів
2,2%</a:t>
                    </a:r>
                  </a:p>
                </c:rich>
              </c:tx>
              <c:showCatName val="1"/>
              <c:showPercent val="1"/>
            </c:dLbl>
            <c:dLbl>
              <c:idx val="11"/>
              <c:layout>
                <c:manualLayout>
                  <c:x val="0.16635200696035038"/>
                  <c:y val="-8.3213104879780911E-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С</a:t>
                    </a:r>
                    <a:r>
                      <a:rPr lang="uk-UA"/>
                      <a:t>убвенції з місцевого бюджету іншим місцевим бюджетам на здійснення програм та заходів за рахунок коштів місцевих бюджетів
0,9%</a:t>
                    </a:r>
                  </a:p>
                </c:rich>
              </c:tx>
              <c:showCatName val="1"/>
              <c:showPercent val="1"/>
            </c:dLbl>
            <c:dLbl>
              <c:idx val="12"/>
              <c:layout>
                <c:manualLayout>
                  <c:x val="-0.14941163352619721"/>
                  <c:y val="-0.16270382698462138"/>
                </c:manualLayout>
              </c:layout>
              <c:showCatName val="1"/>
              <c:showPercent val="1"/>
            </c:dLbl>
            <c:dLbl>
              <c:idx val="14"/>
              <c:layout>
                <c:manualLayout>
                  <c:x val="-6.9095638837644177E-2"/>
                  <c:y val="-0.24504916624518799"/>
                </c:manualLayout>
              </c:layout>
              <c:showCatName val="1"/>
              <c:showPercent val="1"/>
            </c:dLbl>
            <c:dLbl>
              <c:idx val="15"/>
              <c:layout>
                <c:manualLayout>
                  <c:x val="-2.1927947042302082E-2"/>
                  <c:y val="-0.30065291068892908"/>
                </c:manualLayout>
              </c:layout>
              <c:showCatName val="1"/>
              <c:showPercent val="1"/>
            </c:dLbl>
            <c:dLbl>
              <c:idx val="16"/>
              <c:layout>
                <c:manualLayout>
                  <c:x val="6.8989221217177196E-2"/>
                  <c:y val="-0.35385480116966483"/>
                </c:manualLayout>
              </c:layout>
              <c:showCatName val="1"/>
              <c:showPercent val="1"/>
            </c:dLbl>
            <c:dLbl>
              <c:idx val="18"/>
              <c:layout>
                <c:manualLayout>
                  <c:x val="0.34383462405118775"/>
                  <c:y val="-0.31974672254668118"/>
                </c:manualLayout>
              </c:layout>
              <c:showCatName val="1"/>
              <c:showPercent val="1"/>
            </c:dLbl>
            <c:dLbl>
              <c:idx val="19"/>
              <c:layout>
                <c:manualLayout>
                  <c:x val="0.25201459651929181"/>
                  <c:y val="-0.20129665038156144"/>
                </c:manualLayout>
              </c:layout>
              <c:showCatName val="1"/>
              <c:showPercent val="1"/>
            </c:dLbl>
            <c:dLbl>
              <c:idx val="20"/>
              <c:layout>
                <c:manualLayout>
                  <c:x val="0.24680137813290903"/>
                  <c:y val="-4.835863632642725E-2"/>
                </c:manualLayout>
              </c:layout>
              <c:showCatName val="1"/>
              <c:showPercent val="1"/>
            </c:dLbl>
            <c:dLbl>
              <c:idx val="21"/>
              <c:layout>
                <c:manualLayout>
                  <c:x val="0.38390599164815192"/>
                  <c:y val="-4.2843323730665482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sz="1400" b="1"/>
                </a:pPr>
                <a:endParaRPr lang="uk-UA"/>
              </a:p>
            </c:txPr>
            <c:showCatName val="1"/>
            <c:showPercent val="1"/>
            <c:showLeaderLines val="1"/>
          </c:dLbls>
          <c:cat>
            <c:strRef>
              <c:f>'вид-ки'!$A$6:$A$18</c:f>
              <c:strCache>
                <c:ptCount val="12"/>
                <c:pt idx="0">
                  <c:v>Державне управлiння</c:v>
                </c:pt>
                <c:pt idx="1">
                  <c:v>Освiта</c:v>
                </c:pt>
                <c:pt idx="2">
                  <c:v>Охорона здоров'я</c:v>
                </c:pt>
                <c:pt idx="3">
                  <c:v>Соціальний захист та соціальне забезпечення</c:v>
                </c:pt>
                <c:pt idx="4">
                  <c:v>Культура i мистецтво</c:v>
                </c:pt>
                <c:pt idx="5">
                  <c:v>Фiзична культура i спорт</c:v>
                </c:pt>
                <c:pt idx="6">
                  <c:v>Житлово-комунальне господарство</c:v>
                </c:pt>
                <c:pt idx="7">
                  <c:v>Будівництво та регіональний розвиток</c:v>
                </c:pt>
                <c:pt idx="8">
                  <c:v>Транспорт та транспортна інфраструктура</c:v>
                </c:pt>
                <c:pt idx="9">
                  <c:v>Інші програми та заходи</c:v>
                </c:pt>
                <c:pt idx="10">
                  <c:v>Субвенція з місцевого бюджету  державному бюджету на виконання програм соціально-економічного розвитку регіонів</c:v>
                </c:pt>
                <c:pt idx="11">
                  <c:v>Субвенції з місцевого бюджету іншим місцевим бюджетам на здійснення програм та заходів за рахунок коштів місцевих бюджетів</c:v>
                </c:pt>
              </c:strCache>
            </c:strRef>
          </c:cat>
          <c:val>
            <c:numRef>
              <c:f>'вид-ки'!$B$6:$B$18</c:f>
              <c:numCache>
                <c:formatCode>#,##0.00</c:formatCode>
                <c:ptCount val="12"/>
                <c:pt idx="0">
                  <c:v>15768.1</c:v>
                </c:pt>
                <c:pt idx="1">
                  <c:v>134122.6</c:v>
                </c:pt>
                <c:pt idx="2">
                  <c:v>5548.7</c:v>
                </c:pt>
                <c:pt idx="3">
                  <c:v>7309.6</c:v>
                </c:pt>
                <c:pt idx="4">
                  <c:v>7725.6</c:v>
                </c:pt>
                <c:pt idx="5">
                  <c:v>2178.5</c:v>
                </c:pt>
                <c:pt idx="6">
                  <c:v>8965.5</c:v>
                </c:pt>
                <c:pt idx="7">
                  <c:v>357.9</c:v>
                </c:pt>
                <c:pt idx="8">
                  <c:v>3583.5</c:v>
                </c:pt>
                <c:pt idx="9">
                  <c:v>8956.5</c:v>
                </c:pt>
                <c:pt idx="10">
                  <c:v>4420</c:v>
                </c:pt>
                <c:pt idx="11">
                  <c:v>1800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11" l="0.39000000000000007" r="0.70000000000000007" t="0.29000000000000004" header="0.31496062992125995" footer="0.31496062992125995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148</xdr:row>
      <xdr:rowOff>0</xdr:rowOff>
    </xdr:from>
    <xdr:to>
      <xdr:col>1</xdr:col>
      <xdr:colOff>0</xdr:colOff>
      <xdr:row>148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148</xdr:row>
      <xdr:rowOff>0</xdr:rowOff>
    </xdr:from>
    <xdr:to>
      <xdr:col>1</xdr:col>
      <xdr:colOff>0</xdr:colOff>
      <xdr:row>148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148</xdr:row>
      <xdr:rowOff>0</xdr:rowOff>
    </xdr:from>
    <xdr:to>
      <xdr:col>1</xdr:col>
      <xdr:colOff>0</xdr:colOff>
      <xdr:row>148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148</xdr:row>
      <xdr:rowOff>0</xdr:rowOff>
    </xdr:from>
    <xdr:to>
      <xdr:col>1</xdr:col>
      <xdr:colOff>0</xdr:colOff>
      <xdr:row>148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19</xdr:row>
      <xdr:rowOff>0</xdr:rowOff>
    </xdr:from>
    <xdr:to>
      <xdr:col>1</xdr:col>
      <xdr:colOff>0</xdr:colOff>
      <xdr:row>19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76575" y="6667500"/>
          <a:ext cx="923925" cy="190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19</xdr:row>
      <xdr:rowOff>0</xdr:rowOff>
    </xdr:from>
    <xdr:to>
      <xdr:col>1</xdr:col>
      <xdr:colOff>0</xdr:colOff>
      <xdr:row>19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76575" y="6667500"/>
          <a:ext cx="923925" cy="190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19</xdr:row>
      <xdr:rowOff>0</xdr:rowOff>
    </xdr:from>
    <xdr:to>
      <xdr:col>1</xdr:col>
      <xdr:colOff>0</xdr:colOff>
      <xdr:row>19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76575" y="6667500"/>
          <a:ext cx="923925" cy="190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19</xdr:row>
      <xdr:rowOff>0</xdr:rowOff>
    </xdr:from>
    <xdr:to>
      <xdr:col>1</xdr:col>
      <xdr:colOff>0</xdr:colOff>
      <xdr:row>19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76575" y="6667500"/>
          <a:ext cx="923925" cy="190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4</xdr:col>
      <xdr:colOff>74556</xdr:colOff>
      <xdr:row>0</xdr:row>
      <xdr:rowOff>0</xdr:rowOff>
    </xdr:from>
    <xdr:to>
      <xdr:col>25</xdr:col>
      <xdr:colOff>297525</xdr:colOff>
      <xdr:row>31</xdr:row>
      <xdr:rowOff>65098</xdr:rowOff>
    </xdr:to>
    <xdr:graphicFrame macro="">
      <xdr:nvGraphicFramePr>
        <xdr:cNvPr id="9" name="Діагра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2"/>
  <sheetViews>
    <sheetView zoomScale="71" zoomScaleNormal="71" zoomScaleSheetLayoutView="72" workbookViewId="0">
      <pane xSplit="3" ySplit="8" topLeftCell="D108" activePane="bottomRight" state="frozen"/>
      <selection pane="topRight" activeCell="D1" sqref="D1"/>
      <selection pane="bottomLeft" activeCell="A9" sqref="A9"/>
      <selection pane="bottomRight" activeCell="R54" sqref="R54"/>
    </sheetView>
  </sheetViews>
  <sheetFormatPr defaultRowHeight="13.2"/>
  <cols>
    <col min="1" max="1" width="2.21875" style="43" customWidth="1"/>
    <col min="2" max="2" width="52.21875" style="1" customWidth="1"/>
    <col min="3" max="3" width="15" style="2" customWidth="1"/>
    <col min="4" max="5" width="19.21875" style="93" customWidth="1"/>
    <col min="6" max="6" width="13.44140625" style="1" customWidth="1"/>
    <col min="7" max="7" width="19.21875" style="93" customWidth="1"/>
    <col min="8" max="8" width="19.5546875" style="93" customWidth="1"/>
    <col min="9" max="9" width="14.44140625" style="1" customWidth="1"/>
    <col min="10" max="10" width="19.6640625" style="1" customWidth="1"/>
    <col min="11" max="11" width="18.77734375" style="1" customWidth="1"/>
    <col min="12" max="12" width="13.5546875" style="1" customWidth="1"/>
  </cols>
  <sheetData>
    <row r="1" spans="1:12" ht="18">
      <c r="B1" s="3"/>
      <c r="C1" s="4"/>
      <c r="D1" s="91"/>
      <c r="E1" s="91"/>
      <c r="F1" s="3"/>
      <c r="G1" s="94"/>
      <c r="H1" s="94"/>
      <c r="I1" s="5"/>
      <c r="J1" s="5"/>
      <c r="K1" s="5"/>
      <c r="L1" s="21"/>
    </row>
    <row r="2" spans="1:12" ht="23.25" customHeight="1">
      <c r="B2" s="373" t="s">
        <v>348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2" ht="20.399999999999999">
      <c r="B3" s="374" t="s">
        <v>511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1:12" ht="9.4499999999999993" customHeight="1" thickBot="1">
      <c r="B4" s="22"/>
      <c r="C4" s="22"/>
      <c r="D4" s="92"/>
      <c r="E4" s="92"/>
      <c r="F4" s="22"/>
      <c r="G4" s="92"/>
      <c r="H4" s="92"/>
      <c r="I4" s="22"/>
      <c r="J4" s="22"/>
      <c r="K4" s="22"/>
      <c r="L4" s="22"/>
    </row>
    <row r="5" spans="1:12" ht="24" customHeight="1">
      <c r="B5" s="402" t="s">
        <v>0</v>
      </c>
      <c r="C5" s="387" t="s">
        <v>1</v>
      </c>
      <c r="D5" s="392" t="s">
        <v>347</v>
      </c>
      <c r="E5" s="393"/>
      <c r="F5" s="394"/>
      <c r="G5" s="401" t="s">
        <v>3</v>
      </c>
      <c r="H5" s="401"/>
      <c r="I5" s="401"/>
      <c r="J5" s="375" t="s">
        <v>4</v>
      </c>
      <c r="K5" s="376"/>
      <c r="L5" s="377"/>
    </row>
    <row r="6" spans="1:12" ht="21.3" customHeight="1">
      <c r="B6" s="403"/>
      <c r="C6" s="388"/>
      <c r="D6" s="383" t="s">
        <v>293</v>
      </c>
      <c r="E6" s="371" t="s">
        <v>5</v>
      </c>
      <c r="F6" s="390" t="s">
        <v>272</v>
      </c>
      <c r="G6" s="381" t="s">
        <v>292</v>
      </c>
      <c r="H6" s="383" t="s">
        <v>6</v>
      </c>
      <c r="I6" s="399" t="s">
        <v>272</v>
      </c>
      <c r="J6" s="385" t="s">
        <v>292</v>
      </c>
      <c r="K6" s="397" t="s">
        <v>7</v>
      </c>
      <c r="L6" s="395" t="s">
        <v>272</v>
      </c>
    </row>
    <row r="7" spans="1:12" ht="48" customHeight="1" thickBot="1">
      <c r="B7" s="404"/>
      <c r="C7" s="389"/>
      <c r="D7" s="405"/>
      <c r="E7" s="372"/>
      <c r="F7" s="391"/>
      <c r="G7" s="382"/>
      <c r="H7" s="384"/>
      <c r="I7" s="400"/>
      <c r="J7" s="386"/>
      <c r="K7" s="398"/>
      <c r="L7" s="396"/>
    </row>
    <row r="8" spans="1:12" ht="23.4" thickBot="1">
      <c r="B8" s="378" t="s">
        <v>273</v>
      </c>
      <c r="C8" s="379"/>
      <c r="D8" s="379"/>
      <c r="E8" s="379"/>
      <c r="F8" s="379"/>
      <c r="G8" s="379"/>
      <c r="H8" s="379"/>
      <c r="I8" s="379"/>
      <c r="J8" s="379"/>
      <c r="K8" s="379"/>
      <c r="L8" s="380"/>
    </row>
    <row r="9" spans="1:12" s="23" customFormat="1" ht="25.5" customHeight="1" thickBot="1">
      <c r="A9" s="44">
        <v>1</v>
      </c>
      <c r="B9" s="48" t="s">
        <v>8</v>
      </c>
      <c r="C9" s="115" t="s">
        <v>9</v>
      </c>
      <c r="D9" s="193">
        <f>D10+D18+D27+D35</f>
        <v>230015092</v>
      </c>
      <c r="E9" s="193">
        <f>E10+E18+E27+E35</f>
        <v>128851049.17</v>
      </c>
      <c r="F9" s="305">
        <f>E9/D9*100</f>
        <v>56.018519502189875</v>
      </c>
      <c r="G9" s="194">
        <f>G11+G18+G27+G35+G54</f>
        <v>370200</v>
      </c>
      <c r="H9" s="194">
        <f>H11+H18+H27+H35+H54</f>
        <v>395040.06999999995</v>
      </c>
      <c r="I9" s="329">
        <f>H9/G9*100</f>
        <v>106.70990545650997</v>
      </c>
      <c r="J9" s="319">
        <f>D9+G9</f>
        <v>230385292</v>
      </c>
      <c r="K9" s="66">
        <f>E9+H9</f>
        <v>129246089.23999999</v>
      </c>
      <c r="L9" s="65">
        <f>K9/J9*100</f>
        <v>56.099974142446548</v>
      </c>
    </row>
    <row r="10" spans="1:12" s="23" customFormat="1" ht="45" customHeight="1">
      <c r="A10" s="44">
        <f t="shared" ref="A10:A81" si="0">A9+1</f>
        <v>2</v>
      </c>
      <c r="B10" s="50" t="s">
        <v>10</v>
      </c>
      <c r="C10" s="58" t="s">
        <v>11</v>
      </c>
      <c r="D10" s="188">
        <f>D11+D16</f>
        <v>156530692</v>
      </c>
      <c r="E10" s="188">
        <f>E11+E16</f>
        <v>91206116.469999999</v>
      </c>
      <c r="F10" s="109">
        <f t="shared" ref="F10:F81" si="1">E10/D10*100</f>
        <v>58.267241589911322</v>
      </c>
      <c r="G10" s="330">
        <v>0</v>
      </c>
      <c r="H10" s="101">
        <v>0</v>
      </c>
      <c r="I10" s="331">
        <v>0</v>
      </c>
      <c r="J10" s="163">
        <f t="shared" ref="J10:J81" si="2">D10+G10</f>
        <v>156530692</v>
      </c>
      <c r="K10" s="25">
        <f t="shared" ref="K10:K81" si="3">E10+H10</f>
        <v>91206116.469999999</v>
      </c>
      <c r="L10" s="40">
        <f t="shared" ref="L10:L81" si="4">K10/J10*100</f>
        <v>58.267241589911322</v>
      </c>
    </row>
    <row r="11" spans="1:12" s="27" customFormat="1" ht="18">
      <c r="A11" s="45">
        <f t="shared" si="0"/>
        <v>3</v>
      </c>
      <c r="B11" s="52" t="s">
        <v>12</v>
      </c>
      <c r="C11" s="57" t="s">
        <v>13</v>
      </c>
      <c r="D11" s="187">
        <f>SUM(D12:D15)</f>
        <v>156526092</v>
      </c>
      <c r="E11" s="187">
        <f>SUM(E12:E15)</f>
        <v>91203612.469999999</v>
      </c>
      <c r="F11" s="306">
        <f t="shared" si="1"/>
        <v>58.267354218490297</v>
      </c>
      <c r="G11" s="332">
        <v>0</v>
      </c>
      <c r="H11" s="99">
        <v>0</v>
      </c>
      <c r="I11" s="333">
        <v>0</v>
      </c>
      <c r="J11" s="161">
        <f t="shared" si="2"/>
        <v>156526092</v>
      </c>
      <c r="K11" s="26">
        <f t="shared" si="3"/>
        <v>91203612.469999999</v>
      </c>
      <c r="L11" s="38">
        <f t="shared" si="4"/>
        <v>58.267354218490297</v>
      </c>
    </row>
    <row r="12" spans="1:12" ht="54" customHeight="1">
      <c r="A12" s="43">
        <f t="shared" si="0"/>
        <v>4</v>
      </c>
      <c r="B12" s="51" t="s">
        <v>14</v>
      </c>
      <c r="C12" s="56" t="s">
        <v>15</v>
      </c>
      <c r="D12" s="176">
        <v>124104000</v>
      </c>
      <c r="E12" s="176">
        <v>74213564.920000002</v>
      </c>
      <c r="F12" s="97">
        <f t="shared" si="1"/>
        <v>59.799494714110743</v>
      </c>
      <c r="G12" s="334">
        <v>0</v>
      </c>
      <c r="H12" s="98">
        <v>0</v>
      </c>
      <c r="I12" s="335">
        <v>0</v>
      </c>
      <c r="J12" s="162">
        <f t="shared" si="2"/>
        <v>124104000</v>
      </c>
      <c r="K12" s="24">
        <f t="shared" si="3"/>
        <v>74213564.920000002</v>
      </c>
      <c r="L12" s="37">
        <f t="shared" si="4"/>
        <v>59.799494714110743</v>
      </c>
    </row>
    <row r="13" spans="1:12" ht="87.75" customHeight="1">
      <c r="A13" s="43">
        <f t="shared" si="0"/>
        <v>5</v>
      </c>
      <c r="B13" s="51" t="s">
        <v>16</v>
      </c>
      <c r="C13" s="56" t="s">
        <v>17</v>
      </c>
      <c r="D13" s="176">
        <v>13922092</v>
      </c>
      <c r="E13" s="176">
        <v>8280451.0199999996</v>
      </c>
      <c r="F13" s="97">
        <f t="shared" si="1"/>
        <v>59.477060056778818</v>
      </c>
      <c r="G13" s="334">
        <v>0</v>
      </c>
      <c r="H13" s="98">
        <v>0</v>
      </c>
      <c r="I13" s="335">
        <v>0</v>
      </c>
      <c r="J13" s="162">
        <f t="shared" si="2"/>
        <v>13922092</v>
      </c>
      <c r="K13" s="24">
        <f t="shared" si="3"/>
        <v>8280451.0199999996</v>
      </c>
      <c r="L13" s="37">
        <f t="shared" si="4"/>
        <v>59.477060056778818</v>
      </c>
    </row>
    <row r="14" spans="1:12" ht="49.95" customHeight="1">
      <c r="A14" s="43">
        <f t="shared" si="0"/>
        <v>6</v>
      </c>
      <c r="B14" s="51" t="s">
        <v>18</v>
      </c>
      <c r="C14" s="56" t="s">
        <v>19</v>
      </c>
      <c r="D14" s="176">
        <v>17300000</v>
      </c>
      <c r="E14" s="176">
        <v>7837593.8499999996</v>
      </c>
      <c r="F14" s="97">
        <f t="shared" si="1"/>
        <v>45.304010693641615</v>
      </c>
      <c r="G14" s="334">
        <v>0</v>
      </c>
      <c r="H14" s="98">
        <v>0</v>
      </c>
      <c r="I14" s="335">
        <v>0</v>
      </c>
      <c r="J14" s="162">
        <f t="shared" si="2"/>
        <v>17300000</v>
      </c>
      <c r="K14" s="24">
        <f t="shared" si="3"/>
        <v>7837593.8499999996</v>
      </c>
      <c r="L14" s="37">
        <f t="shared" si="4"/>
        <v>45.304010693641615</v>
      </c>
    </row>
    <row r="15" spans="1:12" ht="46.8">
      <c r="A15" s="43">
        <f>A14+1</f>
        <v>7</v>
      </c>
      <c r="B15" s="51" t="s">
        <v>20</v>
      </c>
      <c r="C15" s="56" t="s">
        <v>21</v>
      </c>
      <c r="D15" s="176">
        <v>1200000</v>
      </c>
      <c r="E15" s="176">
        <v>872002.68</v>
      </c>
      <c r="F15" s="97">
        <f t="shared" si="1"/>
        <v>72.666890000000009</v>
      </c>
      <c r="G15" s="334">
        <v>0</v>
      </c>
      <c r="H15" s="98">
        <v>0</v>
      </c>
      <c r="I15" s="335">
        <v>0</v>
      </c>
      <c r="J15" s="162">
        <f t="shared" si="2"/>
        <v>1200000</v>
      </c>
      <c r="K15" s="24">
        <f t="shared" si="3"/>
        <v>872002.68</v>
      </c>
      <c r="L15" s="37">
        <f t="shared" si="4"/>
        <v>72.666890000000009</v>
      </c>
    </row>
    <row r="16" spans="1:12" ht="22.5" customHeight="1">
      <c r="B16" s="54" t="s">
        <v>352</v>
      </c>
      <c r="C16" s="60" t="s">
        <v>349</v>
      </c>
      <c r="D16" s="187">
        <f>D17</f>
        <v>4600</v>
      </c>
      <c r="E16" s="187">
        <f>E17</f>
        <v>2504</v>
      </c>
      <c r="F16" s="96">
        <f t="shared" si="1"/>
        <v>54.434782608695656</v>
      </c>
      <c r="G16" s="336">
        <v>0</v>
      </c>
      <c r="H16" s="102">
        <v>0</v>
      </c>
      <c r="I16" s="337">
        <v>0</v>
      </c>
      <c r="J16" s="199">
        <f t="shared" ref="J16" si="5">D16+G16</f>
        <v>4600</v>
      </c>
      <c r="K16" s="30">
        <f t="shared" ref="K16" si="6">E16+H16</f>
        <v>2504</v>
      </c>
      <c r="L16" s="40">
        <f t="shared" si="4"/>
        <v>54.434782608695656</v>
      </c>
    </row>
    <row r="17" spans="1:12" ht="34.950000000000003" customHeight="1">
      <c r="B17" s="51" t="s">
        <v>350</v>
      </c>
      <c r="C17" s="56" t="s">
        <v>351</v>
      </c>
      <c r="D17" s="176">
        <v>4600</v>
      </c>
      <c r="E17" s="176">
        <v>2504</v>
      </c>
      <c r="F17" s="97">
        <f t="shared" si="1"/>
        <v>54.434782608695656</v>
      </c>
      <c r="G17" s="334">
        <v>0</v>
      </c>
      <c r="H17" s="98">
        <v>0</v>
      </c>
      <c r="I17" s="335">
        <v>0</v>
      </c>
      <c r="J17" s="162">
        <f t="shared" ref="J17" si="7">D17+G17</f>
        <v>4600</v>
      </c>
      <c r="K17" s="24">
        <f t="shared" ref="K17" si="8">E17+H17</f>
        <v>2504</v>
      </c>
      <c r="L17" s="40">
        <f t="shared" si="4"/>
        <v>54.434782608695656</v>
      </c>
    </row>
    <row r="18" spans="1:12" s="23" customFormat="1" ht="38.25" customHeight="1">
      <c r="A18" s="44" t="e">
        <f>#REF!+1</f>
        <v>#REF!</v>
      </c>
      <c r="B18" s="50" t="s">
        <v>22</v>
      </c>
      <c r="C18" s="58" t="s">
        <v>23</v>
      </c>
      <c r="D18" s="175">
        <f>D19+D24+D22</f>
        <v>1349700</v>
      </c>
      <c r="E18" s="175">
        <f>E19+E22+E24</f>
        <v>707992.79999999993</v>
      </c>
      <c r="F18" s="109">
        <f t="shared" si="1"/>
        <v>52.455567903978661</v>
      </c>
      <c r="G18" s="330">
        <v>0</v>
      </c>
      <c r="H18" s="101">
        <v>0</v>
      </c>
      <c r="I18" s="331">
        <v>0</v>
      </c>
      <c r="J18" s="163">
        <f t="shared" si="2"/>
        <v>1349700</v>
      </c>
      <c r="K18" s="25">
        <f t="shared" si="3"/>
        <v>707992.79999999993</v>
      </c>
      <c r="L18" s="40">
        <f t="shared" si="4"/>
        <v>52.455567903978661</v>
      </c>
    </row>
    <row r="19" spans="1:12" s="27" customFormat="1" ht="33.75" customHeight="1">
      <c r="A19" s="45" t="e">
        <f>A18+1</f>
        <v>#REF!</v>
      </c>
      <c r="B19" s="52" t="s">
        <v>24</v>
      </c>
      <c r="C19" s="57" t="s">
        <v>25</v>
      </c>
      <c r="D19" s="187">
        <f>SUM(D20:D21)</f>
        <v>1330000</v>
      </c>
      <c r="E19" s="187">
        <f>SUM(E20:E21)</f>
        <v>693211.48</v>
      </c>
      <c r="F19" s="306">
        <f t="shared" si="1"/>
        <v>52.121163909774438</v>
      </c>
      <c r="G19" s="332">
        <v>0</v>
      </c>
      <c r="H19" s="99">
        <v>0</v>
      </c>
      <c r="I19" s="333">
        <v>0</v>
      </c>
      <c r="J19" s="161">
        <f t="shared" si="2"/>
        <v>1330000</v>
      </c>
      <c r="K19" s="26">
        <f t="shared" si="3"/>
        <v>693211.48</v>
      </c>
      <c r="L19" s="38">
        <f t="shared" si="4"/>
        <v>52.121163909774438</v>
      </c>
    </row>
    <row r="20" spans="1:12" s="27" customFormat="1" ht="52.5" customHeight="1">
      <c r="A20" s="45"/>
      <c r="B20" s="53" t="s">
        <v>282</v>
      </c>
      <c r="C20" s="59" t="s">
        <v>278</v>
      </c>
      <c r="D20" s="176">
        <v>1170000</v>
      </c>
      <c r="E20" s="176">
        <v>570383.51</v>
      </c>
      <c r="F20" s="307">
        <f t="shared" si="1"/>
        <v>48.750727350427354</v>
      </c>
      <c r="G20" s="334">
        <v>0</v>
      </c>
      <c r="H20" s="98">
        <v>0</v>
      </c>
      <c r="I20" s="335">
        <v>0</v>
      </c>
      <c r="J20" s="162">
        <f t="shared" ref="J20" si="9">D20+G20</f>
        <v>1170000</v>
      </c>
      <c r="K20" s="24">
        <f t="shared" ref="K20" si="10">E20+H20</f>
        <v>570383.51</v>
      </c>
      <c r="L20" s="37">
        <f t="shared" ref="L20" si="11">K20/J20*100</f>
        <v>48.750727350427354</v>
      </c>
    </row>
    <row r="21" spans="1:12" ht="82.95" customHeight="1">
      <c r="A21" s="43" t="e">
        <f>A19+1</f>
        <v>#REF!</v>
      </c>
      <c r="B21" s="51" t="s">
        <v>26</v>
      </c>
      <c r="C21" s="56" t="s">
        <v>27</v>
      </c>
      <c r="D21" s="176">
        <v>160000</v>
      </c>
      <c r="E21" s="176">
        <v>122827.97</v>
      </c>
      <c r="F21" s="307">
        <f t="shared" si="1"/>
        <v>76.767481250000003</v>
      </c>
      <c r="G21" s="334">
        <v>0</v>
      </c>
      <c r="H21" s="98">
        <v>0</v>
      </c>
      <c r="I21" s="335">
        <v>0</v>
      </c>
      <c r="J21" s="162">
        <f t="shared" si="2"/>
        <v>160000</v>
      </c>
      <c r="K21" s="24">
        <f t="shared" si="3"/>
        <v>122827.97</v>
      </c>
      <c r="L21" s="37">
        <f t="shared" si="4"/>
        <v>76.767481250000003</v>
      </c>
    </row>
    <row r="22" spans="1:12" ht="28.95" hidden="1" customHeight="1">
      <c r="B22" s="54" t="s">
        <v>444</v>
      </c>
      <c r="C22" s="57" t="s">
        <v>442</v>
      </c>
      <c r="D22" s="187">
        <f>D23</f>
        <v>0</v>
      </c>
      <c r="E22" s="187">
        <f>E23</f>
        <v>0</v>
      </c>
      <c r="F22" s="96">
        <v>100</v>
      </c>
      <c r="G22" s="336">
        <v>0</v>
      </c>
      <c r="H22" s="102">
        <v>0</v>
      </c>
      <c r="I22" s="337">
        <v>0</v>
      </c>
      <c r="J22" s="199">
        <f t="shared" ref="J22:J23" si="12">D22+G22</f>
        <v>0</v>
      </c>
      <c r="K22" s="30">
        <f t="shared" ref="K22:K23" si="13">E22+H22</f>
        <v>0</v>
      </c>
      <c r="L22" s="46">
        <v>100</v>
      </c>
    </row>
    <row r="23" spans="1:12" ht="38.549999999999997" hidden="1" customHeight="1">
      <c r="B23" s="51" t="s">
        <v>445</v>
      </c>
      <c r="C23" s="56" t="s">
        <v>443</v>
      </c>
      <c r="D23" s="176">
        <v>0</v>
      </c>
      <c r="E23" s="176">
        <v>0</v>
      </c>
      <c r="F23" s="307">
        <v>100</v>
      </c>
      <c r="G23" s="334">
        <v>0</v>
      </c>
      <c r="H23" s="98">
        <v>0</v>
      </c>
      <c r="I23" s="335">
        <v>0</v>
      </c>
      <c r="J23" s="162">
        <f t="shared" si="12"/>
        <v>0</v>
      </c>
      <c r="K23" s="24">
        <f t="shared" si="13"/>
        <v>0</v>
      </c>
      <c r="L23" s="37">
        <v>100</v>
      </c>
    </row>
    <row r="24" spans="1:12" s="27" customFormat="1" ht="22.05" customHeight="1">
      <c r="A24" s="45" t="e">
        <f>A21+1</f>
        <v>#REF!</v>
      </c>
      <c r="B24" s="52" t="s">
        <v>28</v>
      </c>
      <c r="C24" s="57" t="s">
        <v>29</v>
      </c>
      <c r="D24" s="187">
        <f>SUM(D25:D26)</f>
        <v>19700</v>
      </c>
      <c r="E24" s="187">
        <f>SUM(E25:E26)</f>
        <v>14781.32</v>
      </c>
      <c r="F24" s="96">
        <f t="shared" si="1"/>
        <v>75.032081218274101</v>
      </c>
      <c r="G24" s="336">
        <v>0</v>
      </c>
      <c r="H24" s="102">
        <v>0</v>
      </c>
      <c r="I24" s="337">
        <v>0</v>
      </c>
      <c r="J24" s="199">
        <f t="shared" si="2"/>
        <v>19700</v>
      </c>
      <c r="K24" s="30">
        <f t="shared" si="3"/>
        <v>14781.32</v>
      </c>
      <c r="L24" s="46">
        <f t="shared" si="4"/>
        <v>75.032081218274101</v>
      </c>
    </row>
    <row r="25" spans="1:12" ht="46.8">
      <c r="A25" s="43" t="e">
        <f t="shared" si="0"/>
        <v>#REF!</v>
      </c>
      <c r="B25" s="51" t="s">
        <v>30</v>
      </c>
      <c r="C25" s="56" t="s">
        <v>31</v>
      </c>
      <c r="D25" s="176">
        <v>19700</v>
      </c>
      <c r="E25" s="176">
        <v>14781.32</v>
      </c>
      <c r="F25" s="307">
        <f t="shared" si="1"/>
        <v>75.032081218274101</v>
      </c>
      <c r="G25" s="334">
        <v>0</v>
      </c>
      <c r="H25" s="98">
        <v>0</v>
      </c>
      <c r="I25" s="335">
        <v>0</v>
      </c>
      <c r="J25" s="162">
        <f t="shared" si="2"/>
        <v>19700</v>
      </c>
      <c r="K25" s="24">
        <f t="shared" si="3"/>
        <v>14781.32</v>
      </c>
      <c r="L25" s="37">
        <f t="shared" si="4"/>
        <v>75.032081218274101</v>
      </c>
    </row>
    <row r="26" spans="1:12" ht="31.2" hidden="1">
      <c r="B26" s="72" t="s">
        <v>327</v>
      </c>
      <c r="C26" s="56" t="s">
        <v>296</v>
      </c>
      <c r="D26" s="176">
        <v>0</v>
      </c>
      <c r="E26" s="176">
        <v>0</v>
      </c>
      <c r="F26" s="308" t="e">
        <f t="shared" si="1"/>
        <v>#DIV/0!</v>
      </c>
      <c r="G26" s="334">
        <v>0</v>
      </c>
      <c r="H26" s="98">
        <v>0</v>
      </c>
      <c r="I26" s="335">
        <v>0</v>
      </c>
      <c r="J26" s="162">
        <f t="shared" si="2"/>
        <v>0</v>
      </c>
      <c r="K26" s="24">
        <f t="shared" si="3"/>
        <v>0</v>
      </c>
      <c r="L26" s="37" t="e">
        <f t="shared" si="4"/>
        <v>#DIV/0!</v>
      </c>
    </row>
    <row r="27" spans="1:12" s="23" customFormat="1" ht="17.399999999999999">
      <c r="A27" s="44" t="e">
        <f>#REF!+1</f>
        <v>#REF!</v>
      </c>
      <c r="B27" s="50" t="s">
        <v>32</v>
      </c>
      <c r="C27" s="58" t="s">
        <v>33</v>
      </c>
      <c r="D27" s="175">
        <f>D28+D30+D32</f>
        <v>8830000</v>
      </c>
      <c r="E27" s="175">
        <f>E28+E30+E32</f>
        <v>5550437</v>
      </c>
      <c r="F27" s="109">
        <f t="shared" si="1"/>
        <v>62.858856172140435</v>
      </c>
      <c r="G27" s="330">
        <v>0</v>
      </c>
      <c r="H27" s="101">
        <v>0</v>
      </c>
      <c r="I27" s="331">
        <v>0</v>
      </c>
      <c r="J27" s="163">
        <f t="shared" si="2"/>
        <v>8830000</v>
      </c>
      <c r="K27" s="25">
        <f t="shared" si="3"/>
        <v>5550437</v>
      </c>
      <c r="L27" s="40">
        <f t="shared" si="4"/>
        <v>62.858856172140435</v>
      </c>
    </row>
    <row r="28" spans="1:12" s="27" customFormat="1" ht="34.5" customHeight="1">
      <c r="A28" s="45" t="e">
        <f t="shared" si="0"/>
        <v>#REF!</v>
      </c>
      <c r="B28" s="52" t="s">
        <v>34</v>
      </c>
      <c r="C28" s="57" t="s">
        <v>35</v>
      </c>
      <c r="D28" s="187">
        <f>D29</f>
        <v>448000</v>
      </c>
      <c r="E28" s="187">
        <f>E29</f>
        <v>787087.17</v>
      </c>
      <c r="F28" s="306">
        <f t="shared" si="1"/>
        <v>175.68910044642857</v>
      </c>
      <c r="G28" s="332">
        <v>0</v>
      </c>
      <c r="H28" s="99">
        <v>0</v>
      </c>
      <c r="I28" s="333">
        <v>0</v>
      </c>
      <c r="J28" s="161">
        <f t="shared" si="2"/>
        <v>448000</v>
      </c>
      <c r="K28" s="26">
        <f t="shared" si="3"/>
        <v>787087.17</v>
      </c>
      <c r="L28" s="38">
        <f t="shared" si="4"/>
        <v>175.68910044642857</v>
      </c>
    </row>
    <row r="29" spans="1:12" ht="21.75" customHeight="1">
      <c r="A29" s="43" t="e">
        <f t="shared" si="0"/>
        <v>#REF!</v>
      </c>
      <c r="B29" s="51" t="s">
        <v>36</v>
      </c>
      <c r="C29" s="56" t="s">
        <v>37</v>
      </c>
      <c r="D29" s="176">
        <v>448000</v>
      </c>
      <c r="E29" s="176">
        <v>787087.17</v>
      </c>
      <c r="F29" s="97">
        <f t="shared" si="1"/>
        <v>175.68910044642857</v>
      </c>
      <c r="G29" s="334">
        <v>0</v>
      </c>
      <c r="H29" s="98">
        <v>0</v>
      </c>
      <c r="I29" s="335">
        <v>0</v>
      </c>
      <c r="J29" s="162">
        <f t="shared" si="2"/>
        <v>448000</v>
      </c>
      <c r="K29" s="24">
        <f t="shared" si="3"/>
        <v>787087.17</v>
      </c>
      <c r="L29" s="37">
        <f t="shared" si="4"/>
        <v>175.68910044642857</v>
      </c>
    </row>
    <row r="30" spans="1:12" ht="49.05" customHeight="1">
      <c r="A30" s="43" t="e">
        <f t="shared" si="0"/>
        <v>#REF!</v>
      </c>
      <c r="B30" s="54" t="s">
        <v>38</v>
      </c>
      <c r="C30" s="60" t="s">
        <v>39</v>
      </c>
      <c r="D30" s="187">
        <f>D31</f>
        <v>5122000</v>
      </c>
      <c r="E30" s="187">
        <f>E31</f>
        <v>3335465.79</v>
      </c>
      <c r="F30" s="96">
        <f t="shared" si="1"/>
        <v>65.120378563061308</v>
      </c>
      <c r="G30" s="336">
        <v>0</v>
      </c>
      <c r="H30" s="102">
        <v>0</v>
      </c>
      <c r="I30" s="337">
        <v>0</v>
      </c>
      <c r="J30" s="199">
        <f t="shared" si="2"/>
        <v>5122000</v>
      </c>
      <c r="K30" s="30">
        <f t="shared" si="3"/>
        <v>3335465.79</v>
      </c>
      <c r="L30" s="39">
        <f t="shared" si="4"/>
        <v>65.120378563061308</v>
      </c>
    </row>
    <row r="31" spans="1:12" ht="18">
      <c r="A31" s="43" t="e">
        <f t="shared" si="0"/>
        <v>#REF!</v>
      </c>
      <c r="B31" s="51" t="s">
        <v>36</v>
      </c>
      <c r="C31" s="56" t="s">
        <v>40</v>
      </c>
      <c r="D31" s="176">
        <v>5122000</v>
      </c>
      <c r="E31" s="176">
        <v>3335465.79</v>
      </c>
      <c r="F31" s="97">
        <f t="shared" si="1"/>
        <v>65.120378563061308</v>
      </c>
      <c r="G31" s="334">
        <v>0</v>
      </c>
      <c r="H31" s="98">
        <v>0</v>
      </c>
      <c r="I31" s="335">
        <v>0</v>
      </c>
      <c r="J31" s="162">
        <f t="shared" si="2"/>
        <v>5122000</v>
      </c>
      <c r="K31" s="24">
        <f t="shared" si="3"/>
        <v>3335465.79</v>
      </c>
      <c r="L31" s="37">
        <f t="shared" si="4"/>
        <v>65.120378563061308</v>
      </c>
    </row>
    <row r="32" spans="1:12" s="27" customFormat="1" ht="48.6">
      <c r="A32" s="45" t="e">
        <f t="shared" si="0"/>
        <v>#REF!</v>
      </c>
      <c r="B32" s="52" t="s">
        <v>41</v>
      </c>
      <c r="C32" s="57" t="s">
        <v>42</v>
      </c>
      <c r="D32" s="187">
        <f>D33+D34</f>
        <v>3260000</v>
      </c>
      <c r="E32" s="187">
        <f>E33+E34</f>
        <v>1427884.04</v>
      </c>
      <c r="F32" s="306">
        <f t="shared" si="1"/>
        <v>43.800123926380365</v>
      </c>
      <c r="G32" s="332">
        <v>0</v>
      </c>
      <c r="H32" s="99">
        <v>0</v>
      </c>
      <c r="I32" s="333">
        <v>0</v>
      </c>
      <c r="J32" s="161">
        <f t="shared" si="2"/>
        <v>3260000</v>
      </c>
      <c r="K32" s="26">
        <f t="shared" si="3"/>
        <v>1427884.04</v>
      </c>
      <c r="L32" s="38">
        <f t="shared" si="4"/>
        <v>43.800123926380365</v>
      </c>
    </row>
    <row r="33" spans="1:12" s="27" customFormat="1" ht="93.6">
      <c r="A33" s="45"/>
      <c r="B33" s="53" t="s">
        <v>503</v>
      </c>
      <c r="C33" s="59" t="s">
        <v>494</v>
      </c>
      <c r="D33" s="176">
        <v>1130000</v>
      </c>
      <c r="E33" s="176">
        <v>766578.77</v>
      </c>
      <c r="F33" s="97">
        <f t="shared" si="1"/>
        <v>67.838829203539831</v>
      </c>
      <c r="G33" s="334">
        <v>0</v>
      </c>
      <c r="H33" s="98">
        <v>0</v>
      </c>
      <c r="I33" s="335">
        <v>0</v>
      </c>
      <c r="J33" s="162">
        <f t="shared" ref="J33:J34" si="14">D33+G33</f>
        <v>1130000</v>
      </c>
      <c r="K33" s="24">
        <f t="shared" ref="K33:K34" si="15">E33+H33</f>
        <v>766578.77</v>
      </c>
      <c r="L33" s="37">
        <f t="shared" ref="L33:L34" si="16">K33/J33*100</f>
        <v>67.838829203539831</v>
      </c>
    </row>
    <row r="34" spans="1:12" s="27" customFormat="1" ht="62.4">
      <c r="A34" s="45"/>
      <c r="B34" s="53" t="s">
        <v>504</v>
      </c>
      <c r="C34" s="59" t="s">
        <v>495</v>
      </c>
      <c r="D34" s="176">
        <v>2130000</v>
      </c>
      <c r="E34" s="176">
        <v>661305.27</v>
      </c>
      <c r="F34" s="97">
        <f t="shared" si="1"/>
        <v>31.047195774647889</v>
      </c>
      <c r="G34" s="334">
        <v>0</v>
      </c>
      <c r="H34" s="98">
        <v>0</v>
      </c>
      <c r="I34" s="335">
        <v>0</v>
      </c>
      <c r="J34" s="162">
        <f t="shared" si="14"/>
        <v>2130000</v>
      </c>
      <c r="K34" s="24">
        <f t="shared" si="15"/>
        <v>661305.27</v>
      </c>
      <c r="L34" s="37">
        <f t="shared" si="16"/>
        <v>31.047195774647889</v>
      </c>
    </row>
    <row r="35" spans="1:12" ht="17.399999999999999">
      <c r="A35" s="43" t="e">
        <f>A32+1</f>
        <v>#REF!</v>
      </c>
      <c r="B35" s="141" t="s">
        <v>43</v>
      </c>
      <c r="C35" s="61" t="s">
        <v>44</v>
      </c>
      <c r="D35" s="175">
        <f>D36+D47+D50</f>
        <v>63304700</v>
      </c>
      <c r="E35" s="175">
        <f>E36+E47+E50</f>
        <v>31386502.900000006</v>
      </c>
      <c r="F35" s="309">
        <f t="shared" si="1"/>
        <v>49.580051560152732</v>
      </c>
      <c r="G35" s="338">
        <v>0</v>
      </c>
      <c r="H35" s="103">
        <v>0</v>
      </c>
      <c r="I35" s="339">
        <v>0</v>
      </c>
      <c r="J35" s="165">
        <f t="shared" si="2"/>
        <v>63304700</v>
      </c>
      <c r="K35" s="29">
        <f t="shared" si="3"/>
        <v>31386502.900000006</v>
      </c>
      <c r="L35" s="46">
        <f t="shared" si="4"/>
        <v>49.580051560152732</v>
      </c>
    </row>
    <row r="36" spans="1:12" s="27" customFormat="1" ht="18">
      <c r="A36" s="45" t="e">
        <f t="shared" si="0"/>
        <v>#REF!</v>
      </c>
      <c r="B36" s="52" t="s">
        <v>45</v>
      </c>
      <c r="C36" s="57" t="s">
        <v>46</v>
      </c>
      <c r="D36" s="187">
        <f>SUM(D37:D46)</f>
        <v>23975800</v>
      </c>
      <c r="E36" s="187">
        <f>SUM(E37:E46)</f>
        <v>11470753.630000003</v>
      </c>
      <c r="F36" s="306">
        <f t="shared" si="1"/>
        <v>47.843048532270046</v>
      </c>
      <c r="G36" s="332">
        <v>0</v>
      </c>
      <c r="H36" s="99">
        <v>0</v>
      </c>
      <c r="I36" s="333">
        <v>0</v>
      </c>
      <c r="J36" s="161">
        <f t="shared" si="2"/>
        <v>23975800</v>
      </c>
      <c r="K36" s="26">
        <f t="shared" si="3"/>
        <v>11470753.630000003</v>
      </c>
      <c r="L36" s="38">
        <f t="shared" si="4"/>
        <v>47.843048532270046</v>
      </c>
    </row>
    <row r="37" spans="1:12" ht="52.5" customHeight="1">
      <c r="A37" s="43" t="e">
        <f t="shared" si="0"/>
        <v>#REF!</v>
      </c>
      <c r="B37" s="51" t="s">
        <v>47</v>
      </c>
      <c r="C37" s="56" t="s">
        <v>48</v>
      </c>
      <c r="D37" s="176">
        <v>8500</v>
      </c>
      <c r="E37" s="176">
        <v>1930.57</v>
      </c>
      <c r="F37" s="97">
        <f t="shared" si="1"/>
        <v>22.712588235294117</v>
      </c>
      <c r="G37" s="334">
        <v>0</v>
      </c>
      <c r="H37" s="98">
        <v>0</v>
      </c>
      <c r="I37" s="335">
        <v>0</v>
      </c>
      <c r="J37" s="162">
        <f t="shared" si="2"/>
        <v>8500</v>
      </c>
      <c r="K37" s="24">
        <f t="shared" si="3"/>
        <v>1930.57</v>
      </c>
      <c r="L37" s="37">
        <f t="shared" si="4"/>
        <v>22.712588235294117</v>
      </c>
    </row>
    <row r="38" spans="1:12" ht="56.55" customHeight="1">
      <c r="A38" s="43" t="e">
        <f t="shared" si="0"/>
        <v>#REF!</v>
      </c>
      <c r="B38" s="51" t="s">
        <v>49</v>
      </c>
      <c r="C38" s="56" t="s">
        <v>50</v>
      </c>
      <c r="D38" s="176">
        <v>341000</v>
      </c>
      <c r="E38" s="176">
        <v>91984.02</v>
      </c>
      <c r="F38" s="97">
        <f t="shared" si="1"/>
        <v>26.974785923753668</v>
      </c>
      <c r="G38" s="334">
        <v>0</v>
      </c>
      <c r="H38" s="98">
        <v>0</v>
      </c>
      <c r="I38" s="335">
        <v>0</v>
      </c>
      <c r="J38" s="162">
        <f t="shared" si="2"/>
        <v>341000</v>
      </c>
      <c r="K38" s="24">
        <f t="shared" si="3"/>
        <v>91984.02</v>
      </c>
      <c r="L38" s="37">
        <f t="shared" si="4"/>
        <v>26.974785923753668</v>
      </c>
    </row>
    <row r="39" spans="1:12" ht="51.45" customHeight="1">
      <c r="A39" s="43" t="e">
        <f t="shared" si="0"/>
        <v>#REF!</v>
      </c>
      <c r="B39" s="51" t="s">
        <v>51</v>
      </c>
      <c r="C39" s="56" t="s">
        <v>52</v>
      </c>
      <c r="D39" s="176">
        <v>638000</v>
      </c>
      <c r="E39" s="176">
        <v>282407.02</v>
      </c>
      <c r="F39" s="97">
        <f t="shared" si="1"/>
        <v>44.264423197492164</v>
      </c>
      <c r="G39" s="334">
        <v>0</v>
      </c>
      <c r="H39" s="98">
        <v>0</v>
      </c>
      <c r="I39" s="335">
        <v>0</v>
      </c>
      <c r="J39" s="162">
        <f t="shared" si="2"/>
        <v>638000</v>
      </c>
      <c r="K39" s="24">
        <f t="shared" si="3"/>
        <v>282407.02</v>
      </c>
      <c r="L39" s="37">
        <f t="shared" si="4"/>
        <v>44.264423197492164</v>
      </c>
    </row>
    <row r="40" spans="1:12" ht="52.5" customHeight="1">
      <c r="A40" s="43" t="e">
        <f t="shared" si="0"/>
        <v>#REF!</v>
      </c>
      <c r="B40" s="51" t="s">
        <v>53</v>
      </c>
      <c r="C40" s="56" t="s">
        <v>54</v>
      </c>
      <c r="D40" s="176">
        <v>2050000</v>
      </c>
      <c r="E40" s="176">
        <v>1276576.57</v>
      </c>
      <c r="F40" s="97">
        <f t="shared" si="1"/>
        <v>62.27202780487805</v>
      </c>
      <c r="G40" s="334">
        <v>0</v>
      </c>
      <c r="H40" s="98">
        <v>0</v>
      </c>
      <c r="I40" s="335">
        <v>0</v>
      </c>
      <c r="J40" s="162">
        <f t="shared" si="2"/>
        <v>2050000</v>
      </c>
      <c r="K40" s="24">
        <f t="shared" si="3"/>
        <v>1276576.57</v>
      </c>
      <c r="L40" s="37">
        <f t="shared" si="4"/>
        <v>62.27202780487805</v>
      </c>
    </row>
    <row r="41" spans="1:12" ht="18">
      <c r="A41" s="43" t="e">
        <f t="shared" si="0"/>
        <v>#REF!</v>
      </c>
      <c r="B41" s="51" t="s">
        <v>55</v>
      </c>
      <c r="C41" s="56" t="s">
        <v>56</v>
      </c>
      <c r="D41" s="176">
        <v>2600000</v>
      </c>
      <c r="E41" s="176">
        <v>892463.69</v>
      </c>
      <c r="F41" s="97">
        <f t="shared" si="1"/>
        <v>34.325526538461538</v>
      </c>
      <c r="G41" s="334">
        <v>0</v>
      </c>
      <c r="H41" s="98">
        <v>0</v>
      </c>
      <c r="I41" s="335">
        <v>0</v>
      </c>
      <c r="J41" s="162">
        <f t="shared" si="2"/>
        <v>2600000</v>
      </c>
      <c r="K41" s="24">
        <f t="shared" si="3"/>
        <v>892463.69</v>
      </c>
      <c r="L41" s="37">
        <f t="shared" si="4"/>
        <v>34.325526538461538</v>
      </c>
    </row>
    <row r="42" spans="1:12" ht="18">
      <c r="A42" s="43" t="e">
        <f t="shared" si="0"/>
        <v>#REF!</v>
      </c>
      <c r="B42" s="51" t="s">
        <v>57</v>
      </c>
      <c r="C42" s="56" t="s">
        <v>58</v>
      </c>
      <c r="D42" s="176">
        <v>15185400</v>
      </c>
      <c r="E42" s="176">
        <v>8093853.8200000003</v>
      </c>
      <c r="F42" s="97">
        <f t="shared" si="1"/>
        <v>53.30023456741344</v>
      </c>
      <c r="G42" s="334">
        <v>0</v>
      </c>
      <c r="H42" s="98">
        <v>0</v>
      </c>
      <c r="I42" s="335">
        <v>0</v>
      </c>
      <c r="J42" s="162">
        <f t="shared" si="2"/>
        <v>15185400</v>
      </c>
      <c r="K42" s="24">
        <f t="shared" si="3"/>
        <v>8093853.8200000003</v>
      </c>
      <c r="L42" s="37">
        <f t="shared" si="4"/>
        <v>53.30023456741344</v>
      </c>
    </row>
    <row r="43" spans="1:12" ht="18">
      <c r="A43" s="43" t="e">
        <f t="shared" si="0"/>
        <v>#REF!</v>
      </c>
      <c r="B43" s="51" t="s">
        <v>59</v>
      </c>
      <c r="C43" s="56" t="s">
        <v>60</v>
      </c>
      <c r="D43" s="176">
        <v>1968000</v>
      </c>
      <c r="E43" s="176">
        <v>254087.97</v>
      </c>
      <c r="F43" s="97">
        <f t="shared" si="1"/>
        <v>12.910974085365853</v>
      </c>
      <c r="G43" s="334">
        <v>0</v>
      </c>
      <c r="H43" s="98">
        <v>0</v>
      </c>
      <c r="I43" s="335">
        <v>0</v>
      </c>
      <c r="J43" s="162">
        <f t="shared" si="2"/>
        <v>1968000</v>
      </c>
      <c r="K43" s="24">
        <f t="shared" si="3"/>
        <v>254087.97</v>
      </c>
      <c r="L43" s="37">
        <f t="shared" si="4"/>
        <v>12.910974085365853</v>
      </c>
    </row>
    <row r="44" spans="1:12" ht="18">
      <c r="A44" s="43" t="e">
        <f t="shared" si="0"/>
        <v>#REF!</v>
      </c>
      <c r="B44" s="51" t="s">
        <v>61</v>
      </c>
      <c r="C44" s="56" t="s">
        <v>62</v>
      </c>
      <c r="D44" s="176">
        <v>1001000</v>
      </c>
      <c r="E44" s="176">
        <v>479406.64</v>
      </c>
      <c r="F44" s="97">
        <f t="shared" si="1"/>
        <v>47.892771228771231</v>
      </c>
      <c r="G44" s="334">
        <v>0</v>
      </c>
      <c r="H44" s="98">
        <v>0</v>
      </c>
      <c r="I44" s="335">
        <v>0</v>
      </c>
      <c r="J44" s="162">
        <f t="shared" si="2"/>
        <v>1001000</v>
      </c>
      <c r="K44" s="24">
        <f t="shared" si="3"/>
        <v>479406.64</v>
      </c>
      <c r="L44" s="37">
        <f t="shared" si="4"/>
        <v>47.892771228771231</v>
      </c>
    </row>
    <row r="45" spans="1:12" ht="18">
      <c r="A45" s="43" t="e">
        <f t="shared" si="0"/>
        <v>#REF!</v>
      </c>
      <c r="B45" s="51" t="s">
        <v>63</v>
      </c>
      <c r="C45" s="56" t="s">
        <v>64</v>
      </c>
      <c r="D45" s="176">
        <v>12500</v>
      </c>
      <c r="E45" s="176">
        <v>0</v>
      </c>
      <c r="F45" s="97">
        <f t="shared" si="1"/>
        <v>0</v>
      </c>
      <c r="G45" s="334">
        <v>0</v>
      </c>
      <c r="H45" s="98">
        <v>0</v>
      </c>
      <c r="I45" s="335">
        <v>0</v>
      </c>
      <c r="J45" s="162">
        <f t="shared" si="2"/>
        <v>12500</v>
      </c>
      <c r="K45" s="24">
        <f t="shared" si="3"/>
        <v>0</v>
      </c>
      <c r="L45" s="37">
        <f t="shared" si="4"/>
        <v>0</v>
      </c>
    </row>
    <row r="46" spans="1:12" ht="18">
      <c r="A46" s="43" t="e">
        <f t="shared" si="0"/>
        <v>#REF!</v>
      </c>
      <c r="B46" s="51" t="s">
        <v>65</v>
      </c>
      <c r="C46" s="56" t="s">
        <v>66</v>
      </c>
      <c r="D46" s="176">
        <v>171400</v>
      </c>
      <c r="E46" s="176">
        <v>98043.33</v>
      </c>
      <c r="F46" s="97">
        <f t="shared" si="1"/>
        <v>57.201476079346556</v>
      </c>
      <c r="G46" s="334">
        <v>0</v>
      </c>
      <c r="H46" s="98">
        <v>0</v>
      </c>
      <c r="I46" s="335">
        <v>0</v>
      </c>
      <c r="J46" s="162">
        <f t="shared" si="2"/>
        <v>171400</v>
      </c>
      <c r="K46" s="24">
        <f t="shared" si="3"/>
        <v>98043.33</v>
      </c>
      <c r="L46" s="37">
        <f t="shared" si="4"/>
        <v>57.201476079346556</v>
      </c>
    </row>
    <row r="47" spans="1:12" s="27" customFormat="1" ht="18">
      <c r="A47" s="45" t="e">
        <f t="shared" si="0"/>
        <v>#REF!</v>
      </c>
      <c r="B47" s="52" t="s">
        <v>67</v>
      </c>
      <c r="C47" s="57" t="s">
        <v>68</v>
      </c>
      <c r="D47" s="187">
        <f>SUM(D48:D49)</f>
        <v>12200</v>
      </c>
      <c r="E47" s="187">
        <f>SUM(E48:E49)</f>
        <v>7983.9</v>
      </c>
      <c r="F47" s="96">
        <f t="shared" si="1"/>
        <v>65.441803278688525</v>
      </c>
      <c r="G47" s="332">
        <v>0</v>
      </c>
      <c r="H47" s="99">
        <v>0</v>
      </c>
      <c r="I47" s="333">
        <v>0</v>
      </c>
      <c r="J47" s="161">
        <f t="shared" si="2"/>
        <v>12200</v>
      </c>
      <c r="K47" s="26">
        <f t="shared" si="3"/>
        <v>7983.9</v>
      </c>
      <c r="L47" s="38">
        <f t="shared" si="4"/>
        <v>65.441803278688525</v>
      </c>
    </row>
    <row r="48" spans="1:12" ht="31.2">
      <c r="A48" s="43" t="e">
        <f t="shared" si="0"/>
        <v>#REF!</v>
      </c>
      <c r="B48" s="51" t="s">
        <v>69</v>
      </c>
      <c r="C48" s="56" t="s">
        <v>70</v>
      </c>
      <c r="D48" s="176">
        <v>3000</v>
      </c>
      <c r="E48" s="176">
        <v>864.2</v>
      </c>
      <c r="F48" s="97">
        <f t="shared" si="1"/>
        <v>28.806666666666668</v>
      </c>
      <c r="G48" s="334">
        <v>0</v>
      </c>
      <c r="H48" s="98">
        <v>0</v>
      </c>
      <c r="I48" s="335">
        <v>0</v>
      </c>
      <c r="J48" s="162">
        <f t="shared" si="2"/>
        <v>3000</v>
      </c>
      <c r="K48" s="24">
        <f t="shared" si="3"/>
        <v>864.2</v>
      </c>
      <c r="L48" s="37">
        <f t="shared" si="4"/>
        <v>28.806666666666668</v>
      </c>
    </row>
    <row r="49" spans="1:12" ht="18">
      <c r="A49" s="43" t="e">
        <f t="shared" si="0"/>
        <v>#REF!</v>
      </c>
      <c r="B49" s="51" t="s">
        <v>71</v>
      </c>
      <c r="C49" s="56" t="s">
        <v>72</v>
      </c>
      <c r="D49" s="176">
        <v>9200</v>
      </c>
      <c r="E49" s="176">
        <v>7119.7</v>
      </c>
      <c r="F49" s="97">
        <f t="shared" si="1"/>
        <v>77.388043478260869</v>
      </c>
      <c r="G49" s="334">
        <v>0</v>
      </c>
      <c r="H49" s="98">
        <v>0</v>
      </c>
      <c r="I49" s="335">
        <v>0</v>
      </c>
      <c r="J49" s="162">
        <f t="shared" si="2"/>
        <v>9200</v>
      </c>
      <c r="K49" s="24">
        <f t="shared" si="3"/>
        <v>7119.7</v>
      </c>
      <c r="L49" s="37">
        <f t="shared" si="4"/>
        <v>77.388043478260869</v>
      </c>
    </row>
    <row r="50" spans="1:12" s="27" customFormat="1" ht="18">
      <c r="A50" s="45" t="e">
        <f t="shared" si="0"/>
        <v>#REF!</v>
      </c>
      <c r="B50" s="52" t="s">
        <v>73</v>
      </c>
      <c r="C50" s="57" t="s">
        <v>74</v>
      </c>
      <c r="D50" s="187">
        <f>SUM(D51:D53)</f>
        <v>39316700</v>
      </c>
      <c r="E50" s="187">
        <f>SUM(E51:E53)</f>
        <v>19907765.370000001</v>
      </c>
      <c r="F50" s="306">
        <f t="shared" si="1"/>
        <v>50.634375138300015</v>
      </c>
      <c r="G50" s="332">
        <v>0</v>
      </c>
      <c r="H50" s="99">
        <v>0</v>
      </c>
      <c r="I50" s="333">
        <v>0</v>
      </c>
      <c r="J50" s="161">
        <f t="shared" si="2"/>
        <v>39316700</v>
      </c>
      <c r="K50" s="26">
        <f t="shared" si="3"/>
        <v>19907765.370000001</v>
      </c>
      <c r="L50" s="38">
        <f t="shared" si="4"/>
        <v>50.634375138300015</v>
      </c>
    </row>
    <row r="51" spans="1:12" ht="18">
      <c r="A51" s="43" t="e">
        <f t="shared" si="0"/>
        <v>#REF!</v>
      </c>
      <c r="B51" s="51" t="s">
        <v>75</v>
      </c>
      <c r="C51" s="56" t="s">
        <v>76</v>
      </c>
      <c r="D51" s="176">
        <v>3452000</v>
      </c>
      <c r="E51" s="176">
        <v>1970587.82</v>
      </c>
      <c r="F51" s="97">
        <f t="shared" si="1"/>
        <v>57.085394553881805</v>
      </c>
      <c r="G51" s="334">
        <v>0</v>
      </c>
      <c r="H51" s="98">
        <v>0</v>
      </c>
      <c r="I51" s="335">
        <v>0</v>
      </c>
      <c r="J51" s="162">
        <f t="shared" si="2"/>
        <v>3452000</v>
      </c>
      <c r="K51" s="24">
        <f t="shared" si="3"/>
        <v>1970587.82</v>
      </c>
      <c r="L51" s="37">
        <f t="shared" si="4"/>
        <v>57.085394553881805</v>
      </c>
    </row>
    <row r="52" spans="1:12" ht="18">
      <c r="A52" s="43" t="e">
        <f t="shared" si="0"/>
        <v>#REF!</v>
      </c>
      <c r="B52" s="51" t="s">
        <v>77</v>
      </c>
      <c r="C52" s="56" t="s">
        <v>78</v>
      </c>
      <c r="D52" s="176">
        <v>31970000</v>
      </c>
      <c r="E52" s="176">
        <v>16022723.84</v>
      </c>
      <c r="F52" s="97">
        <f t="shared" si="1"/>
        <v>50.117997622771348</v>
      </c>
      <c r="G52" s="334">
        <v>0</v>
      </c>
      <c r="H52" s="98">
        <v>0</v>
      </c>
      <c r="I52" s="335">
        <v>0</v>
      </c>
      <c r="J52" s="162">
        <f t="shared" si="2"/>
        <v>31970000</v>
      </c>
      <c r="K52" s="24">
        <f t="shared" si="3"/>
        <v>16022723.84</v>
      </c>
      <c r="L52" s="37">
        <f t="shared" si="4"/>
        <v>50.117997622771348</v>
      </c>
    </row>
    <row r="53" spans="1:12" ht="78">
      <c r="A53" s="43" t="e">
        <f t="shared" si="0"/>
        <v>#REF!</v>
      </c>
      <c r="B53" s="51" t="s">
        <v>79</v>
      </c>
      <c r="C53" s="56" t="s">
        <v>80</v>
      </c>
      <c r="D53" s="176">
        <v>3894700</v>
      </c>
      <c r="E53" s="176">
        <v>1914453.71</v>
      </c>
      <c r="F53" s="97">
        <f t="shared" si="1"/>
        <v>49.155357537165891</v>
      </c>
      <c r="G53" s="340">
        <v>0</v>
      </c>
      <c r="H53" s="104">
        <v>0</v>
      </c>
      <c r="I53" s="335">
        <v>0</v>
      </c>
      <c r="J53" s="162">
        <f t="shared" si="2"/>
        <v>3894700</v>
      </c>
      <c r="K53" s="24">
        <f t="shared" si="3"/>
        <v>1914453.71</v>
      </c>
      <c r="L53" s="37">
        <f t="shared" si="4"/>
        <v>49.155357537165891</v>
      </c>
    </row>
    <row r="54" spans="1:12" s="23" customFormat="1" ht="17.399999999999999">
      <c r="A54" s="44" t="e">
        <f t="shared" si="0"/>
        <v>#REF!</v>
      </c>
      <c r="B54" s="50" t="s">
        <v>81</v>
      </c>
      <c r="C54" s="58" t="s">
        <v>82</v>
      </c>
      <c r="D54" s="175">
        <v>0</v>
      </c>
      <c r="E54" s="175">
        <v>0</v>
      </c>
      <c r="F54" s="109">
        <v>0</v>
      </c>
      <c r="G54" s="341">
        <f>G55</f>
        <v>370200</v>
      </c>
      <c r="H54" s="107">
        <f>H55</f>
        <v>395040.06999999995</v>
      </c>
      <c r="I54" s="342">
        <f t="shared" ref="I54:I59" si="17">H54/G54*100</f>
        <v>106.70990545650997</v>
      </c>
      <c r="J54" s="163">
        <f t="shared" si="2"/>
        <v>370200</v>
      </c>
      <c r="K54" s="25">
        <f t="shared" si="3"/>
        <v>395040.06999999995</v>
      </c>
      <c r="L54" s="40">
        <f t="shared" si="4"/>
        <v>106.70990545650997</v>
      </c>
    </row>
    <row r="55" spans="1:12" s="27" customFormat="1" ht="18">
      <c r="A55" s="45" t="e">
        <f t="shared" si="0"/>
        <v>#REF!</v>
      </c>
      <c r="B55" s="52" t="s">
        <v>83</v>
      </c>
      <c r="C55" s="57" t="s">
        <v>84</v>
      </c>
      <c r="D55" s="187">
        <v>0</v>
      </c>
      <c r="E55" s="187">
        <v>0</v>
      </c>
      <c r="F55" s="96">
        <v>0</v>
      </c>
      <c r="G55" s="343">
        <f>SUM(G56:G58)</f>
        <v>370200</v>
      </c>
      <c r="H55" s="189">
        <f>SUM(H56:H58)</f>
        <v>395040.06999999995</v>
      </c>
      <c r="I55" s="344">
        <f t="shared" si="17"/>
        <v>106.70990545650997</v>
      </c>
      <c r="J55" s="161">
        <f t="shared" si="2"/>
        <v>370200</v>
      </c>
      <c r="K55" s="26">
        <f t="shared" si="3"/>
        <v>395040.06999999995</v>
      </c>
      <c r="L55" s="38">
        <f t="shared" si="4"/>
        <v>106.70990545650997</v>
      </c>
    </row>
    <row r="56" spans="1:12" ht="69" customHeight="1">
      <c r="A56" s="43" t="e">
        <f t="shared" si="0"/>
        <v>#REF!</v>
      </c>
      <c r="B56" s="51" t="s">
        <v>85</v>
      </c>
      <c r="C56" s="56" t="s">
        <v>86</v>
      </c>
      <c r="D56" s="176">
        <v>0</v>
      </c>
      <c r="E56" s="176">
        <v>0</v>
      </c>
      <c r="F56" s="97">
        <v>0</v>
      </c>
      <c r="G56" s="334">
        <v>296000</v>
      </c>
      <c r="H56" s="98">
        <v>343965.41</v>
      </c>
      <c r="I56" s="335">
        <f t="shared" si="17"/>
        <v>116.20453040540539</v>
      </c>
      <c r="J56" s="162">
        <f t="shared" si="2"/>
        <v>296000</v>
      </c>
      <c r="K56" s="24">
        <f t="shared" si="3"/>
        <v>343965.41</v>
      </c>
      <c r="L56" s="37">
        <f t="shared" si="4"/>
        <v>116.20453040540539</v>
      </c>
    </row>
    <row r="57" spans="1:12" ht="34.5" customHeight="1">
      <c r="A57" s="43" t="e">
        <f t="shared" si="0"/>
        <v>#REF!</v>
      </c>
      <c r="B57" s="51" t="s">
        <v>87</v>
      </c>
      <c r="C57" s="56" t="s">
        <v>88</v>
      </c>
      <c r="D57" s="176">
        <v>0</v>
      </c>
      <c r="E57" s="176">
        <v>0</v>
      </c>
      <c r="F57" s="97">
        <v>0</v>
      </c>
      <c r="G57" s="334">
        <v>53000</v>
      </c>
      <c r="H57" s="98">
        <v>37678.410000000003</v>
      </c>
      <c r="I57" s="335">
        <f t="shared" si="17"/>
        <v>71.091339622641513</v>
      </c>
      <c r="J57" s="162">
        <f t="shared" si="2"/>
        <v>53000</v>
      </c>
      <c r="K57" s="24">
        <f t="shared" si="3"/>
        <v>37678.410000000003</v>
      </c>
      <c r="L57" s="37">
        <f t="shared" si="4"/>
        <v>71.091339622641513</v>
      </c>
    </row>
    <row r="58" spans="1:12" ht="67.95" customHeight="1" thickBot="1">
      <c r="A58" s="43" t="e">
        <f t="shared" si="0"/>
        <v>#REF!</v>
      </c>
      <c r="B58" s="47" t="s">
        <v>89</v>
      </c>
      <c r="C58" s="62" t="s">
        <v>90</v>
      </c>
      <c r="D58" s="177">
        <v>0</v>
      </c>
      <c r="E58" s="177">
        <v>0</v>
      </c>
      <c r="F58" s="95">
        <v>0</v>
      </c>
      <c r="G58" s="340">
        <v>21200</v>
      </c>
      <c r="H58" s="104">
        <v>13396.25</v>
      </c>
      <c r="I58" s="345">
        <f t="shared" si="17"/>
        <v>63.189858490566039</v>
      </c>
      <c r="J58" s="192">
        <f t="shared" si="2"/>
        <v>21200</v>
      </c>
      <c r="K58" s="28">
        <f t="shared" si="3"/>
        <v>13396.25</v>
      </c>
      <c r="L58" s="41">
        <f t="shared" si="4"/>
        <v>63.189858490566039</v>
      </c>
    </row>
    <row r="59" spans="1:12" s="23" customFormat="1" ht="29.25" customHeight="1" thickBot="1">
      <c r="A59" s="44" t="e">
        <f t="shared" si="0"/>
        <v>#REF!</v>
      </c>
      <c r="B59" s="48" t="s">
        <v>91</v>
      </c>
      <c r="C59" s="115" t="s">
        <v>92</v>
      </c>
      <c r="D59" s="193">
        <f>D60+D68+D80</f>
        <v>5745500</v>
      </c>
      <c r="E59" s="193">
        <f>E60+E68+E80</f>
        <v>3291231.22</v>
      </c>
      <c r="F59" s="310">
        <f t="shared" si="1"/>
        <v>57.283634496562527</v>
      </c>
      <c r="G59" s="346">
        <f>G60+G68+G80+G85</f>
        <v>8931527.6899999995</v>
      </c>
      <c r="H59" s="105">
        <f>H60+H68+H80+H85</f>
        <v>6796405</v>
      </c>
      <c r="I59" s="329">
        <f t="shared" si="17"/>
        <v>76.09454100007386</v>
      </c>
      <c r="J59" s="319">
        <f t="shared" si="2"/>
        <v>14677027.689999999</v>
      </c>
      <c r="K59" s="66">
        <f t="shared" si="3"/>
        <v>10087636.220000001</v>
      </c>
      <c r="L59" s="65">
        <f t="shared" si="4"/>
        <v>68.730784141485813</v>
      </c>
    </row>
    <row r="60" spans="1:12" s="27" customFormat="1" ht="31.2">
      <c r="A60" s="45" t="e">
        <f t="shared" si="0"/>
        <v>#REF!</v>
      </c>
      <c r="B60" s="141" t="s">
        <v>93</v>
      </c>
      <c r="C60" s="61" t="s">
        <v>94</v>
      </c>
      <c r="D60" s="188">
        <f>D61+D63</f>
        <v>102000</v>
      </c>
      <c r="E60" s="188">
        <f>E61+E63</f>
        <v>29848.149999999998</v>
      </c>
      <c r="F60" s="309">
        <f t="shared" si="1"/>
        <v>29.26289215686274</v>
      </c>
      <c r="G60" s="338">
        <f>G67</f>
        <v>0</v>
      </c>
      <c r="H60" s="198">
        <f>H67</f>
        <v>0</v>
      </c>
      <c r="I60" s="347">
        <v>0</v>
      </c>
      <c r="J60" s="165">
        <f t="shared" si="2"/>
        <v>102000</v>
      </c>
      <c r="K60" s="29">
        <f t="shared" si="3"/>
        <v>29848.149999999998</v>
      </c>
      <c r="L60" s="46">
        <f t="shared" si="4"/>
        <v>29.26289215686274</v>
      </c>
    </row>
    <row r="61" spans="1:12" s="27" customFormat="1" ht="113.55" customHeight="1">
      <c r="A61" s="45"/>
      <c r="B61" s="52" t="s">
        <v>360</v>
      </c>
      <c r="C61" s="57" t="s">
        <v>424</v>
      </c>
      <c r="D61" s="187">
        <f>D62</f>
        <v>2000</v>
      </c>
      <c r="E61" s="187">
        <f>E62</f>
        <v>345</v>
      </c>
      <c r="F61" s="306">
        <f t="shared" si="1"/>
        <v>17.25</v>
      </c>
      <c r="G61" s="336">
        <v>0</v>
      </c>
      <c r="H61" s="190">
        <v>0</v>
      </c>
      <c r="I61" s="348">
        <v>0</v>
      </c>
      <c r="J61" s="199">
        <f t="shared" ref="J61:J62" si="18">D61+G61</f>
        <v>2000</v>
      </c>
      <c r="K61" s="30">
        <f t="shared" ref="K61:K62" si="19">E61+H61</f>
        <v>345</v>
      </c>
      <c r="L61" s="38">
        <f t="shared" si="4"/>
        <v>17.25</v>
      </c>
    </row>
    <row r="62" spans="1:12" s="27" customFormat="1" ht="48" customHeight="1">
      <c r="A62" s="45"/>
      <c r="B62" s="141" t="s">
        <v>361</v>
      </c>
      <c r="C62" s="59" t="s">
        <v>359</v>
      </c>
      <c r="D62" s="176">
        <v>2000</v>
      </c>
      <c r="E62" s="176">
        <v>345</v>
      </c>
      <c r="F62" s="97">
        <f t="shared" si="1"/>
        <v>17.25</v>
      </c>
      <c r="G62" s="334">
        <v>0</v>
      </c>
      <c r="H62" s="98">
        <v>0</v>
      </c>
      <c r="I62" s="345">
        <v>0</v>
      </c>
      <c r="J62" s="162">
        <f t="shared" si="18"/>
        <v>2000</v>
      </c>
      <c r="K62" s="24">
        <f t="shared" si="19"/>
        <v>345</v>
      </c>
      <c r="L62" s="37">
        <f t="shared" si="4"/>
        <v>17.25</v>
      </c>
    </row>
    <row r="63" spans="1:12" s="27" customFormat="1" ht="18">
      <c r="A63" s="45" t="e">
        <f>#REF!+1</f>
        <v>#REF!</v>
      </c>
      <c r="B63" s="52" t="s">
        <v>95</v>
      </c>
      <c r="C63" s="57" t="s">
        <v>96</v>
      </c>
      <c r="D63" s="187">
        <f>D64+D65+D66</f>
        <v>100000</v>
      </c>
      <c r="E63" s="187">
        <f>E64+E65+E66</f>
        <v>29503.149999999998</v>
      </c>
      <c r="F63" s="306">
        <f t="shared" si="1"/>
        <v>29.503150000000002</v>
      </c>
      <c r="G63" s="332">
        <v>0</v>
      </c>
      <c r="H63" s="158">
        <v>0</v>
      </c>
      <c r="I63" s="349">
        <v>0</v>
      </c>
      <c r="J63" s="161">
        <f t="shared" si="2"/>
        <v>100000</v>
      </c>
      <c r="K63" s="26">
        <f t="shared" si="3"/>
        <v>29503.149999999998</v>
      </c>
      <c r="L63" s="38">
        <f t="shared" si="4"/>
        <v>29.503150000000002</v>
      </c>
    </row>
    <row r="64" spans="1:12" s="27" customFormat="1" ht="18">
      <c r="A64" s="45"/>
      <c r="B64" s="53" t="s">
        <v>95</v>
      </c>
      <c r="C64" s="59" t="s">
        <v>446</v>
      </c>
      <c r="D64" s="176">
        <v>0</v>
      </c>
      <c r="E64" s="176">
        <v>4830.74</v>
      </c>
      <c r="F64" s="307">
        <v>100</v>
      </c>
      <c r="G64" s="334">
        <v>0</v>
      </c>
      <c r="H64" s="159">
        <v>0</v>
      </c>
      <c r="I64" s="350">
        <v>0</v>
      </c>
      <c r="J64" s="162">
        <f t="shared" ref="J64" si="20">D64+G64</f>
        <v>0</v>
      </c>
      <c r="K64" s="24">
        <f t="shared" ref="K64" si="21">E64+H64</f>
        <v>4830.74</v>
      </c>
      <c r="L64" s="37">
        <v>100</v>
      </c>
    </row>
    <row r="65" spans="1:12" ht="18">
      <c r="A65" s="43" t="e">
        <f>A63+1</f>
        <v>#REF!</v>
      </c>
      <c r="B65" s="51" t="s">
        <v>97</v>
      </c>
      <c r="C65" s="56" t="s">
        <v>98</v>
      </c>
      <c r="D65" s="176">
        <v>100000</v>
      </c>
      <c r="E65" s="176">
        <v>28829.57</v>
      </c>
      <c r="F65" s="97">
        <f t="shared" si="1"/>
        <v>28.82957</v>
      </c>
      <c r="G65" s="334">
        <v>0</v>
      </c>
      <c r="H65" s="159">
        <v>0</v>
      </c>
      <c r="I65" s="351">
        <v>0</v>
      </c>
      <c r="J65" s="162">
        <f t="shared" si="2"/>
        <v>100000</v>
      </c>
      <c r="K65" s="24">
        <f t="shared" si="3"/>
        <v>28829.57</v>
      </c>
      <c r="L65" s="37">
        <f t="shared" si="4"/>
        <v>28.82957</v>
      </c>
    </row>
    <row r="66" spans="1:12" ht="46.8">
      <c r="B66" s="51" t="s">
        <v>354</v>
      </c>
      <c r="C66" s="56" t="s">
        <v>353</v>
      </c>
      <c r="D66" s="176">
        <v>0</v>
      </c>
      <c r="E66" s="176">
        <v>-4157.16</v>
      </c>
      <c r="F66" s="97">
        <v>0</v>
      </c>
      <c r="G66" s="334">
        <v>0</v>
      </c>
      <c r="H66" s="159">
        <v>0</v>
      </c>
      <c r="I66" s="350">
        <v>0</v>
      </c>
      <c r="J66" s="162">
        <f t="shared" si="2"/>
        <v>0</v>
      </c>
      <c r="K66" s="24">
        <f t="shared" si="3"/>
        <v>-4157.16</v>
      </c>
      <c r="L66" s="37">
        <v>0</v>
      </c>
    </row>
    <row r="67" spans="1:12" ht="46.8" hidden="1">
      <c r="B67" s="141" t="s">
        <v>335</v>
      </c>
      <c r="C67" s="61" t="s">
        <v>334</v>
      </c>
      <c r="D67" s="175">
        <v>0</v>
      </c>
      <c r="E67" s="175">
        <v>0</v>
      </c>
      <c r="F67" s="309">
        <v>0</v>
      </c>
      <c r="G67" s="338">
        <v>0</v>
      </c>
      <c r="H67" s="164">
        <v>0</v>
      </c>
      <c r="I67" s="352">
        <v>100</v>
      </c>
      <c r="J67" s="165">
        <f t="shared" ref="J67" si="22">D67+G67</f>
        <v>0</v>
      </c>
      <c r="K67" s="29">
        <f t="shared" ref="K67" si="23">E67+H67</f>
        <v>0</v>
      </c>
      <c r="L67" s="46">
        <v>100</v>
      </c>
    </row>
    <row r="68" spans="1:12" s="23" customFormat="1" ht="35.25" customHeight="1">
      <c r="A68" s="44" t="e">
        <f>A65+1</f>
        <v>#REF!</v>
      </c>
      <c r="B68" s="50" t="s">
        <v>99</v>
      </c>
      <c r="C68" s="58" t="s">
        <v>100</v>
      </c>
      <c r="D68" s="175">
        <f>D69+D73+D75+D79</f>
        <v>5283500</v>
      </c>
      <c r="E68" s="175">
        <f>E69+E73+E75+E79</f>
        <v>2870801.99</v>
      </c>
      <c r="F68" s="109">
        <f t="shared" si="1"/>
        <v>54.335232137787457</v>
      </c>
      <c r="G68" s="330">
        <v>0</v>
      </c>
      <c r="H68" s="160">
        <v>0</v>
      </c>
      <c r="I68" s="353">
        <v>0</v>
      </c>
      <c r="J68" s="163">
        <f t="shared" si="2"/>
        <v>5283500</v>
      </c>
      <c r="K68" s="25">
        <f t="shared" si="3"/>
        <v>2870801.99</v>
      </c>
      <c r="L68" s="40">
        <f t="shared" si="4"/>
        <v>54.335232137787457</v>
      </c>
    </row>
    <row r="69" spans="1:12" s="27" customFormat="1" ht="25.5" customHeight="1">
      <c r="A69" s="45" t="e">
        <f t="shared" si="0"/>
        <v>#REF!</v>
      </c>
      <c r="B69" s="52" t="s">
        <v>101</v>
      </c>
      <c r="C69" s="57" t="s">
        <v>102</v>
      </c>
      <c r="D69" s="187">
        <f>SUM(D70:D72)</f>
        <v>3986000</v>
      </c>
      <c r="E69" s="187">
        <f>SUM(E70:E72)</f>
        <v>2147648.14</v>
      </c>
      <c r="F69" s="306">
        <f t="shared" si="1"/>
        <v>53.879782739588563</v>
      </c>
      <c r="G69" s="332">
        <v>0</v>
      </c>
      <c r="H69" s="99">
        <v>0</v>
      </c>
      <c r="I69" s="333">
        <v>0</v>
      </c>
      <c r="J69" s="161">
        <f t="shared" si="2"/>
        <v>3986000</v>
      </c>
      <c r="K69" s="26">
        <f t="shared" si="3"/>
        <v>2147648.14</v>
      </c>
      <c r="L69" s="38">
        <f t="shared" si="4"/>
        <v>53.879782739588563</v>
      </c>
    </row>
    <row r="70" spans="1:12" ht="55.5" customHeight="1">
      <c r="A70" s="43" t="e">
        <f t="shared" si="0"/>
        <v>#REF!</v>
      </c>
      <c r="B70" s="51" t="s">
        <v>103</v>
      </c>
      <c r="C70" s="56" t="s">
        <v>104</v>
      </c>
      <c r="D70" s="176">
        <v>86000</v>
      </c>
      <c r="E70" s="176">
        <v>9180</v>
      </c>
      <c r="F70" s="97">
        <f t="shared" si="1"/>
        <v>10.674418604651164</v>
      </c>
      <c r="G70" s="334">
        <v>0</v>
      </c>
      <c r="H70" s="98">
        <v>0</v>
      </c>
      <c r="I70" s="335">
        <v>0</v>
      </c>
      <c r="J70" s="162">
        <f t="shared" si="2"/>
        <v>86000</v>
      </c>
      <c r="K70" s="24">
        <f t="shared" si="3"/>
        <v>9180</v>
      </c>
      <c r="L70" s="37">
        <f t="shared" si="4"/>
        <v>10.674418604651164</v>
      </c>
    </row>
    <row r="71" spans="1:12" ht="22.5" customHeight="1">
      <c r="A71" s="43" t="e">
        <f t="shared" si="0"/>
        <v>#REF!</v>
      </c>
      <c r="B71" s="51" t="s">
        <v>105</v>
      </c>
      <c r="C71" s="56" t="s">
        <v>106</v>
      </c>
      <c r="D71" s="176">
        <v>1500000</v>
      </c>
      <c r="E71" s="176">
        <v>812667.14</v>
      </c>
      <c r="F71" s="97">
        <f t="shared" si="1"/>
        <v>54.177809333333336</v>
      </c>
      <c r="G71" s="334">
        <v>0</v>
      </c>
      <c r="H71" s="98">
        <v>0</v>
      </c>
      <c r="I71" s="335">
        <v>0</v>
      </c>
      <c r="J71" s="162">
        <f t="shared" si="2"/>
        <v>1500000</v>
      </c>
      <c r="K71" s="24">
        <f t="shared" si="3"/>
        <v>812667.14</v>
      </c>
      <c r="L71" s="37">
        <f t="shared" si="4"/>
        <v>54.177809333333336</v>
      </c>
    </row>
    <row r="72" spans="1:12" ht="37.950000000000003" customHeight="1">
      <c r="A72" s="43" t="e">
        <f t="shared" si="0"/>
        <v>#REF!</v>
      </c>
      <c r="B72" s="51" t="s">
        <v>107</v>
      </c>
      <c r="C72" s="56" t="s">
        <v>108</v>
      </c>
      <c r="D72" s="176">
        <v>2400000</v>
      </c>
      <c r="E72" s="176">
        <v>1325801</v>
      </c>
      <c r="F72" s="97">
        <f t="shared" si="1"/>
        <v>55.241708333333328</v>
      </c>
      <c r="G72" s="334">
        <v>0</v>
      </c>
      <c r="H72" s="98">
        <v>0</v>
      </c>
      <c r="I72" s="335">
        <v>0</v>
      </c>
      <c r="J72" s="162">
        <f t="shared" si="2"/>
        <v>2400000</v>
      </c>
      <c r="K72" s="24">
        <f t="shared" si="3"/>
        <v>1325801</v>
      </c>
      <c r="L72" s="37">
        <f t="shared" si="4"/>
        <v>55.241708333333328</v>
      </c>
    </row>
    <row r="73" spans="1:12" s="27" customFormat="1" ht="48.6">
      <c r="A73" s="45" t="e">
        <f t="shared" si="0"/>
        <v>#REF!</v>
      </c>
      <c r="B73" s="52" t="s">
        <v>109</v>
      </c>
      <c r="C73" s="57" t="s">
        <v>110</v>
      </c>
      <c r="D73" s="187">
        <f>D74</f>
        <v>1255000</v>
      </c>
      <c r="E73" s="187">
        <f>E74</f>
        <v>703409.49</v>
      </c>
      <c r="F73" s="96">
        <f t="shared" si="1"/>
        <v>56.048564940239046</v>
      </c>
      <c r="G73" s="332">
        <v>0</v>
      </c>
      <c r="H73" s="99">
        <v>0</v>
      </c>
      <c r="I73" s="333">
        <v>0</v>
      </c>
      <c r="J73" s="161">
        <f t="shared" si="2"/>
        <v>1255000</v>
      </c>
      <c r="K73" s="26">
        <f t="shared" si="3"/>
        <v>703409.49</v>
      </c>
      <c r="L73" s="38">
        <f t="shared" si="4"/>
        <v>56.048564940239046</v>
      </c>
    </row>
    <row r="74" spans="1:12" ht="46.8">
      <c r="A74" s="43" t="e">
        <f t="shared" si="0"/>
        <v>#REF!</v>
      </c>
      <c r="B74" s="51" t="s">
        <v>111</v>
      </c>
      <c r="C74" s="56" t="s">
        <v>283</v>
      </c>
      <c r="D74" s="176">
        <v>1255000</v>
      </c>
      <c r="E74" s="176">
        <v>703409.49</v>
      </c>
      <c r="F74" s="97">
        <f t="shared" si="1"/>
        <v>56.048564940239046</v>
      </c>
      <c r="G74" s="334">
        <v>0</v>
      </c>
      <c r="H74" s="98">
        <v>0</v>
      </c>
      <c r="I74" s="335">
        <v>0</v>
      </c>
      <c r="J74" s="162">
        <f t="shared" si="2"/>
        <v>1255000</v>
      </c>
      <c r="K74" s="24">
        <f t="shared" si="3"/>
        <v>703409.49</v>
      </c>
      <c r="L74" s="37">
        <f t="shared" si="4"/>
        <v>56.048564940239046</v>
      </c>
    </row>
    <row r="75" spans="1:12" s="27" customFormat="1" ht="18">
      <c r="A75" s="45" t="e">
        <f t="shared" si="0"/>
        <v>#REF!</v>
      </c>
      <c r="B75" s="52" t="s">
        <v>112</v>
      </c>
      <c r="C75" s="57" t="s">
        <v>113</v>
      </c>
      <c r="D75" s="187">
        <f>SUM(D76:D78)</f>
        <v>30500</v>
      </c>
      <c r="E75" s="187">
        <f>SUM(E76:E78)</f>
        <v>15124.66</v>
      </c>
      <c r="F75" s="306">
        <f t="shared" si="1"/>
        <v>49.589049180327869</v>
      </c>
      <c r="G75" s="332">
        <v>0</v>
      </c>
      <c r="H75" s="99">
        <v>0</v>
      </c>
      <c r="I75" s="333">
        <v>0</v>
      </c>
      <c r="J75" s="161">
        <f t="shared" si="2"/>
        <v>30500</v>
      </c>
      <c r="K75" s="26">
        <f t="shared" si="3"/>
        <v>15124.66</v>
      </c>
      <c r="L75" s="38">
        <f t="shared" si="4"/>
        <v>49.589049180327869</v>
      </c>
    </row>
    <row r="76" spans="1:12" ht="51.45" customHeight="1">
      <c r="A76" s="43" t="e">
        <f t="shared" si="0"/>
        <v>#REF!</v>
      </c>
      <c r="B76" s="51" t="s">
        <v>114</v>
      </c>
      <c r="C76" s="56" t="s">
        <v>115</v>
      </c>
      <c r="D76" s="176">
        <v>25000</v>
      </c>
      <c r="E76" s="176">
        <v>13041.82</v>
      </c>
      <c r="F76" s="97">
        <f t="shared" si="1"/>
        <v>52.167279999999991</v>
      </c>
      <c r="G76" s="334">
        <v>0</v>
      </c>
      <c r="H76" s="98">
        <v>0</v>
      </c>
      <c r="I76" s="335">
        <v>0</v>
      </c>
      <c r="J76" s="162">
        <f t="shared" si="2"/>
        <v>25000</v>
      </c>
      <c r="K76" s="24">
        <f t="shared" si="3"/>
        <v>13041.82</v>
      </c>
      <c r="L76" s="37">
        <f t="shared" si="4"/>
        <v>52.167279999999991</v>
      </c>
    </row>
    <row r="77" spans="1:12" ht="18">
      <c r="A77" s="43" t="e">
        <f t="shared" si="0"/>
        <v>#REF!</v>
      </c>
      <c r="B77" s="51" t="s">
        <v>116</v>
      </c>
      <c r="C77" s="56" t="s">
        <v>117</v>
      </c>
      <c r="D77" s="176">
        <v>500</v>
      </c>
      <c r="E77" s="176">
        <v>42.5</v>
      </c>
      <c r="F77" s="97">
        <f t="shared" si="1"/>
        <v>8.5</v>
      </c>
      <c r="G77" s="334">
        <v>0</v>
      </c>
      <c r="H77" s="98">
        <v>0</v>
      </c>
      <c r="I77" s="335">
        <v>0</v>
      </c>
      <c r="J77" s="162">
        <f t="shared" si="2"/>
        <v>500</v>
      </c>
      <c r="K77" s="24">
        <f t="shared" si="3"/>
        <v>42.5</v>
      </c>
      <c r="L77" s="37">
        <f t="shared" si="4"/>
        <v>8.5</v>
      </c>
    </row>
    <row r="78" spans="1:12" ht="46.8">
      <c r="A78" s="43" t="e">
        <f t="shared" si="0"/>
        <v>#REF!</v>
      </c>
      <c r="B78" s="51" t="s">
        <v>118</v>
      </c>
      <c r="C78" s="56" t="s">
        <v>119</v>
      </c>
      <c r="D78" s="176">
        <v>5000</v>
      </c>
      <c r="E78" s="176">
        <v>2040.34</v>
      </c>
      <c r="F78" s="97">
        <f t="shared" si="1"/>
        <v>40.806799999999996</v>
      </c>
      <c r="G78" s="334">
        <v>0</v>
      </c>
      <c r="H78" s="98">
        <v>0</v>
      </c>
      <c r="I78" s="345">
        <v>0</v>
      </c>
      <c r="J78" s="162">
        <f t="shared" si="2"/>
        <v>5000</v>
      </c>
      <c r="K78" s="24">
        <f t="shared" si="3"/>
        <v>2040.34</v>
      </c>
      <c r="L78" s="37">
        <f t="shared" si="4"/>
        <v>40.806799999999996</v>
      </c>
    </row>
    <row r="79" spans="1:12" s="23" customFormat="1" ht="81">
      <c r="A79" s="44" t="e">
        <f t="shared" si="0"/>
        <v>#REF!</v>
      </c>
      <c r="B79" s="54" t="s">
        <v>120</v>
      </c>
      <c r="C79" s="60" t="s">
        <v>121</v>
      </c>
      <c r="D79" s="187">
        <v>12000</v>
      </c>
      <c r="E79" s="187">
        <v>4619.7</v>
      </c>
      <c r="F79" s="96">
        <f t="shared" si="1"/>
        <v>38.497500000000002</v>
      </c>
      <c r="G79" s="336">
        <v>0</v>
      </c>
      <c r="H79" s="190">
        <v>0</v>
      </c>
      <c r="I79" s="348">
        <v>0</v>
      </c>
      <c r="J79" s="199">
        <f t="shared" si="2"/>
        <v>12000</v>
      </c>
      <c r="K79" s="30">
        <f t="shared" si="3"/>
        <v>4619.7</v>
      </c>
      <c r="L79" s="39">
        <f t="shared" si="4"/>
        <v>38.497500000000002</v>
      </c>
    </row>
    <row r="80" spans="1:12" s="23" customFormat="1" ht="17.399999999999999">
      <c r="A80" s="44" t="e">
        <f t="shared" si="0"/>
        <v>#REF!</v>
      </c>
      <c r="B80" s="50" t="s">
        <v>122</v>
      </c>
      <c r="C80" s="58" t="s">
        <v>123</v>
      </c>
      <c r="D80" s="175">
        <f>D81</f>
        <v>360000</v>
      </c>
      <c r="E80" s="175">
        <f>E81</f>
        <v>390581.08</v>
      </c>
      <c r="F80" s="109">
        <f t="shared" si="1"/>
        <v>108.49474444444445</v>
      </c>
      <c r="G80" s="338">
        <f>G81</f>
        <v>24000</v>
      </c>
      <c r="H80" s="164">
        <f>H81</f>
        <v>4532.74</v>
      </c>
      <c r="I80" s="347">
        <f t="shared" ref="I80:I81" si="24">H80/G80*100</f>
        <v>18.886416666666666</v>
      </c>
      <c r="J80" s="163">
        <f t="shared" si="2"/>
        <v>384000</v>
      </c>
      <c r="K80" s="25">
        <f t="shared" si="3"/>
        <v>395113.82</v>
      </c>
      <c r="L80" s="40">
        <f t="shared" si="4"/>
        <v>102.89422395833334</v>
      </c>
    </row>
    <row r="81" spans="1:12" s="27" customFormat="1" ht="18">
      <c r="A81" s="45" t="e">
        <f t="shared" si="0"/>
        <v>#REF!</v>
      </c>
      <c r="B81" s="52" t="s">
        <v>124</v>
      </c>
      <c r="C81" s="57" t="s">
        <v>125</v>
      </c>
      <c r="D81" s="187">
        <f>D82</f>
        <v>360000</v>
      </c>
      <c r="E81" s="187">
        <f>E82+E84</f>
        <v>390581.08</v>
      </c>
      <c r="F81" s="306">
        <f t="shared" si="1"/>
        <v>108.49474444444445</v>
      </c>
      <c r="G81" s="336">
        <f>G83</f>
        <v>24000</v>
      </c>
      <c r="H81" s="190">
        <f>H83</f>
        <v>4532.74</v>
      </c>
      <c r="I81" s="354">
        <f t="shared" si="24"/>
        <v>18.886416666666666</v>
      </c>
      <c r="J81" s="161">
        <f t="shared" si="2"/>
        <v>384000</v>
      </c>
      <c r="K81" s="26">
        <f t="shared" si="3"/>
        <v>395113.82</v>
      </c>
      <c r="L81" s="38">
        <f t="shared" si="4"/>
        <v>102.89422395833334</v>
      </c>
    </row>
    <row r="82" spans="1:12" ht="18">
      <c r="A82" s="43" t="e">
        <f t="shared" ref="A82:A109" si="25">A81+1</f>
        <v>#REF!</v>
      </c>
      <c r="B82" s="51" t="s">
        <v>124</v>
      </c>
      <c r="C82" s="56" t="s">
        <v>126</v>
      </c>
      <c r="D82" s="177">
        <v>360000</v>
      </c>
      <c r="E82" s="177">
        <v>390581.08</v>
      </c>
      <c r="F82" s="95">
        <f t="shared" ref="F82:F120" si="26">E82/D82*100</f>
        <v>108.49474444444445</v>
      </c>
      <c r="G82" s="340">
        <v>0</v>
      </c>
      <c r="H82" s="191">
        <v>0</v>
      </c>
      <c r="I82" s="355">
        <v>0</v>
      </c>
      <c r="J82" s="192">
        <f t="shared" ref="J82:J120" si="27">D82+G82</f>
        <v>360000</v>
      </c>
      <c r="K82" s="28">
        <f t="shared" ref="K82:K120" si="28">E82+H82</f>
        <v>390581.08</v>
      </c>
      <c r="L82" s="41">
        <f t="shared" ref="L82:L120" si="29">K82/J82*100</f>
        <v>108.49474444444445</v>
      </c>
    </row>
    <row r="83" spans="1:12" ht="62.4">
      <c r="B83" s="51" t="s">
        <v>281</v>
      </c>
      <c r="C83" s="144" t="s">
        <v>280</v>
      </c>
      <c r="D83" s="174">
        <v>0</v>
      </c>
      <c r="E83" s="174">
        <v>0</v>
      </c>
      <c r="F83" s="311">
        <v>0</v>
      </c>
      <c r="G83" s="356">
        <v>24000</v>
      </c>
      <c r="H83" s="106">
        <v>4532.74</v>
      </c>
      <c r="I83" s="355">
        <f t="shared" ref="I83" si="30">H83/G83*100</f>
        <v>18.886416666666666</v>
      </c>
      <c r="J83" s="320">
        <f t="shared" si="27"/>
        <v>24000</v>
      </c>
      <c r="K83" s="36">
        <f t="shared" si="28"/>
        <v>4532.74</v>
      </c>
      <c r="L83" s="88">
        <f t="shared" si="29"/>
        <v>18.886416666666666</v>
      </c>
    </row>
    <row r="84" spans="1:12" ht="160.5" hidden="1" customHeight="1">
      <c r="B84" s="51" t="s">
        <v>356</v>
      </c>
      <c r="C84" s="144" t="s">
        <v>355</v>
      </c>
      <c r="D84" s="174">
        <v>0</v>
      </c>
      <c r="E84" s="174">
        <v>0</v>
      </c>
      <c r="F84" s="311">
        <v>0</v>
      </c>
      <c r="G84" s="356">
        <v>0</v>
      </c>
      <c r="H84" s="106">
        <v>0</v>
      </c>
      <c r="I84" s="350">
        <v>0</v>
      </c>
      <c r="J84" s="320">
        <f t="shared" ref="J84" si="31">D84+G84</f>
        <v>0</v>
      </c>
      <c r="K84" s="36">
        <f t="shared" ref="K84" si="32">E84+H84</f>
        <v>0</v>
      </c>
      <c r="L84" s="88">
        <v>100</v>
      </c>
    </row>
    <row r="85" spans="1:12" s="23" customFormat="1" ht="22.5" customHeight="1">
      <c r="A85" s="44" t="e">
        <f>#REF!+1</f>
        <v>#REF!</v>
      </c>
      <c r="B85" s="141" t="s">
        <v>127</v>
      </c>
      <c r="C85" s="61" t="s">
        <v>128</v>
      </c>
      <c r="D85" s="188">
        <v>0</v>
      </c>
      <c r="E85" s="188">
        <v>0</v>
      </c>
      <c r="F85" s="309">
        <v>0</v>
      </c>
      <c r="G85" s="357">
        <f>G86+G90</f>
        <v>8907527.6899999995</v>
      </c>
      <c r="H85" s="202">
        <f>H86+H90</f>
        <v>6791872.2599999998</v>
      </c>
      <c r="I85" s="358">
        <f t="shared" ref="I85" si="33">H85/G85*100</f>
        <v>76.24867972765179</v>
      </c>
      <c r="J85" s="321">
        <f t="shared" si="27"/>
        <v>8907527.6899999995</v>
      </c>
      <c r="K85" s="203">
        <f t="shared" si="28"/>
        <v>6791872.2599999998</v>
      </c>
      <c r="L85" s="204">
        <f t="shared" si="29"/>
        <v>76.24867972765179</v>
      </c>
    </row>
    <row r="86" spans="1:12" ht="48.6">
      <c r="A86" s="43" t="e">
        <f t="shared" si="25"/>
        <v>#REF!</v>
      </c>
      <c r="B86" s="209" t="s">
        <v>129</v>
      </c>
      <c r="C86" s="200" t="s">
        <v>130</v>
      </c>
      <c r="D86" s="187">
        <v>0</v>
      </c>
      <c r="E86" s="187">
        <v>0</v>
      </c>
      <c r="F86" s="201">
        <v>0</v>
      </c>
      <c r="G86" s="343">
        <f>G87+G88+G89</f>
        <v>4643372</v>
      </c>
      <c r="H86" s="189">
        <f>H87+H88+H89</f>
        <v>2427191.27</v>
      </c>
      <c r="I86" s="348">
        <f t="shared" ref="I86:I120" si="34">H86/G86*100</f>
        <v>52.272169233910184</v>
      </c>
      <c r="J86" s="322">
        <f t="shared" si="27"/>
        <v>4643372</v>
      </c>
      <c r="K86" s="86">
        <f t="shared" si="28"/>
        <v>2427191.27</v>
      </c>
      <c r="L86" s="84">
        <f t="shared" si="29"/>
        <v>52.272169233910184</v>
      </c>
    </row>
    <row r="87" spans="1:12" ht="34.950000000000003" customHeight="1">
      <c r="B87" s="79" t="s">
        <v>324</v>
      </c>
      <c r="C87" s="71" t="s">
        <v>301</v>
      </c>
      <c r="D87" s="176">
        <v>0</v>
      </c>
      <c r="E87" s="177">
        <v>0</v>
      </c>
      <c r="F87" s="118">
        <v>0</v>
      </c>
      <c r="G87" s="356">
        <v>4572872</v>
      </c>
      <c r="H87" s="106">
        <v>2399998.2799999998</v>
      </c>
      <c r="I87" s="351">
        <f t="shared" si="34"/>
        <v>52.483390744372457</v>
      </c>
      <c r="J87" s="320">
        <f t="shared" si="27"/>
        <v>4572872</v>
      </c>
      <c r="K87" s="36">
        <f t="shared" si="28"/>
        <v>2399998.2799999998</v>
      </c>
      <c r="L87" s="88">
        <f t="shared" si="29"/>
        <v>52.483390744372457</v>
      </c>
    </row>
    <row r="88" spans="1:12" ht="18">
      <c r="B88" s="79" t="s">
        <v>358</v>
      </c>
      <c r="C88" s="71" t="s">
        <v>357</v>
      </c>
      <c r="D88" s="176">
        <v>0</v>
      </c>
      <c r="E88" s="177">
        <v>0</v>
      </c>
      <c r="F88" s="118">
        <v>0</v>
      </c>
      <c r="G88" s="356">
        <v>70500</v>
      </c>
      <c r="H88" s="106">
        <v>25275.49</v>
      </c>
      <c r="I88" s="351">
        <f t="shared" si="34"/>
        <v>35.851758865248229</v>
      </c>
      <c r="J88" s="320">
        <f t="shared" si="27"/>
        <v>70500</v>
      </c>
      <c r="K88" s="36">
        <f t="shared" si="28"/>
        <v>25275.49</v>
      </c>
      <c r="L88" s="88">
        <f t="shared" si="29"/>
        <v>35.851758865248229</v>
      </c>
    </row>
    <row r="89" spans="1:12" ht="51" customHeight="1">
      <c r="B89" s="79" t="s">
        <v>337</v>
      </c>
      <c r="C89" s="71" t="s">
        <v>336</v>
      </c>
      <c r="D89" s="176">
        <v>0</v>
      </c>
      <c r="E89" s="177">
        <v>0</v>
      </c>
      <c r="F89" s="118">
        <v>0</v>
      </c>
      <c r="G89" s="356">
        <v>0</v>
      </c>
      <c r="H89" s="106">
        <v>1917.5</v>
      </c>
      <c r="I89" s="351">
        <v>100</v>
      </c>
      <c r="J89" s="320">
        <f t="shared" ref="J89" si="35">D89+G89</f>
        <v>0</v>
      </c>
      <c r="K89" s="36">
        <f t="shared" ref="K89" si="36">E89+H89</f>
        <v>1917.5</v>
      </c>
      <c r="L89" s="88">
        <v>100</v>
      </c>
    </row>
    <row r="90" spans="1:12" ht="36.450000000000003" customHeight="1">
      <c r="A90" s="43" t="e">
        <f>A86+1</f>
        <v>#REF!</v>
      </c>
      <c r="B90" s="208" t="s">
        <v>131</v>
      </c>
      <c r="C90" s="205" t="s">
        <v>132</v>
      </c>
      <c r="D90" s="206">
        <v>0</v>
      </c>
      <c r="E90" s="207">
        <v>0</v>
      </c>
      <c r="F90" s="312">
        <v>0</v>
      </c>
      <c r="G90" s="343">
        <f>G91+G92</f>
        <v>4264155.6899999995</v>
      </c>
      <c r="H90" s="189">
        <f>H91+H92</f>
        <v>4364680.99</v>
      </c>
      <c r="I90" s="348">
        <f t="shared" si="34"/>
        <v>102.3574491014891</v>
      </c>
      <c r="J90" s="322">
        <f t="shared" si="27"/>
        <v>4264155.6899999995</v>
      </c>
      <c r="K90" s="86">
        <f t="shared" si="28"/>
        <v>4364680.99</v>
      </c>
      <c r="L90" s="84">
        <f t="shared" si="29"/>
        <v>102.3574491014891</v>
      </c>
    </row>
    <row r="91" spans="1:12" ht="18">
      <c r="B91" s="79" t="s">
        <v>325</v>
      </c>
      <c r="C91" s="71" t="s">
        <v>297</v>
      </c>
      <c r="D91" s="195">
        <v>0</v>
      </c>
      <c r="E91" s="174">
        <v>0</v>
      </c>
      <c r="F91" s="311">
        <v>0</v>
      </c>
      <c r="G91" s="356">
        <v>3677505.26</v>
      </c>
      <c r="H91" s="106">
        <v>4302483.99</v>
      </c>
      <c r="I91" s="351">
        <f t="shared" si="34"/>
        <v>116.99463864261068</v>
      </c>
      <c r="J91" s="320">
        <f t="shared" si="27"/>
        <v>3677505.26</v>
      </c>
      <c r="K91" s="36">
        <f t="shared" si="28"/>
        <v>4302483.99</v>
      </c>
      <c r="L91" s="88">
        <f t="shared" si="29"/>
        <v>116.99463864261068</v>
      </c>
    </row>
    <row r="92" spans="1:12" ht="128.55000000000001" customHeight="1">
      <c r="B92" s="116" t="s">
        <v>326</v>
      </c>
      <c r="C92" s="117" t="s">
        <v>298</v>
      </c>
      <c r="D92" s="196">
        <v>0</v>
      </c>
      <c r="E92" s="197">
        <v>0</v>
      </c>
      <c r="F92" s="118">
        <v>0</v>
      </c>
      <c r="G92" s="359">
        <v>586650.43000000005</v>
      </c>
      <c r="H92" s="119">
        <v>62197</v>
      </c>
      <c r="I92" s="360">
        <f t="shared" si="34"/>
        <v>10.602054787550399</v>
      </c>
      <c r="J92" s="323">
        <f t="shared" si="27"/>
        <v>586650.43000000005</v>
      </c>
      <c r="K92" s="111">
        <f t="shared" si="28"/>
        <v>62197</v>
      </c>
      <c r="L92" s="112">
        <f t="shared" si="29"/>
        <v>10.602054787550399</v>
      </c>
    </row>
    <row r="93" spans="1:12" s="23" customFormat="1" ht="29.25" customHeight="1">
      <c r="A93" s="44" t="e">
        <f>A90+1</f>
        <v>#REF!</v>
      </c>
      <c r="B93" s="74" t="s">
        <v>133</v>
      </c>
      <c r="C93" s="269" t="s">
        <v>134</v>
      </c>
      <c r="D93" s="185">
        <v>0</v>
      </c>
      <c r="E93" s="185">
        <v>0</v>
      </c>
      <c r="F93" s="313">
        <v>0</v>
      </c>
      <c r="G93" s="341">
        <f>G96+G94</f>
        <v>3987900</v>
      </c>
      <c r="H93" s="107">
        <f>H96+H94</f>
        <v>3992379.5</v>
      </c>
      <c r="I93" s="353">
        <f t="shared" si="34"/>
        <v>100.11232729005242</v>
      </c>
      <c r="J93" s="324">
        <f t="shared" si="27"/>
        <v>3987900</v>
      </c>
      <c r="K93" s="172">
        <f t="shared" si="28"/>
        <v>3992379.5</v>
      </c>
      <c r="L93" s="173">
        <f t="shared" si="29"/>
        <v>100.11232729005242</v>
      </c>
    </row>
    <row r="94" spans="1:12" s="23" customFormat="1" ht="29.25" hidden="1" customHeight="1">
      <c r="A94" s="44"/>
      <c r="B94" s="208" t="s">
        <v>471</v>
      </c>
      <c r="C94" s="270" t="s">
        <v>473</v>
      </c>
      <c r="D94" s="207">
        <v>0</v>
      </c>
      <c r="E94" s="207">
        <v>0</v>
      </c>
      <c r="F94" s="312">
        <v>0</v>
      </c>
      <c r="G94" s="343">
        <f t="shared" ref="G94:H97" si="37">G95</f>
        <v>0</v>
      </c>
      <c r="H94" s="189">
        <f t="shared" si="37"/>
        <v>0</v>
      </c>
      <c r="I94" s="348" t="e">
        <f t="shared" ref="I94:I95" si="38">H94/G94*100</f>
        <v>#DIV/0!</v>
      </c>
      <c r="J94" s="322">
        <f t="shared" ref="J94:J95" si="39">D94+G94</f>
        <v>0</v>
      </c>
      <c r="K94" s="86">
        <f t="shared" ref="K94:K95" si="40">E94+H94</f>
        <v>0</v>
      </c>
      <c r="L94" s="84" t="e">
        <f t="shared" ref="L94:L95" si="41">K94/J94*100</f>
        <v>#DIV/0!</v>
      </c>
    </row>
    <row r="95" spans="1:12" s="23" customFormat="1" ht="51" hidden="1" customHeight="1">
      <c r="A95" s="44"/>
      <c r="B95" s="89" t="s">
        <v>472</v>
      </c>
      <c r="C95" s="271" t="s">
        <v>474</v>
      </c>
      <c r="D95" s="178">
        <v>0</v>
      </c>
      <c r="E95" s="178">
        <v>0</v>
      </c>
      <c r="F95" s="97">
        <v>0</v>
      </c>
      <c r="G95" s="361">
        <v>0</v>
      </c>
      <c r="H95" s="152">
        <v>0</v>
      </c>
      <c r="I95" s="355" t="e">
        <f t="shared" si="38"/>
        <v>#DIV/0!</v>
      </c>
      <c r="J95" s="325">
        <f t="shared" si="39"/>
        <v>0</v>
      </c>
      <c r="K95" s="64">
        <f t="shared" si="40"/>
        <v>0</v>
      </c>
      <c r="L95" s="153" t="e">
        <f t="shared" si="41"/>
        <v>#DIV/0!</v>
      </c>
    </row>
    <row r="96" spans="1:12" s="23" customFormat="1" ht="31.2">
      <c r="A96" s="44" t="e">
        <f>#REF!+1</f>
        <v>#REF!</v>
      </c>
      <c r="B96" s="74" t="s">
        <v>135</v>
      </c>
      <c r="C96" s="272" t="s">
        <v>136</v>
      </c>
      <c r="D96" s="188">
        <v>0</v>
      </c>
      <c r="E96" s="188">
        <v>0</v>
      </c>
      <c r="F96" s="96">
        <v>0</v>
      </c>
      <c r="G96" s="362">
        <f t="shared" si="37"/>
        <v>3987900</v>
      </c>
      <c r="H96" s="120">
        <f t="shared" si="37"/>
        <v>3992379.5</v>
      </c>
      <c r="I96" s="354">
        <f t="shared" si="34"/>
        <v>100.11232729005242</v>
      </c>
      <c r="J96" s="326">
        <f t="shared" si="27"/>
        <v>3987900</v>
      </c>
      <c r="K96" s="121">
        <f t="shared" si="28"/>
        <v>3992379.5</v>
      </c>
      <c r="L96" s="122">
        <f t="shared" si="29"/>
        <v>100.11232729005242</v>
      </c>
    </row>
    <row r="97" spans="1:12" ht="18">
      <c r="A97" s="43" t="e">
        <f t="shared" si="25"/>
        <v>#REF!</v>
      </c>
      <c r="B97" s="54" t="s">
        <v>137</v>
      </c>
      <c r="C97" s="60" t="s">
        <v>138</v>
      </c>
      <c r="D97" s="187">
        <v>0</v>
      </c>
      <c r="E97" s="187">
        <v>0</v>
      </c>
      <c r="F97" s="96">
        <v>0</v>
      </c>
      <c r="G97" s="343">
        <f t="shared" si="37"/>
        <v>3987900</v>
      </c>
      <c r="H97" s="189">
        <f t="shared" si="37"/>
        <v>3992379.5</v>
      </c>
      <c r="I97" s="348">
        <f t="shared" si="34"/>
        <v>100.11232729005242</v>
      </c>
      <c r="J97" s="322">
        <f t="shared" si="27"/>
        <v>3987900</v>
      </c>
      <c r="K97" s="86">
        <f t="shared" si="28"/>
        <v>3992379.5</v>
      </c>
      <c r="L97" s="84">
        <f t="shared" si="29"/>
        <v>100.11232729005242</v>
      </c>
    </row>
    <row r="98" spans="1:12" ht="78.599999999999994" thickBot="1">
      <c r="A98" s="43" t="e">
        <f t="shared" si="25"/>
        <v>#REF!</v>
      </c>
      <c r="B98" s="47" t="s">
        <v>139</v>
      </c>
      <c r="C98" s="62" t="s">
        <v>140</v>
      </c>
      <c r="D98" s="177">
        <v>0</v>
      </c>
      <c r="E98" s="177">
        <v>0</v>
      </c>
      <c r="F98" s="95">
        <v>0</v>
      </c>
      <c r="G98" s="363">
        <v>3987900</v>
      </c>
      <c r="H98" s="110">
        <v>3992379.5</v>
      </c>
      <c r="I98" s="360">
        <f t="shared" si="34"/>
        <v>100.11232729005242</v>
      </c>
      <c r="J98" s="323">
        <f t="shared" si="27"/>
        <v>3987900</v>
      </c>
      <c r="K98" s="111">
        <f t="shared" si="28"/>
        <v>3992379.5</v>
      </c>
      <c r="L98" s="112">
        <f t="shared" si="29"/>
        <v>100.11232729005242</v>
      </c>
    </row>
    <row r="99" spans="1:12" s="23" customFormat="1" ht="52.95" customHeight="1" thickBot="1">
      <c r="A99" s="44" t="e">
        <f t="shared" si="25"/>
        <v>#REF!</v>
      </c>
      <c r="B99" s="274" t="s">
        <v>141</v>
      </c>
      <c r="C99" s="276" t="s">
        <v>142</v>
      </c>
      <c r="D99" s="113">
        <f>D9+D59+D93</f>
        <v>235760592</v>
      </c>
      <c r="E99" s="113">
        <f>E9+E59+E93</f>
        <v>132142280.39</v>
      </c>
      <c r="F99" s="314">
        <f t="shared" si="26"/>
        <v>56.049350431729493</v>
      </c>
      <c r="G99" s="364">
        <f>G9+G59+G93</f>
        <v>13289627.689999999</v>
      </c>
      <c r="H99" s="179">
        <f>H9+H59+H93</f>
        <v>11183824.57</v>
      </c>
      <c r="I99" s="365">
        <f t="shared" si="34"/>
        <v>84.154536386414009</v>
      </c>
      <c r="J99" s="180">
        <f t="shared" si="27"/>
        <v>249050219.69</v>
      </c>
      <c r="K99" s="182">
        <f t="shared" si="28"/>
        <v>143326104.96000001</v>
      </c>
      <c r="L99" s="183">
        <f t="shared" si="29"/>
        <v>57.549077908223559</v>
      </c>
    </row>
    <row r="100" spans="1:12" s="23" customFormat="1" ht="17.399999999999999">
      <c r="A100" s="44" t="e">
        <f t="shared" si="25"/>
        <v>#REF!</v>
      </c>
      <c r="B100" s="50" t="s">
        <v>143</v>
      </c>
      <c r="C100" s="58" t="s">
        <v>144</v>
      </c>
      <c r="D100" s="188">
        <f>D101</f>
        <v>119921400</v>
      </c>
      <c r="E100" s="188">
        <f>E101</f>
        <v>71493000</v>
      </c>
      <c r="F100" s="109">
        <f t="shared" si="26"/>
        <v>59.616548839489866</v>
      </c>
      <c r="G100" s="330">
        <f>G101</f>
        <v>0</v>
      </c>
      <c r="H100" s="100">
        <f>H101</f>
        <v>0</v>
      </c>
      <c r="I100" s="366">
        <v>0</v>
      </c>
      <c r="J100" s="163">
        <f t="shared" si="27"/>
        <v>119921400</v>
      </c>
      <c r="K100" s="25">
        <f t="shared" si="28"/>
        <v>71493000</v>
      </c>
      <c r="L100" s="40">
        <f t="shared" si="29"/>
        <v>59.616548839489866</v>
      </c>
    </row>
    <row r="101" spans="1:12" s="23" customFormat="1" ht="17.399999999999999">
      <c r="A101" s="44" t="e">
        <f t="shared" si="25"/>
        <v>#REF!</v>
      </c>
      <c r="B101" s="123" t="s">
        <v>145</v>
      </c>
      <c r="C101" s="58" t="s">
        <v>146</v>
      </c>
      <c r="D101" s="175">
        <f>D102+D104</f>
        <v>119921400</v>
      </c>
      <c r="E101" s="175">
        <f>E102+E104</f>
        <v>71493000</v>
      </c>
      <c r="F101" s="109">
        <f t="shared" si="26"/>
        <v>59.616548839489866</v>
      </c>
      <c r="G101" s="330">
        <f>G104</f>
        <v>0</v>
      </c>
      <c r="H101" s="160">
        <f>H104</f>
        <v>0</v>
      </c>
      <c r="I101" s="352">
        <v>0</v>
      </c>
      <c r="J101" s="163">
        <f t="shared" si="27"/>
        <v>119921400</v>
      </c>
      <c r="K101" s="25">
        <f t="shared" si="28"/>
        <v>71493000</v>
      </c>
      <c r="L101" s="40">
        <f t="shared" si="29"/>
        <v>59.616548839489866</v>
      </c>
    </row>
    <row r="102" spans="1:12" s="23" customFormat="1" ht="18">
      <c r="A102" s="44"/>
      <c r="B102" s="278" t="s">
        <v>328</v>
      </c>
      <c r="C102" s="60" t="s">
        <v>299</v>
      </c>
      <c r="D102" s="187">
        <f>D103</f>
        <v>18114500</v>
      </c>
      <c r="E102" s="187">
        <f>E103</f>
        <v>9057000</v>
      </c>
      <c r="F102" s="96">
        <f t="shared" si="26"/>
        <v>49.998619890143253</v>
      </c>
      <c r="G102" s="336">
        <v>0</v>
      </c>
      <c r="H102" s="190">
        <v>0</v>
      </c>
      <c r="I102" s="348">
        <v>0</v>
      </c>
      <c r="J102" s="199">
        <f t="shared" ref="J102:J103" si="42">D102+G102</f>
        <v>18114500</v>
      </c>
      <c r="K102" s="30">
        <f t="shared" ref="K102:K103" si="43">E102+H102</f>
        <v>9057000</v>
      </c>
      <c r="L102" s="39">
        <f t="shared" si="29"/>
        <v>49.998619890143253</v>
      </c>
    </row>
    <row r="103" spans="1:12" ht="18">
      <c r="B103" s="72" t="s">
        <v>329</v>
      </c>
      <c r="C103" s="56" t="s">
        <v>300</v>
      </c>
      <c r="D103" s="176">
        <v>18114500</v>
      </c>
      <c r="E103" s="176">
        <v>9057000</v>
      </c>
      <c r="F103" s="97">
        <f t="shared" si="26"/>
        <v>49.998619890143253</v>
      </c>
      <c r="G103" s="334">
        <v>0</v>
      </c>
      <c r="H103" s="98">
        <v>0</v>
      </c>
      <c r="I103" s="345">
        <v>0</v>
      </c>
      <c r="J103" s="162">
        <f t="shared" si="42"/>
        <v>18114500</v>
      </c>
      <c r="K103" s="24">
        <f t="shared" si="43"/>
        <v>9057000</v>
      </c>
      <c r="L103" s="37">
        <f t="shared" si="29"/>
        <v>49.998619890143253</v>
      </c>
    </row>
    <row r="104" spans="1:12" s="27" customFormat="1" ht="32.4">
      <c r="A104" s="45" t="e">
        <f>A101+1</f>
        <v>#REF!</v>
      </c>
      <c r="B104" s="52" t="s">
        <v>147</v>
      </c>
      <c r="C104" s="57" t="s">
        <v>148</v>
      </c>
      <c r="D104" s="187">
        <f>SUM(D105:D106)</f>
        <v>101806900</v>
      </c>
      <c r="E104" s="187">
        <f>SUM(E105:E106)</f>
        <v>62436000</v>
      </c>
      <c r="F104" s="306">
        <f t="shared" si="26"/>
        <v>61.327866775238213</v>
      </c>
      <c r="G104" s="332">
        <f>G106</f>
        <v>0</v>
      </c>
      <c r="H104" s="158">
        <f>H106</f>
        <v>0</v>
      </c>
      <c r="I104" s="348">
        <v>0</v>
      </c>
      <c r="J104" s="161">
        <f t="shared" si="27"/>
        <v>101806900</v>
      </c>
      <c r="K104" s="26">
        <f t="shared" si="28"/>
        <v>62436000</v>
      </c>
      <c r="L104" s="38">
        <f t="shared" si="29"/>
        <v>61.327866775238213</v>
      </c>
    </row>
    <row r="105" spans="1:12" ht="31.8" thickBot="1">
      <c r="A105" s="43" t="e">
        <f>A104+1</f>
        <v>#REF!</v>
      </c>
      <c r="B105" s="51" t="s">
        <v>149</v>
      </c>
      <c r="C105" s="56" t="s">
        <v>150</v>
      </c>
      <c r="D105" s="176">
        <v>101806900</v>
      </c>
      <c r="E105" s="176">
        <v>62436000</v>
      </c>
      <c r="F105" s="97">
        <f t="shared" si="26"/>
        <v>61.327866775238213</v>
      </c>
      <c r="G105" s="334">
        <v>0</v>
      </c>
      <c r="H105" s="98">
        <v>0</v>
      </c>
      <c r="I105" s="335">
        <v>0</v>
      </c>
      <c r="J105" s="162">
        <f t="shared" si="27"/>
        <v>101806900</v>
      </c>
      <c r="K105" s="24">
        <f t="shared" si="28"/>
        <v>62436000</v>
      </c>
      <c r="L105" s="37">
        <f t="shared" si="29"/>
        <v>61.327866775238213</v>
      </c>
    </row>
    <row r="106" spans="1:12" ht="52.95" hidden="1" customHeight="1" thickBot="1">
      <c r="A106" s="43" t="e">
        <f t="shared" si="25"/>
        <v>#REF!</v>
      </c>
      <c r="B106" s="51" t="s">
        <v>448</v>
      </c>
      <c r="C106" s="56" t="s">
        <v>447</v>
      </c>
      <c r="D106" s="177">
        <v>0</v>
      </c>
      <c r="E106" s="177">
        <v>0</v>
      </c>
      <c r="F106" s="97" t="e">
        <f t="shared" si="26"/>
        <v>#DIV/0!</v>
      </c>
      <c r="G106" s="334">
        <v>0</v>
      </c>
      <c r="H106" s="98">
        <v>0</v>
      </c>
      <c r="I106" s="360" t="e">
        <f t="shared" si="34"/>
        <v>#DIV/0!</v>
      </c>
      <c r="J106" s="162">
        <f t="shared" si="27"/>
        <v>0</v>
      </c>
      <c r="K106" s="24">
        <f t="shared" si="28"/>
        <v>0</v>
      </c>
      <c r="L106" s="37" t="e">
        <f t="shared" si="29"/>
        <v>#DIV/0!</v>
      </c>
    </row>
    <row r="107" spans="1:12" s="302" customFormat="1" ht="63" customHeight="1" thickBot="1">
      <c r="A107" s="295" t="e">
        <f>#REF!+1</f>
        <v>#REF!</v>
      </c>
      <c r="B107" s="296" t="s">
        <v>151</v>
      </c>
      <c r="C107" s="297" t="s">
        <v>152</v>
      </c>
      <c r="D107" s="298">
        <f>D99+D100</f>
        <v>355681992</v>
      </c>
      <c r="E107" s="299">
        <f>E99+E100</f>
        <v>203635280.38999999</v>
      </c>
      <c r="F107" s="315">
        <f t="shared" si="26"/>
        <v>57.252063632729531</v>
      </c>
      <c r="G107" s="364">
        <f>G99+G100</f>
        <v>13289627.689999999</v>
      </c>
      <c r="H107" s="179">
        <f>H99+H100</f>
        <v>11183824.57</v>
      </c>
      <c r="I107" s="365">
        <f t="shared" si="34"/>
        <v>84.154536386414009</v>
      </c>
      <c r="J107" s="327">
        <f t="shared" si="27"/>
        <v>368971619.69</v>
      </c>
      <c r="K107" s="300">
        <f t="shared" si="28"/>
        <v>214819104.95999998</v>
      </c>
      <c r="L107" s="301">
        <f t="shared" si="29"/>
        <v>58.221037471793956</v>
      </c>
    </row>
    <row r="108" spans="1:12" s="23" customFormat="1" ht="31.2">
      <c r="A108" s="44" t="e">
        <f t="shared" si="25"/>
        <v>#REF!</v>
      </c>
      <c r="B108" s="145" t="s">
        <v>153</v>
      </c>
      <c r="C108" s="146" t="s">
        <v>154</v>
      </c>
      <c r="D108" s="186">
        <f>D109+D110</f>
        <v>1120327</v>
      </c>
      <c r="E108" s="186">
        <f>E109+E110</f>
        <v>1120327</v>
      </c>
      <c r="F108" s="316">
        <f t="shared" si="26"/>
        <v>100</v>
      </c>
      <c r="G108" s="367">
        <f>G109+G110</f>
        <v>0</v>
      </c>
      <c r="H108" s="171">
        <f>H109+H110</f>
        <v>0</v>
      </c>
      <c r="I108" s="368">
        <v>0</v>
      </c>
      <c r="J108" s="328">
        <f t="shared" si="27"/>
        <v>1120327</v>
      </c>
      <c r="K108" s="147">
        <f t="shared" si="28"/>
        <v>1120327</v>
      </c>
      <c r="L108" s="148">
        <f t="shared" si="29"/>
        <v>100</v>
      </c>
    </row>
    <row r="109" spans="1:12" ht="30" customHeight="1">
      <c r="A109" s="43" t="e">
        <f t="shared" si="25"/>
        <v>#REF!</v>
      </c>
      <c r="B109" s="69" t="s">
        <v>513</v>
      </c>
      <c r="C109" s="71" t="s">
        <v>512</v>
      </c>
      <c r="D109" s="174">
        <v>1120327</v>
      </c>
      <c r="E109" s="174">
        <v>1120327</v>
      </c>
      <c r="F109" s="311">
        <f t="shared" si="26"/>
        <v>100</v>
      </c>
      <c r="G109" s="356">
        <v>0</v>
      </c>
      <c r="H109" s="106">
        <v>0</v>
      </c>
      <c r="I109" s="351">
        <v>0</v>
      </c>
      <c r="J109" s="320">
        <f t="shared" si="27"/>
        <v>1120327</v>
      </c>
      <c r="K109" s="36">
        <f t="shared" si="28"/>
        <v>1120327</v>
      </c>
      <c r="L109" s="88">
        <f t="shared" si="29"/>
        <v>100</v>
      </c>
    </row>
    <row r="110" spans="1:12" ht="123.45" hidden="1" customHeight="1" thickBot="1">
      <c r="B110" s="69" t="s">
        <v>467</v>
      </c>
      <c r="C110" s="71" t="s">
        <v>468</v>
      </c>
      <c r="D110" s="174">
        <v>0</v>
      </c>
      <c r="E110" s="174">
        <v>0</v>
      </c>
      <c r="F110" s="311" t="e">
        <f t="shared" ref="F110" si="44">E110/D110*100</f>
        <v>#DIV/0!</v>
      </c>
      <c r="G110" s="356">
        <v>0</v>
      </c>
      <c r="H110" s="106">
        <v>0</v>
      </c>
      <c r="I110" s="351">
        <v>0</v>
      </c>
      <c r="J110" s="320">
        <f t="shared" ref="J110" si="45">D110+G110</f>
        <v>0</v>
      </c>
      <c r="K110" s="36">
        <f t="shared" ref="K110" si="46">E110+H110</f>
        <v>0</v>
      </c>
      <c r="L110" s="88" t="e">
        <f t="shared" ref="L110" si="47">K110/J110*100</f>
        <v>#DIV/0!</v>
      </c>
    </row>
    <row r="111" spans="1:12" s="23" customFormat="1" ht="32.4">
      <c r="A111" s="44" t="e">
        <f>A109+1</f>
        <v>#REF!</v>
      </c>
      <c r="B111" s="208" t="s">
        <v>155</v>
      </c>
      <c r="C111" s="205" t="s">
        <v>156</v>
      </c>
      <c r="D111" s="207">
        <f>D112+D113+D114+D115+D117+D118+D119+D116</f>
        <v>1893328</v>
      </c>
      <c r="E111" s="207">
        <f>E112+E113+E114+E115+E117+E118+E119</f>
        <v>908398</v>
      </c>
      <c r="F111" s="312">
        <f t="shared" si="26"/>
        <v>47.978902757472561</v>
      </c>
      <c r="G111" s="369">
        <f>G112+G113+G114+G115+G117+G118+G119+G116</f>
        <v>211200</v>
      </c>
      <c r="H111" s="277">
        <f>H112+H113+H114+H115+H117+H118+H119+H116</f>
        <v>211200</v>
      </c>
      <c r="I111" s="353">
        <v>0</v>
      </c>
      <c r="J111" s="322">
        <f t="shared" si="27"/>
        <v>2104528</v>
      </c>
      <c r="K111" s="86">
        <f t="shared" si="28"/>
        <v>1119598</v>
      </c>
      <c r="L111" s="84">
        <f t="shared" si="29"/>
        <v>53.199482259204913</v>
      </c>
    </row>
    <row r="112" spans="1:12" s="137" customFormat="1" ht="46.8">
      <c r="A112" s="43"/>
      <c r="B112" s="69" t="s">
        <v>363</v>
      </c>
      <c r="C112" s="71" t="s">
        <v>362</v>
      </c>
      <c r="D112" s="184">
        <v>1395000</v>
      </c>
      <c r="E112" s="184">
        <v>641534</v>
      </c>
      <c r="F112" s="317">
        <f t="shared" si="26"/>
        <v>45.98810035842294</v>
      </c>
      <c r="G112" s="370">
        <v>0</v>
      </c>
      <c r="H112" s="108">
        <v>0</v>
      </c>
      <c r="I112" s="355">
        <v>0</v>
      </c>
      <c r="J112" s="325">
        <f t="shared" si="27"/>
        <v>1395000</v>
      </c>
      <c r="K112" s="64">
        <f t="shared" si="28"/>
        <v>641534</v>
      </c>
      <c r="L112" s="153">
        <f t="shared" si="29"/>
        <v>45.98810035842294</v>
      </c>
    </row>
    <row r="113" spans="1:13" s="137" customFormat="1" ht="55.95" hidden="1" customHeight="1">
      <c r="A113" s="43"/>
      <c r="B113" s="69" t="s">
        <v>450</v>
      </c>
      <c r="C113" s="90" t="s">
        <v>449</v>
      </c>
      <c r="D113" s="174">
        <v>0</v>
      </c>
      <c r="E113" s="174">
        <v>0</v>
      </c>
      <c r="F113" s="317" t="e">
        <f t="shared" si="26"/>
        <v>#DIV/0!</v>
      </c>
      <c r="G113" s="356">
        <v>0</v>
      </c>
      <c r="H113" s="106">
        <v>0</v>
      </c>
      <c r="I113" s="351">
        <v>0</v>
      </c>
      <c r="J113" s="320">
        <f t="shared" si="27"/>
        <v>0</v>
      </c>
      <c r="K113" s="36">
        <f t="shared" si="28"/>
        <v>0</v>
      </c>
      <c r="L113" s="88" t="e">
        <f t="shared" ref="L113:L114" si="48">K113/J113*100</f>
        <v>#DIV/0!</v>
      </c>
    </row>
    <row r="114" spans="1:13" s="23" customFormat="1" ht="69" customHeight="1">
      <c r="A114" s="44"/>
      <c r="B114" s="89" t="s">
        <v>295</v>
      </c>
      <c r="C114" s="90" t="s">
        <v>294</v>
      </c>
      <c r="D114" s="174">
        <v>306000</v>
      </c>
      <c r="E114" s="174">
        <v>153000</v>
      </c>
      <c r="F114" s="311">
        <f t="shared" ref="F114" si="49">E114/D114*100</f>
        <v>50</v>
      </c>
      <c r="G114" s="356">
        <v>0</v>
      </c>
      <c r="H114" s="106">
        <v>0</v>
      </c>
      <c r="I114" s="351">
        <v>0</v>
      </c>
      <c r="J114" s="320">
        <f t="shared" ref="J114" si="50">D114+G114</f>
        <v>306000</v>
      </c>
      <c r="K114" s="36">
        <f t="shared" ref="K114" si="51">E114+H114</f>
        <v>153000</v>
      </c>
      <c r="L114" s="88">
        <f t="shared" si="48"/>
        <v>50</v>
      </c>
    </row>
    <row r="115" spans="1:13" s="23" customFormat="1" ht="73.5" hidden="1" customHeight="1">
      <c r="A115" s="44"/>
      <c r="B115" s="89" t="s">
        <v>333</v>
      </c>
      <c r="C115" s="166" t="s">
        <v>332</v>
      </c>
      <c r="D115" s="178">
        <v>0</v>
      </c>
      <c r="E115" s="178">
        <v>0</v>
      </c>
      <c r="F115" s="311" t="e">
        <f t="shared" si="26"/>
        <v>#DIV/0!</v>
      </c>
      <c r="G115" s="370">
        <v>0</v>
      </c>
      <c r="H115" s="108">
        <v>0</v>
      </c>
      <c r="I115" s="355">
        <v>0</v>
      </c>
      <c r="J115" s="325">
        <f t="shared" ref="J115:J117" si="52">D115+G115</f>
        <v>0</v>
      </c>
      <c r="K115" s="64">
        <f t="shared" ref="K115:K117" si="53">E115+H115</f>
        <v>0</v>
      </c>
      <c r="L115" s="88" t="e">
        <f t="shared" ref="L115:L117" si="54">K115/J115*100</f>
        <v>#DIV/0!</v>
      </c>
    </row>
    <row r="116" spans="1:13" s="23" customFormat="1" ht="97.95" hidden="1" customHeight="1">
      <c r="A116" s="44"/>
      <c r="B116" s="89" t="s">
        <v>470</v>
      </c>
      <c r="C116" s="166" t="s">
        <v>469</v>
      </c>
      <c r="D116" s="178">
        <v>0</v>
      </c>
      <c r="E116" s="178">
        <v>0</v>
      </c>
      <c r="F116" s="311">
        <v>0</v>
      </c>
      <c r="G116" s="370">
        <v>0</v>
      </c>
      <c r="H116" s="108">
        <v>0</v>
      </c>
      <c r="I116" s="360" t="e">
        <f t="shared" si="34"/>
        <v>#DIV/0!</v>
      </c>
      <c r="J116" s="325">
        <f t="shared" ref="J116" si="55">D116+G116</f>
        <v>0</v>
      </c>
      <c r="K116" s="64">
        <f t="shared" ref="K116" si="56">E116+H116</f>
        <v>0</v>
      </c>
      <c r="L116" s="88" t="e">
        <f t="shared" si="54"/>
        <v>#DIV/0!</v>
      </c>
      <c r="M116" s="88"/>
    </row>
    <row r="117" spans="1:13" s="23" customFormat="1" ht="42" hidden="1" customHeight="1">
      <c r="A117" s="44"/>
      <c r="B117" s="89" t="s">
        <v>425</v>
      </c>
      <c r="C117" s="167" t="s">
        <v>423</v>
      </c>
      <c r="D117" s="174">
        <v>0</v>
      </c>
      <c r="E117" s="174">
        <v>0</v>
      </c>
      <c r="F117" s="311">
        <v>0</v>
      </c>
      <c r="G117" s="356">
        <v>0</v>
      </c>
      <c r="H117" s="106">
        <v>0</v>
      </c>
      <c r="I117" s="360" t="e">
        <f t="shared" si="34"/>
        <v>#DIV/0!</v>
      </c>
      <c r="J117" s="320">
        <f t="shared" si="52"/>
        <v>0</v>
      </c>
      <c r="K117" s="36">
        <f t="shared" si="53"/>
        <v>0</v>
      </c>
      <c r="L117" s="88" t="e">
        <f t="shared" si="54"/>
        <v>#DIV/0!</v>
      </c>
    </row>
    <row r="118" spans="1:13" ht="24.75" customHeight="1">
      <c r="B118" s="55" t="s">
        <v>269</v>
      </c>
      <c r="C118" s="63" t="s">
        <v>279</v>
      </c>
      <c r="D118" s="177">
        <v>35400</v>
      </c>
      <c r="E118" s="177">
        <v>35400</v>
      </c>
      <c r="F118" s="311">
        <f t="shared" si="26"/>
        <v>100</v>
      </c>
      <c r="G118" s="356">
        <v>211200</v>
      </c>
      <c r="H118" s="106">
        <v>211200</v>
      </c>
      <c r="I118" s="360">
        <f t="shared" si="34"/>
        <v>100</v>
      </c>
      <c r="J118" s="320">
        <f t="shared" si="27"/>
        <v>246600</v>
      </c>
      <c r="K118" s="36">
        <f t="shared" si="28"/>
        <v>246600</v>
      </c>
      <c r="L118" s="42">
        <f t="shared" si="29"/>
        <v>100</v>
      </c>
    </row>
    <row r="119" spans="1:13" ht="67.05" customHeight="1" thickBot="1">
      <c r="B119" s="149" t="s">
        <v>515</v>
      </c>
      <c r="C119" s="150" t="s">
        <v>514</v>
      </c>
      <c r="D119" s="177">
        <v>156928</v>
      </c>
      <c r="E119" s="177">
        <v>78464</v>
      </c>
      <c r="F119" s="311">
        <f t="shared" ref="F119" si="57">E119/D119*100</f>
        <v>50</v>
      </c>
      <c r="G119" s="356">
        <v>0</v>
      </c>
      <c r="H119" s="106">
        <v>0</v>
      </c>
      <c r="I119" s="350">
        <v>0</v>
      </c>
      <c r="J119" s="320">
        <f t="shared" ref="J119" si="58">D119+G119</f>
        <v>156928</v>
      </c>
      <c r="K119" s="36">
        <f t="shared" ref="K119" si="59">E119+H119</f>
        <v>78464</v>
      </c>
      <c r="L119" s="42">
        <f t="shared" ref="L119" si="60">K119/J119*100</f>
        <v>50</v>
      </c>
    </row>
    <row r="120" spans="1:13" s="23" customFormat="1" ht="49.05" customHeight="1" thickBot="1">
      <c r="A120" s="44" t="e">
        <f>#REF!+1</f>
        <v>#REF!</v>
      </c>
      <c r="B120" s="273" t="s">
        <v>157</v>
      </c>
      <c r="C120" s="275" t="s">
        <v>158</v>
      </c>
      <c r="D120" s="114">
        <f>D107+D108+D111</f>
        <v>358695647</v>
      </c>
      <c r="E120" s="114">
        <f>E107+E108+E111</f>
        <v>205664005.38999999</v>
      </c>
      <c r="F120" s="318">
        <f t="shared" si="26"/>
        <v>57.33663263273445</v>
      </c>
      <c r="G120" s="181">
        <f>G107+G111</f>
        <v>13500827.689999999</v>
      </c>
      <c r="H120" s="180">
        <f>H107+H111</f>
        <v>11395024.57</v>
      </c>
      <c r="I120" s="183">
        <f t="shared" si="34"/>
        <v>84.402414664104214</v>
      </c>
      <c r="J120" s="180">
        <f t="shared" si="27"/>
        <v>372196474.69</v>
      </c>
      <c r="K120" s="182">
        <f t="shared" si="28"/>
        <v>217059029.95999998</v>
      </c>
      <c r="L120" s="183">
        <f t="shared" si="29"/>
        <v>58.318400285974505</v>
      </c>
    </row>
    <row r="121" spans="1:13" ht="21" customHeight="1">
      <c r="G121" s="91"/>
      <c r="H121" s="91"/>
    </row>
    <row r="122" spans="1:13">
      <c r="G122" s="91"/>
      <c r="H122" s="91" t="s">
        <v>290</v>
      </c>
    </row>
    <row r="123" spans="1:13">
      <c r="G123" s="91"/>
      <c r="H123" s="91"/>
    </row>
    <row r="124" spans="1:13">
      <c r="G124" s="91"/>
      <c r="H124" s="91"/>
    </row>
    <row r="125" spans="1:13">
      <c r="G125" s="91"/>
      <c r="H125" s="91"/>
    </row>
    <row r="126" spans="1:13">
      <c r="G126" s="91"/>
      <c r="H126" s="91"/>
    </row>
    <row r="127" spans="1:13">
      <c r="G127" s="91"/>
      <c r="H127" s="91"/>
    </row>
    <row r="128" spans="1:13">
      <c r="G128" s="91"/>
      <c r="H128" s="91"/>
    </row>
    <row r="129" spans="7:8">
      <c r="G129" s="91"/>
      <c r="H129" s="91"/>
    </row>
    <row r="130" spans="7:8">
      <c r="G130" s="91"/>
      <c r="H130" s="91"/>
    </row>
    <row r="131" spans="7:8">
      <c r="G131" s="91"/>
      <c r="H131" s="91"/>
    </row>
    <row r="132" spans="7:8">
      <c r="G132" s="91"/>
      <c r="H132" s="91"/>
    </row>
  </sheetData>
  <sheetProtection selectLockedCells="1" selectUnlockedCells="1"/>
  <mergeCells count="17">
    <mergeCell ref="D6:D7"/>
    <mergeCell ref="E6:E7"/>
    <mergeCell ref="B2:L2"/>
    <mergeCell ref="B3:L3"/>
    <mergeCell ref="J5:L5"/>
    <mergeCell ref="B8:L8"/>
    <mergeCell ref="G6:G7"/>
    <mergeCell ref="H6:H7"/>
    <mergeCell ref="J6:J7"/>
    <mergeCell ref="C5:C7"/>
    <mergeCell ref="F6:F7"/>
    <mergeCell ref="D5:F5"/>
    <mergeCell ref="L6:L7"/>
    <mergeCell ref="K6:K7"/>
    <mergeCell ref="I6:I7"/>
    <mergeCell ref="G5:I5"/>
    <mergeCell ref="B5:B7"/>
  </mergeCells>
  <pageMargins left="0.2" right="0.19685039370078741" top="0.74803149606299213" bottom="0.19685039370078741" header="0.39370078740157483" footer="0.19685039370078741"/>
  <pageSetup paperSize="9" scale="65" firstPageNumber="0" fitToHeight="100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2"/>
  <sheetViews>
    <sheetView tabSelected="1" view="pageBreakPreview" zoomScale="71" zoomScaleNormal="77" zoomScaleSheetLayoutView="7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74" sqref="H74"/>
    </sheetView>
  </sheetViews>
  <sheetFormatPr defaultRowHeight="13.2"/>
  <cols>
    <col min="1" max="1" width="48" style="1" customWidth="1"/>
    <col min="2" max="2" width="12.21875" style="2" customWidth="1"/>
    <col min="3" max="3" width="19.21875" style="1" customWidth="1"/>
    <col min="4" max="4" width="20.77734375" style="1" customWidth="1"/>
    <col min="5" max="5" width="11.44140625" style="1" customWidth="1"/>
    <col min="6" max="6" width="18.33203125" style="1" customWidth="1"/>
    <col min="7" max="7" width="17.5546875" style="1" customWidth="1"/>
    <col min="8" max="8" width="11.77734375" style="1" customWidth="1"/>
    <col min="9" max="9" width="19.5546875" style="1" customWidth="1"/>
    <col min="10" max="10" width="21.109375" style="1" customWidth="1"/>
    <col min="11" max="11" width="9.109375" style="1" customWidth="1"/>
  </cols>
  <sheetData>
    <row r="1" spans="1:11" ht="19.5" customHeight="1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ht="34.5" customHeight="1">
      <c r="A2" s="412" t="s">
        <v>0</v>
      </c>
      <c r="B2" s="414" t="s">
        <v>1</v>
      </c>
      <c r="C2" s="418" t="s">
        <v>2</v>
      </c>
      <c r="D2" s="418"/>
      <c r="E2" s="418"/>
      <c r="F2" s="408" t="s">
        <v>3</v>
      </c>
      <c r="G2" s="408"/>
      <c r="H2" s="408"/>
      <c r="I2" s="408" t="s">
        <v>274</v>
      </c>
      <c r="J2" s="408"/>
      <c r="K2" s="408"/>
    </row>
    <row r="3" spans="1:11" ht="3.75" customHeight="1">
      <c r="A3" s="412"/>
      <c r="B3" s="414"/>
      <c r="C3" s="409" t="s">
        <v>292</v>
      </c>
      <c r="D3" s="406" t="s">
        <v>5</v>
      </c>
      <c r="E3" s="406" t="s">
        <v>272</v>
      </c>
      <c r="F3" s="409" t="s">
        <v>292</v>
      </c>
      <c r="G3" s="409" t="s">
        <v>6</v>
      </c>
      <c r="H3" s="406" t="s">
        <v>272</v>
      </c>
      <c r="I3" s="409" t="s">
        <v>292</v>
      </c>
      <c r="J3" s="409" t="s">
        <v>6</v>
      </c>
      <c r="K3" s="406" t="s">
        <v>272</v>
      </c>
    </row>
    <row r="4" spans="1:11" ht="82.5" customHeight="1" thickBot="1">
      <c r="A4" s="413"/>
      <c r="B4" s="49" t="s">
        <v>275</v>
      </c>
      <c r="C4" s="410"/>
      <c r="D4" s="407"/>
      <c r="E4" s="407"/>
      <c r="F4" s="410"/>
      <c r="G4" s="410"/>
      <c r="H4" s="407"/>
      <c r="I4" s="410"/>
      <c r="J4" s="410"/>
      <c r="K4" s="407"/>
    </row>
    <row r="5" spans="1:11" ht="21" customHeight="1" thickBot="1">
      <c r="A5" s="415" t="s">
        <v>276</v>
      </c>
      <c r="B5" s="416"/>
      <c r="C5" s="416"/>
      <c r="D5" s="416"/>
      <c r="E5" s="416"/>
      <c r="F5" s="416"/>
      <c r="G5" s="416"/>
      <c r="H5" s="416"/>
      <c r="I5" s="416"/>
      <c r="J5" s="416"/>
      <c r="K5" s="417"/>
    </row>
    <row r="6" spans="1:11" s="23" customFormat="1" ht="24" customHeight="1" thickBot="1">
      <c r="A6" s="236" t="s">
        <v>159</v>
      </c>
      <c r="B6" s="237" t="s">
        <v>160</v>
      </c>
      <c r="C6" s="238">
        <f>SUM(C7:C9)</f>
        <v>36847052</v>
      </c>
      <c r="D6" s="238">
        <f>SUM(D7:D9)</f>
        <v>15556461.140000001</v>
      </c>
      <c r="E6" s="231">
        <f>D6/C6*100</f>
        <v>42.219011550774809</v>
      </c>
      <c r="F6" s="232">
        <f>SUM(F7:F9)</f>
        <v>211680.51</v>
      </c>
      <c r="G6" s="232">
        <f>SUM(G7:G9)</f>
        <v>211680.51</v>
      </c>
      <c r="H6" s="231">
        <f t="shared" ref="H6:H7" si="0">G6/F6*100</f>
        <v>100</v>
      </c>
      <c r="I6" s="234">
        <f>C6+F6</f>
        <v>37058732.509999998</v>
      </c>
      <c r="J6" s="234">
        <f>D6+G6</f>
        <v>15768141.65</v>
      </c>
      <c r="K6" s="235">
        <f>J6/I6*100</f>
        <v>42.549058162593916</v>
      </c>
    </row>
    <row r="7" spans="1:11" ht="86.4" customHeight="1">
      <c r="A7" s="125" t="s">
        <v>161</v>
      </c>
      <c r="B7" s="126" t="s">
        <v>162</v>
      </c>
      <c r="C7" s="127">
        <v>32126852</v>
      </c>
      <c r="D7" s="127">
        <v>13298458.539999999</v>
      </c>
      <c r="E7" s="128">
        <f t="shared" ref="E7:E130" si="1">D7/C7*100</f>
        <v>41.393593558435164</v>
      </c>
      <c r="F7" s="68">
        <v>211680.51</v>
      </c>
      <c r="G7" s="68">
        <v>211680.51</v>
      </c>
      <c r="H7" s="70">
        <f t="shared" si="0"/>
        <v>100</v>
      </c>
      <c r="I7" s="129">
        <f>C7+F7</f>
        <v>32338532.510000002</v>
      </c>
      <c r="J7" s="129">
        <f>D7+G7</f>
        <v>13510139.049999999</v>
      </c>
      <c r="K7" s="128">
        <f t="shared" ref="K7:K131" si="2">J7/I7*100</f>
        <v>41.777217459766533</v>
      </c>
    </row>
    <row r="8" spans="1:11" ht="52.2" customHeight="1">
      <c r="A8" s="69" t="s">
        <v>437</v>
      </c>
      <c r="B8" s="71" t="s">
        <v>284</v>
      </c>
      <c r="C8" s="67">
        <v>4520200</v>
      </c>
      <c r="D8" s="67">
        <v>2105497.7999999998</v>
      </c>
      <c r="E8" s="70">
        <f t="shared" ref="E8" si="3">D8/C8*100</f>
        <v>46.579748683686553</v>
      </c>
      <c r="F8" s="68">
        <v>0</v>
      </c>
      <c r="G8" s="68">
        <v>0</v>
      </c>
      <c r="H8" s="70">
        <v>0</v>
      </c>
      <c r="I8" s="73">
        <f t="shared" ref="I8" si="4">C8+F8</f>
        <v>4520200</v>
      </c>
      <c r="J8" s="73">
        <f t="shared" ref="J8" si="5">D8+G8</f>
        <v>2105497.7999999998</v>
      </c>
      <c r="K8" s="70">
        <f t="shared" ref="K8" si="6">J8/I8*100</f>
        <v>46.579748683686553</v>
      </c>
    </row>
    <row r="9" spans="1:11" ht="27" customHeight="1" thickBot="1">
      <c r="A9" s="131" t="s">
        <v>432</v>
      </c>
      <c r="B9" s="117" t="s">
        <v>426</v>
      </c>
      <c r="C9" s="132">
        <v>200000</v>
      </c>
      <c r="D9" s="132">
        <v>152504.79999999999</v>
      </c>
      <c r="E9" s="133">
        <f t="shared" ref="E9" si="7">D9/C9*100</f>
        <v>76.252399999999994</v>
      </c>
      <c r="F9" s="134">
        <v>0</v>
      </c>
      <c r="G9" s="134">
        <v>0</v>
      </c>
      <c r="H9" s="133">
        <v>0</v>
      </c>
      <c r="I9" s="135">
        <f t="shared" ref="I9" si="8">C9+F9</f>
        <v>200000</v>
      </c>
      <c r="J9" s="135">
        <f t="shared" ref="J9" si="9">D9+G9</f>
        <v>152504.79999999999</v>
      </c>
      <c r="K9" s="133">
        <f t="shared" ref="K9" si="10">J9/I9*100</f>
        <v>76.252399999999994</v>
      </c>
    </row>
    <row r="10" spans="1:11" s="23" customFormat="1" ht="31.05" customHeight="1" thickBot="1">
      <c r="A10" s="236" t="s">
        <v>163</v>
      </c>
      <c r="B10" s="237" t="s">
        <v>164</v>
      </c>
      <c r="C10" s="238">
        <f>C11+C12+C14+C20+C21+C22+C25+C28+C32+C29+C16+C18</f>
        <v>236450167</v>
      </c>
      <c r="D10" s="238">
        <f>D11+D12+D14+D20+D21+D22+D25+D28+D32+D29+D16+D18</f>
        <v>130154046.91000001</v>
      </c>
      <c r="E10" s="231">
        <f t="shared" si="1"/>
        <v>55.045022197002723</v>
      </c>
      <c r="F10" s="223">
        <f>F11+F12+F14+F20+F21+F22+F25+F28+F32+F16+F18</f>
        <v>6648398.8900000006</v>
      </c>
      <c r="G10" s="223">
        <f>G11+G12+G14+G20+G21+G22+G25+G28+G32+G16+G18</f>
        <v>3968590.69</v>
      </c>
      <c r="H10" s="231">
        <f t="shared" ref="H10:H131" si="11">G10/F10*100</f>
        <v>59.692427540249462</v>
      </c>
      <c r="I10" s="234">
        <f t="shared" ref="I10:I132" si="12">C10+F10</f>
        <v>243098565.88999999</v>
      </c>
      <c r="J10" s="234">
        <f t="shared" ref="J10:J132" si="13">D10+G10</f>
        <v>134122637.60000001</v>
      </c>
      <c r="K10" s="221">
        <f t="shared" si="2"/>
        <v>55.172122101571489</v>
      </c>
    </row>
    <row r="11" spans="1:11" ht="18">
      <c r="A11" s="244" t="s">
        <v>165</v>
      </c>
      <c r="B11" s="245" t="s">
        <v>166</v>
      </c>
      <c r="C11" s="212">
        <v>41629830</v>
      </c>
      <c r="D11" s="212">
        <v>19701284.18</v>
      </c>
      <c r="E11" s="213">
        <f t="shared" si="1"/>
        <v>47.324921048200288</v>
      </c>
      <c r="F11" s="214">
        <v>1675692.61</v>
      </c>
      <c r="G11" s="214">
        <v>701973.19</v>
      </c>
      <c r="H11" s="213">
        <f t="shared" si="11"/>
        <v>41.891525081082733</v>
      </c>
      <c r="I11" s="121">
        <f t="shared" si="12"/>
        <v>43305522.609999999</v>
      </c>
      <c r="J11" s="121">
        <f t="shared" si="13"/>
        <v>20403257.370000001</v>
      </c>
      <c r="K11" s="213">
        <f t="shared" si="2"/>
        <v>47.114677621483168</v>
      </c>
    </row>
    <row r="12" spans="1:11" ht="32.4">
      <c r="A12" s="227" t="s">
        <v>365</v>
      </c>
      <c r="B12" s="205" t="s">
        <v>167</v>
      </c>
      <c r="C12" s="83">
        <f>C13</f>
        <v>73523794</v>
      </c>
      <c r="D12" s="83">
        <f>D13</f>
        <v>37001236.060000002</v>
      </c>
      <c r="E12" s="84">
        <f t="shared" ref="E12" si="14">D12/C12*100</f>
        <v>50.325525992306652</v>
      </c>
      <c r="F12" s="85">
        <f>F13</f>
        <v>4435373.28</v>
      </c>
      <c r="G12" s="85">
        <f>G13</f>
        <v>2891621.99</v>
      </c>
      <c r="H12" s="84">
        <f t="shared" ref="H12" si="15">G12/F12*100</f>
        <v>65.194557649497327</v>
      </c>
      <c r="I12" s="86">
        <f t="shared" ref="I12" si="16">C12+F12</f>
        <v>77959167.280000001</v>
      </c>
      <c r="J12" s="86">
        <f t="shared" ref="J12" si="17">D12+G12</f>
        <v>39892858.050000004</v>
      </c>
      <c r="K12" s="84">
        <f t="shared" ref="K12" si="18">J12/I12*100</f>
        <v>51.171477892676641</v>
      </c>
    </row>
    <row r="13" spans="1:11" ht="37.049999999999997" customHeight="1">
      <c r="A13" s="136" t="s">
        <v>364</v>
      </c>
      <c r="B13" s="71" t="s">
        <v>373</v>
      </c>
      <c r="C13" s="67">
        <v>73523794</v>
      </c>
      <c r="D13" s="67">
        <v>37001236.060000002</v>
      </c>
      <c r="E13" s="70">
        <f t="shared" si="1"/>
        <v>50.325525992306652</v>
      </c>
      <c r="F13" s="68">
        <v>4435373.28</v>
      </c>
      <c r="G13" s="68">
        <v>2891621.99</v>
      </c>
      <c r="H13" s="70">
        <f t="shared" si="11"/>
        <v>65.194557649497327</v>
      </c>
      <c r="I13" s="73">
        <f t="shared" si="12"/>
        <v>77959167.280000001</v>
      </c>
      <c r="J13" s="73">
        <f t="shared" si="13"/>
        <v>39892858.050000004</v>
      </c>
      <c r="K13" s="70">
        <f t="shared" si="2"/>
        <v>51.171477892676641</v>
      </c>
    </row>
    <row r="14" spans="1:11" ht="37.049999999999997" customHeight="1">
      <c r="A14" s="226" t="s">
        <v>372</v>
      </c>
      <c r="B14" s="205" t="s">
        <v>371</v>
      </c>
      <c r="C14" s="83">
        <f>C15</f>
        <v>101806900</v>
      </c>
      <c r="D14" s="83">
        <f>D15</f>
        <v>62436000</v>
      </c>
      <c r="E14" s="84">
        <f t="shared" si="1"/>
        <v>61.327866775238213</v>
      </c>
      <c r="F14" s="85">
        <f>F15</f>
        <v>0</v>
      </c>
      <c r="G14" s="85">
        <f>G15</f>
        <v>0</v>
      </c>
      <c r="H14" s="84">
        <v>0</v>
      </c>
      <c r="I14" s="86">
        <f t="shared" si="12"/>
        <v>101806900</v>
      </c>
      <c r="J14" s="86">
        <f t="shared" si="13"/>
        <v>62436000</v>
      </c>
      <c r="K14" s="84">
        <f t="shared" si="2"/>
        <v>61.327866775238213</v>
      </c>
    </row>
    <row r="15" spans="1:11" ht="37.049999999999997" customHeight="1">
      <c r="A15" s="136" t="s">
        <v>364</v>
      </c>
      <c r="B15" s="71" t="s">
        <v>366</v>
      </c>
      <c r="C15" s="67">
        <v>101806900</v>
      </c>
      <c r="D15" s="67">
        <v>62436000</v>
      </c>
      <c r="E15" s="70">
        <f t="shared" ref="E15:E16" si="19">D15/C15*100</f>
        <v>61.327866775238213</v>
      </c>
      <c r="F15" s="68">
        <v>0</v>
      </c>
      <c r="G15" s="68">
        <v>0</v>
      </c>
      <c r="H15" s="70">
        <v>0</v>
      </c>
      <c r="I15" s="73">
        <f t="shared" ref="I15:I16" si="20">C15+F15</f>
        <v>101806900</v>
      </c>
      <c r="J15" s="73">
        <f t="shared" ref="J15:J16" si="21">D15+G15</f>
        <v>62436000</v>
      </c>
      <c r="K15" s="70">
        <f t="shared" ref="K15:K16" si="22">J15/I15*100</f>
        <v>61.327866775238213</v>
      </c>
    </row>
    <row r="16" spans="1:11" ht="80.55" hidden="1" customHeight="1">
      <c r="A16" s="226" t="s">
        <v>477</v>
      </c>
      <c r="B16" s="205" t="s">
        <v>475</v>
      </c>
      <c r="C16" s="83">
        <f>C17</f>
        <v>0</v>
      </c>
      <c r="D16" s="83">
        <f>D17</f>
        <v>0</v>
      </c>
      <c r="E16" s="84" t="e">
        <f t="shared" si="19"/>
        <v>#DIV/0!</v>
      </c>
      <c r="F16" s="85">
        <f>F17</f>
        <v>0</v>
      </c>
      <c r="G16" s="85">
        <f>G17</f>
        <v>0</v>
      </c>
      <c r="H16" s="84">
        <v>0</v>
      </c>
      <c r="I16" s="86">
        <f t="shared" si="20"/>
        <v>0</v>
      </c>
      <c r="J16" s="86">
        <f t="shared" si="21"/>
        <v>0</v>
      </c>
      <c r="K16" s="84" t="e">
        <f t="shared" si="22"/>
        <v>#DIV/0!</v>
      </c>
    </row>
    <row r="17" spans="1:11" ht="43.05" hidden="1" customHeight="1">
      <c r="A17" s="136" t="s">
        <v>364</v>
      </c>
      <c r="B17" s="71" t="s">
        <v>476</v>
      </c>
      <c r="C17" s="67">
        <v>0</v>
      </c>
      <c r="D17" s="67">
        <v>0</v>
      </c>
      <c r="E17" s="70" t="e">
        <f t="shared" ref="E17:E19" si="23">D17/C17*100</f>
        <v>#DIV/0!</v>
      </c>
      <c r="F17" s="68">
        <v>0</v>
      </c>
      <c r="G17" s="68">
        <v>0</v>
      </c>
      <c r="H17" s="70">
        <v>0</v>
      </c>
      <c r="I17" s="73">
        <f t="shared" ref="I17:I18" si="24">C17+F17</f>
        <v>0</v>
      </c>
      <c r="J17" s="73">
        <f t="shared" ref="J17:J18" si="25">D17+G17</f>
        <v>0</v>
      </c>
      <c r="K17" s="70" t="e">
        <f t="shared" ref="K17:K18" si="26">J17/I17*100</f>
        <v>#DIV/0!</v>
      </c>
    </row>
    <row r="18" spans="1:11" ht="143.4" hidden="1" customHeight="1">
      <c r="A18" s="226" t="s">
        <v>490</v>
      </c>
      <c r="B18" s="205" t="s">
        <v>488</v>
      </c>
      <c r="C18" s="83">
        <f>C19</f>
        <v>0</v>
      </c>
      <c r="D18" s="83">
        <f>D19</f>
        <v>0</v>
      </c>
      <c r="E18" s="84" t="e">
        <f t="shared" si="23"/>
        <v>#DIV/0!</v>
      </c>
      <c r="F18" s="85">
        <f>F19</f>
        <v>0</v>
      </c>
      <c r="G18" s="85">
        <f>G19</f>
        <v>0</v>
      </c>
      <c r="H18" s="84">
        <v>0</v>
      </c>
      <c r="I18" s="86">
        <f t="shared" si="24"/>
        <v>0</v>
      </c>
      <c r="J18" s="86">
        <f t="shared" si="25"/>
        <v>0</v>
      </c>
      <c r="K18" s="84" t="e">
        <f t="shared" si="26"/>
        <v>#DIV/0!</v>
      </c>
    </row>
    <row r="19" spans="1:11" ht="36" hidden="1" customHeight="1">
      <c r="A19" s="136" t="s">
        <v>364</v>
      </c>
      <c r="B19" s="71" t="s">
        <v>489</v>
      </c>
      <c r="C19" s="67">
        <v>0</v>
      </c>
      <c r="D19" s="67">
        <v>0</v>
      </c>
      <c r="E19" s="70" t="e">
        <f t="shared" si="23"/>
        <v>#DIV/0!</v>
      </c>
      <c r="F19" s="68">
        <v>0</v>
      </c>
      <c r="G19" s="68">
        <v>0</v>
      </c>
      <c r="H19" s="70">
        <v>0</v>
      </c>
      <c r="I19" s="73">
        <f t="shared" ref="I19" si="27">C19+F19</f>
        <v>0</v>
      </c>
      <c r="J19" s="73">
        <f t="shared" ref="J19" si="28">D19+G19</f>
        <v>0</v>
      </c>
      <c r="K19" s="70" t="e">
        <f t="shared" ref="K19" si="29">J19/I19*100</f>
        <v>#DIV/0!</v>
      </c>
    </row>
    <row r="20" spans="1:11" ht="49.5" customHeight="1">
      <c r="A20" s="226" t="s">
        <v>330</v>
      </c>
      <c r="B20" s="205" t="s">
        <v>367</v>
      </c>
      <c r="C20" s="83">
        <v>6043810</v>
      </c>
      <c r="D20" s="83">
        <v>3535399.96</v>
      </c>
      <c r="E20" s="84">
        <f t="shared" si="1"/>
        <v>58.49621281939703</v>
      </c>
      <c r="F20" s="85">
        <v>8900</v>
      </c>
      <c r="G20" s="85">
        <v>8900</v>
      </c>
      <c r="H20" s="84">
        <f t="shared" ref="H20" si="30">G20/F20*100</f>
        <v>100</v>
      </c>
      <c r="I20" s="86">
        <f t="shared" si="12"/>
        <v>6052710</v>
      </c>
      <c r="J20" s="86">
        <f t="shared" si="13"/>
        <v>3544299.96</v>
      </c>
      <c r="K20" s="84">
        <f t="shared" si="2"/>
        <v>58.557240640969091</v>
      </c>
    </row>
    <row r="21" spans="1:11" ht="32.4">
      <c r="A21" s="226" t="s">
        <v>331</v>
      </c>
      <c r="B21" s="205" t="s">
        <v>368</v>
      </c>
      <c r="C21" s="83">
        <v>7980800</v>
      </c>
      <c r="D21" s="83">
        <v>5068617.04</v>
      </c>
      <c r="E21" s="84">
        <f t="shared" si="1"/>
        <v>63.510137329591018</v>
      </c>
      <c r="F21" s="85">
        <v>288000</v>
      </c>
      <c r="G21" s="85">
        <v>125662.51</v>
      </c>
      <c r="H21" s="84">
        <f t="shared" si="11"/>
        <v>43.632815972222225</v>
      </c>
      <c r="I21" s="86">
        <f t="shared" si="12"/>
        <v>8268800</v>
      </c>
      <c r="J21" s="86">
        <f t="shared" si="13"/>
        <v>5194279.55</v>
      </c>
      <c r="K21" s="84">
        <f t="shared" si="2"/>
        <v>62.817815765286376</v>
      </c>
    </row>
    <row r="22" spans="1:11" ht="32.4">
      <c r="A22" s="226" t="s">
        <v>287</v>
      </c>
      <c r="B22" s="205" t="s">
        <v>369</v>
      </c>
      <c r="C22" s="83">
        <f>C23+C24</f>
        <v>3407233</v>
      </c>
      <c r="D22" s="83">
        <f>D23+D24</f>
        <v>1560399.52</v>
      </c>
      <c r="E22" s="84">
        <f t="shared" ref="E22:E23" si="31">D22/C22*100</f>
        <v>45.796677832129475</v>
      </c>
      <c r="F22" s="85">
        <f>F23+F24</f>
        <v>233333</v>
      </c>
      <c r="G22" s="85">
        <f>G23+G24</f>
        <v>233333</v>
      </c>
      <c r="H22" s="84">
        <f t="shared" si="11"/>
        <v>100</v>
      </c>
      <c r="I22" s="86">
        <f>I23+I24</f>
        <v>3640566</v>
      </c>
      <c r="J22" s="86">
        <f>J23+J24</f>
        <v>1793732.52</v>
      </c>
      <c r="K22" s="84">
        <f t="shared" ref="K22:K23" si="32">J22/I22*100</f>
        <v>49.270704610217201</v>
      </c>
    </row>
    <row r="23" spans="1:11" ht="31.2">
      <c r="A23" s="136" t="s">
        <v>288</v>
      </c>
      <c r="B23" s="71" t="s">
        <v>370</v>
      </c>
      <c r="C23" s="67">
        <v>3123900</v>
      </c>
      <c r="D23" s="67">
        <v>1326434.52</v>
      </c>
      <c r="E23" s="70">
        <f t="shared" si="31"/>
        <v>42.46085085950255</v>
      </c>
      <c r="F23" s="68">
        <v>0</v>
      </c>
      <c r="G23" s="68">
        <v>0</v>
      </c>
      <c r="H23" s="70">
        <v>0</v>
      </c>
      <c r="I23" s="73">
        <f t="shared" ref="I23" si="33">C23+F23</f>
        <v>3123900</v>
      </c>
      <c r="J23" s="73">
        <f t="shared" ref="J23" si="34">D23+G23</f>
        <v>1326434.52</v>
      </c>
      <c r="K23" s="70">
        <f t="shared" si="32"/>
        <v>42.46085085950255</v>
      </c>
    </row>
    <row r="24" spans="1:11" ht="18">
      <c r="A24" s="136" t="s">
        <v>506</v>
      </c>
      <c r="B24" s="71" t="s">
        <v>505</v>
      </c>
      <c r="C24" s="67">
        <v>283333</v>
      </c>
      <c r="D24" s="67">
        <v>233965</v>
      </c>
      <c r="E24" s="70">
        <f t="shared" ref="E24" si="35">D24/C24*100</f>
        <v>82.575979501152347</v>
      </c>
      <c r="F24" s="68">
        <v>233333</v>
      </c>
      <c r="G24" s="68">
        <v>233333</v>
      </c>
      <c r="H24" s="70">
        <f t="shared" si="11"/>
        <v>100</v>
      </c>
      <c r="I24" s="73">
        <f t="shared" ref="I24" si="36">C24+F24</f>
        <v>516666</v>
      </c>
      <c r="J24" s="73">
        <f t="shared" ref="J24" si="37">D24+G24</f>
        <v>467298</v>
      </c>
      <c r="K24" s="70">
        <f t="shared" ref="K24" si="38">J24/I24*100</f>
        <v>90.44489089663341</v>
      </c>
    </row>
    <row r="25" spans="1:11" ht="32.4">
      <c r="A25" s="208" t="s">
        <v>374</v>
      </c>
      <c r="B25" s="205" t="s">
        <v>285</v>
      </c>
      <c r="C25" s="83">
        <f>C26+C27</f>
        <v>1751800</v>
      </c>
      <c r="D25" s="83">
        <f>D26+D27</f>
        <v>709556.39</v>
      </c>
      <c r="E25" s="84">
        <f t="shared" si="1"/>
        <v>40.50441774175134</v>
      </c>
      <c r="F25" s="85">
        <f>F26</f>
        <v>7100</v>
      </c>
      <c r="G25" s="85">
        <f>G26</f>
        <v>7100</v>
      </c>
      <c r="H25" s="84">
        <f t="shared" si="11"/>
        <v>100</v>
      </c>
      <c r="I25" s="86">
        <f t="shared" ref="I25:I38" si="39">C25+F25</f>
        <v>1758900</v>
      </c>
      <c r="J25" s="86">
        <f t="shared" ref="J25:J38" si="40">D25+G25</f>
        <v>716656.39</v>
      </c>
      <c r="K25" s="84">
        <f t="shared" ref="K25:K37" si="41">J25/I25*100</f>
        <v>40.744578429700383</v>
      </c>
    </row>
    <row r="26" spans="1:11" ht="31.2">
      <c r="A26" s="69" t="s">
        <v>375</v>
      </c>
      <c r="B26" s="71" t="s">
        <v>376</v>
      </c>
      <c r="C26" s="67">
        <v>356800</v>
      </c>
      <c r="D26" s="67">
        <v>123669.47</v>
      </c>
      <c r="E26" s="70">
        <f t="shared" ref="E26" si="42">D26/C26*100</f>
        <v>34.660725896860988</v>
      </c>
      <c r="F26" s="68">
        <v>7100</v>
      </c>
      <c r="G26" s="68">
        <v>7100</v>
      </c>
      <c r="H26" s="70">
        <f t="shared" si="11"/>
        <v>100</v>
      </c>
      <c r="I26" s="73">
        <f t="shared" ref="I26" si="43">C26+F26</f>
        <v>363900</v>
      </c>
      <c r="J26" s="73">
        <f t="shared" ref="J26" si="44">D26+G26</f>
        <v>130769.47</v>
      </c>
      <c r="K26" s="70">
        <f t="shared" ref="K26" si="45">J26/I26*100</f>
        <v>35.935550975542732</v>
      </c>
    </row>
    <row r="27" spans="1:11" ht="34.5" customHeight="1">
      <c r="A27" s="69" t="s">
        <v>378</v>
      </c>
      <c r="B27" s="71" t="s">
        <v>377</v>
      </c>
      <c r="C27" s="67">
        <v>1395000</v>
      </c>
      <c r="D27" s="67">
        <v>585886.92000000004</v>
      </c>
      <c r="E27" s="70">
        <f t="shared" ref="E27" si="46">D27/C27*100</f>
        <v>41.999062365591399</v>
      </c>
      <c r="F27" s="68">
        <v>0</v>
      </c>
      <c r="G27" s="68">
        <v>0</v>
      </c>
      <c r="H27" s="70">
        <v>0</v>
      </c>
      <c r="I27" s="73">
        <f t="shared" ref="I27" si="47">C27+F27</f>
        <v>1395000</v>
      </c>
      <c r="J27" s="73">
        <f t="shared" ref="J27" si="48">D27+G27</f>
        <v>585886.92000000004</v>
      </c>
      <c r="K27" s="70">
        <f t="shared" ref="K27" si="49">J27/I27*100</f>
        <v>41.999062365591399</v>
      </c>
    </row>
    <row r="28" spans="1:11" ht="48.6" hidden="1">
      <c r="A28" s="208" t="s">
        <v>379</v>
      </c>
      <c r="B28" s="205" t="s">
        <v>286</v>
      </c>
      <c r="C28" s="83">
        <v>0</v>
      </c>
      <c r="D28" s="83">
        <v>0</v>
      </c>
      <c r="E28" s="84" t="e">
        <f t="shared" si="1"/>
        <v>#DIV/0!</v>
      </c>
      <c r="F28" s="85">
        <v>0</v>
      </c>
      <c r="G28" s="85">
        <v>0</v>
      </c>
      <c r="H28" s="84">
        <v>0</v>
      </c>
      <c r="I28" s="86">
        <f t="shared" si="39"/>
        <v>0</v>
      </c>
      <c r="J28" s="86">
        <f t="shared" si="40"/>
        <v>0</v>
      </c>
      <c r="K28" s="84" t="e">
        <f t="shared" si="41"/>
        <v>#DIV/0!</v>
      </c>
    </row>
    <row r="29" spans="1:11" ht="52.95" hidden="1" customHeight="1">
      <c r="A29" s="208" t="s">
        <v>454</v>
      </c>
      <c r="B29" s="205" t="s">
        <v>451</v>
      </c>
      <c r="C29" s="83">
        <f>C30+C31</f>
        <v>0</v>
      </c>
      <c r="D29" s="83">
        <f>D30+D31</f>
        <v>0</v>
      </c>
      <c r="E29" s="84" t="e">
        <f t="shared" si="1"/>
        <v>#DIV/0!</v>
      </c>
      <c r="F29" s="85">
        <f>F30</f>
        <v>0</v>
      </c>
      <c r="G29" s="85">
        <f>G30</f>
        <v>0</v>
      </c>
      <c r="H29" s="84">
        <v>0</v>
      </c>
      <c r="I29" s="86">
        <f t="shared" si="39"/>
        <v>0</v>
      </c>
      <c r="J29" s="86">
        <f t="shared" si="40"/>
        <v>0</v>
      </c>
      <c r="K29" s="84" t="e">
        <f t="shared" si="41"/>
        <v>#DIV/0!</v>
      </c>
    </row>
    <row r="30" spans="1:11" ht="85.5" hidden="1" customHeight="1">
      <c r="A30" s="69" t="s">
        <v>455</v>
      </c>
      <c r="B30" s="90" t="s">
        <v>452</v>
      </c>
      <c r="C30" s="67">
        <v>0</v>
      </c>
      <c r="D30" s="67">
        <v>0</v>
      </c>
      <c r="E30" s="70" t="e">
        <f t="shared" si="1"/>
        <v>#DIV/0!</v>
      </c>
      <c r="F30" s="68">
        <v>0</v>
      </c>
      <c r="G30" s="68">
        <v>0</v>
      </c>
      <c r="H30" s="70">
        <v>0</v>
      </c>
      <c r="I30" s="73">
        <f t="shared" si="39"/>
        <v>0</v>
      </c>
      <c r="J30" s="73">
        <f t="shared" si="40"/>
        <v>0</v>
      </c>
      <c r="K30" s="70" t="e">
        <f t="shared" si="41"/>
        <v>#DIV/0!</v>
      </c>
    </row>
    <row r="31" spans="1:11" ht="72" hidden="1" customHeight="1">
      <c r="A31" s="69" t="s">
        <v>456</v>
      </c>
      <c r="B31" s="90" t="s">
        <v>453</v>
      </c>
      <c r="C31" s="67">
        <v>0</v>
      </c>
      <c r="D31" s="67">
        <v>0</v>
      </c>
      <c r="E31" s="70" t="e">
        <f t="shared" si="1"/>
        <v>#DIV/0!</v>
      </c>
      <c r="F31" s="68">
        <v>0</v>
      </c>
      <c r="G31" s="68">
        <v>0</v>
      </c>
      <c r="H31" s="70">
        <v>0</v>
      </c>
      <c r="I31" s="73">
        <f t="shared" ref="I31" si="50">C31+F31</f>
        <v>0</v>
      </c>
      <c r="J31" s="73">
        <f t="shared" ref="J31" si="51">D31+G31</f>
        <v>0</v>
      </c>
      <c r="K31" s="70" t="e">
        <f t="shared" ref="K31" si="52">J31/I31*100</f>
        <v>#DIV/0!</v>
      </c>
    </row>
    <row r="32" spans="1:11" ht="65.400000000000006" thickBot="1">
      <c r="A32" s="279" t="s">
        <v>381</v>
      </c>
      <c r="B32" s="280" t="s">
        <v>380</v>
      </c>
      <c r="C32" s="281">
        <v>306000</v>
      </c>
      <c r="D32" s="281">
        <v>141553.76</v>
      </c>
      <c r="E32" s="261">
        <f t="shared" si="1"/>
        <v>46.259398692810464</v>
      </c>
      <c r="F32" s="262">
        <v>0</v>
      </c>
      <c r="G32" s="262">
        <v>0</v>
      </c>
      <c r="H32" s="261">
        <v>0</v>
      </c>
      <c r="I32" s="263">
        <f t="shared" si="39"/>
        <v>306000</v>
      </c>
      <c r="J32" s="263">
        <f t="shared" si="40"/>
        <v>141553.76</v>
      </c>
      <c r="K32" s="261">
        <f t="shared" si="41"/>
        <v>46.259398692810464</v>
      </c>
    </row>
    <row r="33" spans="1:11" s="23" customFormat="1" ht="26.55" customHeight="1" thickBot="1">
      <c r="A33" s="282" t="s">
        <v>314</v>
      </c>
      <c r="B33" s="229" t="s">
        <v>304</v>
      </c>
      <c r="C33" s="230">
        <f>C34+C35+C38+C40</f>
        <v>13018200</v>
      </c>
      <c r="D33" s="230">
        <f>D34+D35+D38+D40</f>
        <v>5548668.6699999999</v>
      </c>
      <c r="E33" s="231">
        <f t="shared" si="1"/>
        <v>42.622395338833321</v>
      </c>
      <c r="F33" s="232">
        <v>0</v>
      </c>
      <c r="G33" s="232">
        <v>0</v>
      </c>
      <c r="H33" s="233">
        <v>0</v>
      </c>
      <c r="I33" s="234">
        <f t="shared" si="39"/>
        <v>13018200</v>
      </c>
      <c r="J33" s="234">
        <f>D33+G33</f>
        <v>5548668.6699999999</v>
      </c>
      <c r="K33" s="235">
        <f t="shared" si="41"/>
        <v>42.622395338833321</v>
      </c>
    </row>
    <row r="34" spans="1:11" s="23" customFormat="1" ht="32.4">
      <c r="A34" s="283" t="s">
        <v>386</v>
      </c>
      <c r="B34" s="245" t="s">
        <v>382</v>
      </c>
      <c r="C34" s="212">
        <v>6012100</v>
      </c>
      <c r="D34" s="212">
        <v>2526501.4900000002</v>
      </c>
      <c r="E34" s="213">
        <f t="shared" si="1"/>
        <v>42.023610552053363</v>
      </c>
      <c r="F34" s="214">
        <v>0</v>
      </c>
      <c r="G34" s="214">
        <v>0</v>
      </c>
      <c r="H34" s="213">
        <v>0</v>
      </c>
      <c r="I34" s="121">
        <f t="shared" ref="I34" si="53">C34+F34</f>
        <v>6012100</v>
      </c>
      <c r="J34" s="121">
        <f t="shared" ref="J34" si="54">D34+G34</f>
        <v>2526501.4900000002</v>
      </c>
      <c r="K34" s="213">
        <f t="shared" si="41"/>
        <v>42.023610552053363</v>
      </c>
    </row>
    <row r="35" spans="1:11" ht="18">
      <c r="A35" s="239" t="s">
        <v>315</v>
      </c>
      <c r="B35" s="205" t="s">
        <v>305</v>
      </c>
      <c r="C35" s="83">
        <f>C36+C37</f>
        <v>2090600</v>
      </c>
      <c r="D35" s="83">
        <f>D36+D37</f>
        <v>616581.91</v>
      </c>
      <c r="E35" s="84">
        <f t="shared" si="1"/>
        <v>29.493059887113748</v>
      </c>
      <c r="F35" s="85">
        <f>F36+F37</f>
        <v>0</v>
      </c>
      <c r="G35" s="85">
        <f>G36+G37</f>
        <v>0</v>
      </c>
      <c r="H35" s="84">
        <v>0</v>
      </c>
      <c r="I35" s="86">
        <f t="shared" si="39"/>
        <v>2090600</v>
      </c>
      <c r="J35" s="86">
        <f t="shared" si="40"/>
        <v>616581.91</v>
      </c>
      <c r="K35" s="84">
        <f t="shared" si="41"/>
        <v>29.493059887113748</v>
      </c>
    </row>
    <row r="36" spans="1:11" ht="46.8">
      <c r="A36" s="151" t="s">
        <v>316</v>
      </c>
      <c r="B36" s="71" t="s">
        <v>306</v>
      </c>
      <c r="C36" s="67">
        <v>528000</v>
      </c>
      <c r="D36" s="67">
        <v>82091.509999999995</v>
      </c>
      <c r="E36" s="70">
        <f t="shared" si="1"/>
        <v>15.54763446969697</v>
      </c>
      <c r="F36" s="68">
        <v>0</v>
      </c>
      <c r="G36" s="68">
        <v>0</v>
      </c>
      <c r="H36" s="70">
        <v>0</v>
      </c>
      <c r="I36" s="73">
        <f t="shared" si="39"/>
        <v>528000</v>
      </c>
      <c r="J36" s="73">
        <f t="shared" si="40"/>
        <v>82091.509999999995</v>
      </c>
      <c r="K36" s="70">
        <f t="shared" si="41"/>
        <v>15.54763446969697</v>
      </c>
    </row>
    <row r="37" spans="1:11" ht="46.8">
      <c r="A37" s="79" t="s">
        <v>317</v>
      </c>
      <c r="B37" s="71" t="s">
        <v>307</v>
      </c>
      <c r="C37" s="67">
        <v>1562600</v>
      </c>
      <c r="D37" s="67">
        <v>534490.4</v>
      </c>
      <c r="E37" s="70">
        <f t="shared" si="1"/>
        <v>34.205196467426084</v>
      </c>
      <c r="F37" s="68">
        <v>0</v>
      </c>
      <c r="G37" s="68">
        <v>0</v>
      </c>
      <c r="H37" s="70">
        <v>0</v>
      </c>
      <c r="I37" s="73">
        <f t="shared" si="39"/>
        <v>1562600</v>
      </c>
      <c r="J37" s="73">
        <f t="shared" si="40"/>
        <v>534490.4</v>
      </c>
      <c r="K37" s="70">
        <f t="shared" si="41"/>
        <v>34.205196467426084</v>
      </c>
    </row>
    <row r="38" spans="1:11" ht="32.4" hidden="1">
      <c r="A38" s="239" t="s">
        <v>387</v>
      </c>
      <c r="B38" s="205" t="s">
        <v>383</v>
      </c>
      <c r="C38" s="83">
        <f>C39</f>
        <v>0</v>
      </c>
      <c r="D38" s="83">
        <f>D39</f>
        <v>0</v>
      </c>
      <c r="E38" s="84" t="e">
        <f t="shared" ref="E38" si="55">D38/C38*100</f>
        <v>#DIV/0!</v>
      </c>
      <c r="F38" s="85">
        <v>0</v>
      </c>
      <c r="G38" s="85">
        <v>0</v>
      </c>
      <c r="H38" s="84">
        <v>0</v>
      </c>
      <c r="I38" s="86">
        <f t="shared" si="39"/>
        <v>0</v>
      </c>
      <c r="J38" s="86">
        <f t="shared" si="40"/>
        <v>0</v>
      </c>
      <c r="K38" s="84" t="e">
        <f t="shared" ref="K38" si="56">J38/I38*100</f>
        <v>#DIV/0!</v>
      </c>
    </row>
    <row r="39" spans="1:11" ht="31.2" hidden="1">
      <c r="A39" s="79" t="s">
        <v>388</v>
      </c>
      <c r="B39" s="71" t="s">
        <v>384</v>
      </c>
      <c r="C39" s="67">
        <v>0</v>
      </c>
      <c r="D39" s="67">
        <v>0</v>
      </c>
      <c r="E39" s="70" t="e">
        <f t="shared" ref="E39" si="57">D39/C39*100</f>
        <v>#DIV/0!</v>
      </c>
      <c r="F39" s="68">
        <v>0</v>
      </c>
      <c r="G39" s="68">
        <v>0</v>
      </c>
      <c r="H39" s="70">
        <v>0</v>
      </c>
      <c r="I39" s="73">
        <f t="shared" ref="I39:I40" si="58">C39+F39</f>
        <v>0</v>
      </c>
      <c r="J39" s="73">
        <f t="shared" ref="J39:J40" si="59">D39+G39</f>
        <v>0</v>
      </c>
      <c r="K39" s="70" t="e">
        <f t="shared" ref="K39:K40" si="60">J39/I39*100</f>
        <v>#DIV/0!</v>
      </c>
    </row>
    <row r="40" spans="1:11" ht="32.4">
      <c r="A40" s="227" t="s">
        <v>389</v>
      </c>
      <c r="B40" s="205" t="s">
        <v>385</v>
      </c>
      <c r="C40" s="83">
        <f>C41</f>
        <v>4915500</v>
      </c>
      <c r="D40" s="83">
        <f>D41</f>
        <v>2405585.27</v>
      </c>
      <c r="E40" s="84">
        <f t="shared" ref="E40:E41" si="61">D40/C40*100</f>
        <v>48.938770623537792</v>
      </c>
      <c r="F40" s="85">
        <f>F41</f>
        <v>0</v>
      </c>
      <c r="G40" s="85">
        <f>G41</f>
        <v>0</v>
      </c>
      <c r="H40" s="84">
        <v>0</v>
      </c>
      <c r="I40" s="86">
        <f t="shared" si="58"/>
        <v>4915500</v>
      </c>
      <c r="J40" s="86">
        <f t="shared" si="59"/>
        <v>2405585.27</v>
      </c>
      <c r="K40" s="84">
        <f t="shared" si="60"/>
        <v>48.938770623537792</v>
      </c>
    </row>
    <row r="41" spans="1:11" ht="31.8" thickBot="1">
      <c r="A41" s="116" t="s">
        <v>516</v>
      </c>
      <c r="B41" s="117" t="s">
        <v>517</v>
      </c>
      <c r="C41" s="132">
        <v>4915500</v>
      </c>
      <c r="D41" s="132">
        <v>2405585.27</v>
      </c>
      <c r="E41" s="133">
        <f t="shared" si="61"/>
        <v>48.938770623537792</v>
      </c>
      <c r="F41" s="134">
        <v>0</v>
      </c>
      <c r="G41" s="134">
        <v>0</v>
      </c>
      <c r="H41" s="133">
        <v>0</v>
      </c>
      <c r="I41" s="135">
        <f t="shared" ref="I41" si="62">C41+F41</f>
        <v>4915500</v>
      </c>
      <c r="J41" s="135">
        <f t="shared" ref="J41" si="63">D41+G41</f>
        <v>2405585.27</v>
      </c>
      <c r="K41" s="133">
        <f t="shared" ref="K41" si="64">J41/I41*100</f>
        <v>48.938770623537792</v>
      </c>
    </row>
    <row r="42" spans="1:11" s="23" customFormat="1" ht="32.549999999999997" customHeight="1" thickBot="1">
      <c r="A42" s="284" t="s">
        <v>168</v>
      </c>
      <c r="B42" s="217" t="s">
        <v>169</v>
      </c>
      <c r="C42" s="218">
        <f>C43+C47+C49+C54+C55+C60+C53+C56+C51+C59+C58</f>
        <v>14730300</v>
      </c>
      <c r="D42" s="218">
        <f>D43+D47+D49+D54+D55+D60+D53+D56+D51+D59+D58</f>
        <v>6244897.6699999999</v>
      </c>
      <c r="E42" s="219">
        <f t="shared" si="1"/>
        <v>42.394911644705132</v>
      </c>
      <c r="F42" s="130">
        <f>F43+F47+F49+F54+F55+F60+F59</f>
        <v>1214716.3999999999</v>
      </c>
      <c r="G42" s="130">
        <f>G43+G47+G49+G54+G55+G60+G59</f>
        <v>1064733.7</v>
      </c>
      <c r="H42" s="219">
        <f t="shared" si="11"/>
        <v>87.652862841071382</v>
      </c>
      <c r="I42" s="220">
        <f t="shared" si="12"/>
        <v>15945016.4</v>
      </c>
      <c r="J42" s="220">
        <f t="shared" si="13"/>
        <v>7309631.3700000001</v>
      </c>
      <c r="K42" s="221">
        <f t="shared" si="2"/>
        <v>45.84273347000132</v>
      </c>
    </row>
    <row r="43" spans="1:11" ht="64.8">
      <c r="A43" s="244" t="s">
        <v>390</v>
      </c>
      <c r="B43" s="245" t="s">
        <v>392</v>
      </c>
      <c r="C43" s="212">
        <f>C44+C45+C46</f>
        <v>1157300</v>
      </c>
      <c r="D43" s="212">
        <f>D44+D45+D46</f>
        <v>190877.08000000002</v>
      </c>
      <c r="E43" s="213">
        <f t="shared" si="1"/>
        <v>16.493310291195023</v>
      </c>
      <c r="F43" s="214">
        <f t="shared" ref="F43:G43" si="65">F44+F45+F46</f>
        <v>0</v>
      </c>
      <c r="G43" s="214">
        <f t="shared" si="65"/>
        <v>0</v>
      </c>
      <c r="H43" s="213">
        <v>0</v>
      </c>
      <c r="I43" s="121">
        <f t="shared" si="12"/>
        <v>1157300</v>
      </c>
      <c r="J43" s="121">
        <f t="shared" si="13"/>
        <v>190877.08000000002</v>
      </c>
      <c r="K43" s="213">
        <f t="shared" si="2"/>
        <v>16.493310291195023</v>
      </c>
    </row>
    <row r="44" spans="1:11" ht="31.2">
      <c r="A44" s="69" t="s">
        <v>391</v>
      </c>
      <c r="B44" s="71" t="s">
        <v>393</v>
      </c>
      <c r="C44" s="67">
        <v>6800</v>
      </c>
      <c r="D44" s="67">
        <v>2584.3200000000002</v>
      </c>
      <c r="E44" s="70">
        <f t="shared" si="1"/>
        <v>38.004705882352944</v>
      </c>
      <c r="F44" s="68">
        <v>0</v>
      </c>
      <c r="G44" s="68">
        <v>0</v>
      </c>
      <c r="H44" s="70">
        <v>0</v>
      </c>
      <c r="I44" s="73">
        <f t="shared" si="12"/>
        <v>6800</v>
      </c>
      <c r="J44" s="73">
        <f t="shared" si="13"/>
        <v>2584.3200000000002</v>
      </c>
      <c r="K44" s="70">
        <f t="shared" si="2"/>
        <v>38.004705882352944</v>
      </c>
    </row>
    <row r="45" spans="1:11" ht="46.8">
      <c r="A45" s="69" t="s">
        <v>395</v>
      </c>
      <c r="B45" s="71" t="s">
        <v>394</v>
      </c>
      <c r="C45" s="67">
        <v>1000000</v>
      </c>
      <c r="D45" s="67">
        <v>155280</v>
      </c>
      <c r="E45" s="70">
        <f t="shared" ref="E45:E46" si="66">D45/C45*100</f>
        <v>15.528</v>
      </c>
      <c r="F45" s="68">
        <v>0</v>
      </c>
      <c r="G45" s="68">
        <v>0</v>
      </c>
      <c r="H45" s="70">
        <v>0</v>
      </c>
      <c r="I45" s="73">
        <f t="shared" ref="I45:I46" si="67">C45+F45</f>
        <v>1000000</v>
      </c>
      <c r="J45" s="73">
        <f t="shared" ref="J45:J46" si="68">D45+G45</f>
        <v>155280</v>
      </c>
      <c r="K45" s="70">
        <f t="shared" ref="K45:K46" si="69">J45/I45*100</f>
        <v>15.528</v>
      </c>
    </row>
    <row r="46" spans="1:11" ht="46.8">
      <c r="A46" s="69" t="s">
        <v>338</v>
      </c>
      <c r="B46" s="71" t="s">
        <v>339</v>
      </c>
      <c r="C46" s="67">
        <v>150500</v>
      </c>
      <c r="D46" s="67">
        <v>33012.76</v>
      </c>
      <c r="E46" s="70">
        <f t="shared" si="66"/>
        <v>21.935388704318939</v>
      </c>
      <c r="F46" s="68">
        <v>0</v>
      </c>
      <c r="G46" s="68">
        <v>0</v>
      </c>
      <c r="H46" s="70">
        <v>0</v>
      </c>
      <c r="I46" s="73">
        <f t="shared" si="67"/>
        <v>150500</v>
      </c>
      <c r="J46" s="73">
        <f t="shared" si="68"/>
        <v>33012.76</v>
      </c>
      <c r="K46" s="70">
        <f t="shared" si="69"/>
        <v>21.935388704318939</v>
      </c>
    </row>
    <row r="47" spans="1:11" ht="64.8">
      <c r="A47" s="239" t="s">
        <v>402</v>
      </c>
      <c r="B47" s="205" t="s">
        <v>396</v>
      </c>
      <c r="C47" s="83">
        <f>C48</f>
        <v>4626900</v>
      </c>
      <c r="D47" s="83">
        <f>D48</f>
        <v>2036202.8</v>
      </c>
      <c r="E47" s="84">
        <f t="shared" si="1"/>
        <v>44.007927554085889</v>
      </c>
      <c r="F47" s="85">
        <f>F48</f>
        <v>432000</v>
      </c>
      <c r="G47" s="85">
        <f>G48</f>
        <v>311038.81</v>
      </c>
      <c r="H47" s="84">
        <f t="shared" si="11"/>
        <v>71.999724537037039</v>
      </c>
      <c r="I47" s="86">
        <f t="shared" ref="I47:I48" si="70">C47+F47</f>
        <v>5058900</v>
      </c>
      <c r="J47" s="86">
        <f t="shared" ref="J47:J48" si="71">D47+G47</f>
        <v>2347241.61</v>
      </c>
      <c r="K47" s="84">
        <f t="shared" ref="K47:K48" si="72">J47/I47*100</f>
        <v>46.398260689082605</v>
      </c>
    </row>
    <row r="48" spans="1:11" ht="74.55" customHeight="1">
      <c r="A48" s="79" t="s">
        <v>403</v>
      </c>
      <c r="B48" s="71" t="s">
        <v>397</v>
      </c>
      <c r="C48" s="67">
        <v>4626900</v>
      </c>
      <c r="D48" s="67">
        <v>2036202.8</v>
      </c>
      <c r="E48" s="70">
        <f t="shared" si="1"/>
        <v>44.007927554085889</v>
      </c>
      <c r="F48" s="68">
        <v>432000</v>
      </c>
      <c r="G48" s="68">
        <v>311038.81</v>
      </c>
      <c r="H48" s="70">
        <f t="shared" si="11"/>
        <v>71.999724537037039</v>
      </c>
      <c r="I48" s="73">
        <f t="shared" si="70"/>
        <v>5058900</v>
      </c>
      <c r="J48" s="73">
        <f t="shared" si="71"/>
        <v>2347241.61</v>
      </c>
      <c r="K48" s="70">
        <f t="shared" si="72"/>
        <v>46.398260689082605</v>
      </c>
    </row>
    <row r="49" spans="1:11" ht="32.4">
      <c r="A49" s="208" t="s">
        <v>404</v>
      </c>
      <c r="B49" s="205" t="s">
        <v>398</v>
      </c>
      <c r="C49" s="83">
        <f>C50</f>
        <v>1047100</v>
      </c>
      <c r="D49" s="83">
        <f>D50</f>
        <v>507130.48</v>
      </c>
      <c r="E49" s="84">
        <f t="shared" si="1"/>
        <v>48.431905262152611</v>
      </c>
      <c r="F49" s="85">
        <f>F50</f>
        <v>29021.51</v>
      </c>
      <c r="G49" s="85">
        <f>G50</f>
        <v>0</v>
      </c>
      <c r="H49" s="84">
        <v>0</v>
      </c>
      <c r="I49" s="86">
        <f t="shared" si="12"/>
        <v>1076121.51</v>
      </c>
      <c r="J49" s="86">
        <f t="shared" si="13"/>
        <v>507130.48</v>
      </c>
      <c r="K49" s="84">
        <f t="shared" si="2"/>
        <v>47.125763706739768</v>
      </c>
    </row>
    <row r="50" spans="1:11" ht="31.2">
      <c r="A50" s="69" t="s">
        <v>405</v>
      </c>
      <c r="B50" s="71" t="s">
        <v>399</v>
      </c>
      <c r="C50" s="67">
        <v>1047100</v>
      </c>
      <c r="D50" s="67">
        <v>507130.48</v>
      </c>
      <c r="E50" s="70">
        <f t="shared" si="1"/>
        <v>48.431905262152611</v>
      </c>
      <c r="F50" s="68">
        <v>29021.51</v>
      </c>
      <c r="G50" s="68">
        <v>0</v>
      </c>
      <c r="H50" s="70">
        <v>0</v>
      </c>
      <c r="I50" s="73">
        <f t="shared" si="12"/>
        <v>1076121.51</v>
      </c>
      <c r="J50" s="73">
        <f t="shared" si="13"/>
        <v>507130.48</v>
      </c>
      <c r="K50" s="70">
        <f t="shared" si="2"/>
        <v>47.125763706739768</v>
      </c>
    </row>
    <row r="51" spans="1:11" ht="19.95" hidden="1" customHeight="1">
      <c r="A51" s="208" t="s">
        <v>480</v>
      </c>
      <c r="B51" s="205" t="s">
        <v>478</v>
      </c>
      <c r="C51" s="83">
        <f>C52</f>
        <v>0</v>
      </c>
      <c r="D51" s="83">
        <f>D52</f>
        <v>0</v>
      </c>
      <c r="E51" s="84" t="e">
        <f t="shared" ref="E51:E52" si="73">D51/C51*100</f>
        <v>#DIV/0!</v>
      </c>
      <c r="F51" s="85">
        <v>0</v>
      </c>
      <c r="G51" s="85">
        <v>0</v>
      </c>
      <c r="H51" s="84">
        <v>0</v>
      </c>
      <c r="I51" s="86">
        <f t="shared" ref="I51:I52" si="74">C51+F51</f>
        <v>0</v>
      </c>
      <c r="J51" s="86">
        <f t="shared" ref="J51:J52" si="75">D51+G51</f>
        <v>0</v>
      </c>
      <c r="K51" s="84" t="e">
        <f t="shared" ref="K51:K52" si="76">J51/I51*100</f>
        <v>#DIV/0!</v>
      </c>
    </row>
    <row r="52" spans="1:11" ht="21" hidden="1" customHeight="1">
      <c r="A52" s="69" t="s">
        <v>481</v>
      </c>
      <c r="B52" s="71" t="s">
        <v>479</v>
      </c>
      <c r="C52" s="67">
        <v>0</v>
      </c>
      <c r="D52" s="67">
        <v>0</v>
      </c>
      <c r="E52" s="70" t="e">
        <f t="shared" si="73"/>
        <v>#DIV/0!</v>
      </c>
      <c r="F52" s="68">
        <v>0</v>
      </c>
      <c r="G52" s="68">
        <v>0</v>
      </c>
      <c r="H52" s="70">
        <v>0</v>
      </c>
      <c r="I52" s="73">
        <f t="shared" si="74"/>
        <v>0</v>
      </c>
      <c r="J52" s="73">
        <f t="shared" si="75"/>
        <v>0</v>
      </c>
      <c r="K52" s="70" t="e">
        <f t="shared" si="76"/>
        <v>#DIV/0!</v>
      </c>
    </row>
    <row r="53" spans="1:11" ht="64.05" customHeight="1">
      <c r="A53" s="208" t="s">
        <v>458</v>
      </c>
      <c r="B53" s="205" t="s">
        <v>457</v>
      </c>
      <c r="C53" s="83">
        <v>100000</v>
      </c>
      <c r="D53" s="83">
        <v>0</v>
      </c>
      <c r="E53" s="84">
        <f t="shared" ref="E53" si="77">D53/C53*100</f>
        <v>0</v>
      </c>
      <c r="F53" s="85">
        <v>0</v>
      </c>
      <c r="G53" s="85">
        <v>0</v>
      </c>
      <c r="H53" s="84">
        <v>0</v>
      </c>
      <c r="I53" s="86">
        <f t="shared" ref="I53" si="78">C53+F53</f>
        <v>100000</v>
      </c>
      <c r="J53" s="86">
        <f t="shared" ref="J53" si="79">D53+G53</f>
        <v>0</v>
      </c>
      <c r="K53" s="84">
        <f t="shared" ref="K53" si="80">J53/I53*100</f>
        <v>0</v>
      </c>
    </row>
    <row r="54" spans="1:11" ht="97.2">
      <c r="A54" s="208" t="s">
        <v>438</v>
      </c>
      <c r="B54" s="205" t="s">
        <v>400</v>
      </c>
      <c r="C54" s="83">
        <v>1100000</v>
      </c>
      <c r="D54" s="83">
        <v>517546.44</v>
      </c>
      <c r="E54" s="84">
        <f t="shared" ref="E54:E61" si="81">D54/C54*100</f>
        <v>47.049676363636358</v>
      </c>
      <c r="F54" s="85">
        <v>0</v>
      </c>
      <c r="G54" s="85">
        <v>0</v>
      </c>
      <c r="H54" s="84">
        <v>0</v>
      </c>
      <c r="I54" s="86">
        <f t="shared" si="12"/>
        <v>1100000</v>
      </c>
      <c r="J54" s="86">
        <f t="shared" si="13"/>
        <v>517546.44</v>
      </c>
      <c r="K54" s="84">
        <f t="shared" si="2"/>
        <v>47.049676363636358</v>
      </c>
    </row>
    <row r="55" spans="1:11" ht="79.95" customHeight="1">
      <c r="A55" s="208" t="s">
        <v>439</v>
      </c>
      <c r="B55" s="205" t="s">
        <v>401</v>
      </c>
      <c r="C55" s="83">
        <v>450000</v>
      </c>
      <c r="D55" s="83">
        <v>265448.84999999998</v>
      </c>
      <c r="E55" s="84">
        <f t="shared" si="81"/>
        <v>58.988633333333325</v>
      </c>
      <c r="F55" s="85">
        <v>0</v>
      </c>
      <c r="G55" s="85">
        <v>0</v>
      </c>
      <c r="H55" s="84">
        <v>0</v>
      </c>
      <c r="I55" s="86">
        <f t="shared" si="12"/>
        <v>450000</v>
      </c>
      <c r="J55" s="86">
        <f t="shared" si="13"/>
        <v>265448.84999999998</v>
      </c>
      <c r="K55" s="84">
        <f t="shared" si="2"/>
        <v>58.988633333333325</v>
      </c>
    </row>
    <row r="56" spans="1:11" ht="27" hidden="1" customHeight="1">
      <c r="A56" s="208" t="s">
        <v>461</v>
      </c>
      <c r="B56" s="205" t="s">
        <v>459</v>
      </c>
      <c r="C56" s="83">
        <f>C57</f>
        <v>0</v>
      </c>
      <c r="D56" s="83">
        <f>D57</f>
        <v>0</v>
      </c>
      <c r="E56" s="84" t="e">
        <f t="shared" ref="E56:E59" si="82">D56/C56*100</f>
        <v>#DIV/0!</v>
      </c>
      <c r="F56" s="85">
        <f>F57</f>
        <v>0</v>
      </c>
      <c r="G56" s="85">
        <f>G57</f>
        <v>0</v>
      </c>
      <c r="H56" s="84">
        <v>0</v>
      </c>
      <c r="I56" s="86">
        <f t="shared" ref="I56:I59" si="83">C56+F56</f>
        <v>0</v>
      </c>
      <c r="J56" s="86">
        <f t="shared" ref="J56:J59" si="84">D56+G56</f>
        <v>0</v>
      </c>
      <c r="K56" s="84" t="e">
        <f t="shared" ref="K56:K59" si="85">J56/I56*100</f>
        <v>#DIV/0!</v>
      </c>
    </row>
    <row r="57" spans="1:11" ht="54.45" hidden="1" customHeight="1">
      <c r="A57" s="69" t="s">
        <v>462</v>
      </c>
      <c r="B57" s="71" t="s">
        <v>460</v>
      </c>
      <c r="C57" s="67">
        <v>0</v>
      </c>
      <c r="D57" s="67">
        <v>0</v>
      </c>
      <c r="E57" s="70" t="e">
        <f t="shared" si="82"/>
        <v>#DIV/0!</v>
      </c>
      <c r="F57" s="68">
        <v>0</v>
      </c>
      <c r="G57" s="68">
        <v>0</v>
      </c>
      <c r="H57" s="70">
        <v>0</v>
      </c>
      <c r="I57" s="73">
        <f t="shared" si="83"/>
        <v>0</v>
      </c>
      <c r="J57" s="73">
        <f t="shared" si="84"/>
        <v>0</v>
      </c>
      <c r="K57" s="70" t="e">
        <f t="shared" si="85"/>
        <v>#DIV/0!</v>
      </c>
    </row>
    <row r="58" spans="1:11" ht="33" customHeight="1">
      <c r="A58" s="208" t="s">
        <v>519</v>
      </c>
      <c r="B58" s="205" t="s">
        <v>518</v>
      </c>
      <c r="C58" s="83">
        <v>250000</v>
      </c>
      <c r="D58" s="83">
        <v>0</v>
      </c>
      <c r="E58" s="84">
        <f t="shared" ref="E58" si="86">D58/C58*100</f>
        <v>0</v>
      </c>
      <c r="F58" s="85">
        <v>0</v>
      </c>
      <c r="G58" s="85">
        <v>0</v>
      </c>
      <c r="H58" s="84">
        <v>0</v>
      </c>
      <c r="I58" s="86">
        <f t="shared" ref="I58" si="87">C58+F58</f>
        <v>250000</v>
      </c>
      <c r="J58" s="86">
        <f t="shared" ref="J58" si="88">D58+G58</f>
        <v>0</v>
      </c>
      <c r="K58" s="84">
        <f t="shared" ref="K58" si="89">J58/I58*100</f>
        <v>0</v>
      </c>
    </row>
    <row r="59" spans="1:11" ht="64.05" customHeight="1">
      <c r="A59" s="208" t="s">
        <v>492</v>
      </c>
      <c r="B59" s="205" t="s">
        <v>491</v>
      </c>
      <c r="C59" s="83">
        <v>800000</v>
      </c>
      <c r="D59" s="83">
        <v>74102.16</v>
      </c>
      <c r="E59" s="84">
        <f t="shared" si="82"/>
        <v>9.2627700000000015</v>
      </c>
      <c r="F59" s="85">
        <v>737683.89</v>
      </c>
      <c r="G59" s="85">
        <v>737683.89</v>
      </c>
      <c r="H59" s="84">
        <f t="shared" ref="H59" si="90">G59/F59*100</f>
        <v>100</v>
      </c>
      <c r="I59" s="86">
        <f t="shared" si="83"/>
        <v>1537683.8900000001</v>
      </c>
      <c r="J59" s="86">
        <f t="shared" si="84"/>
        <v>811786.05</v>
      </c>
      <c r="K59" s="84">
        <f t="shared" si="85"/>
        <v>52.792778494935</v>
      </c>
    </row>
    <row r="60" spans="1:11" ht="18">
      <c r="A60" s="208" t="s">
        <v>170</v>
      </c>
      <c r="B60" s="205" t="s">
        <v>171</v>
      </c>
      <c r="C60" s="83">
        <f>C61</f>
        <v>5199000</v>
      </c>
      <c r="D60" s="83">
        <f>D61</f>
        <v>2653589.86</v>
      </c>
      <c r="E60" s="84">
        <f t="shared" si="81"/>
        <v>51.040389690325064</v>
      </c>
      <c r="F60" s="85">
        <f>F61</f>
        <v>16011</v>
      </c>
      <c r="G60" s="85">
        <f>G61</f>
        <v>16011</v>
      </c>
      <c r="H60" s="84">
        <v>0</v>
      </c>
      <c r="I60" s="86">
        <f t="shared" si="12"/>
        <v>5215011</v>
      </c>
      <c r="J60" s="86">
        <f t="shared" si="13"/>
        <v>2669600.86</v>
      </c>
      <c r="K60" s="84">
        <f t="shared" si="2"/>
        <v>51.190704295733994</v>
      </c>
    </row>
    <row r="61" spans="1:11" ht="31.8" thickBot="1">
      <c r="A61" s="131" t="s">
        <v>172</v>
      </c>
      <c r="B61" s="117" t="s">
        <v>173</v>
      </c>
      <c r="C61" s="132">
        <v>5199000</v>
      </c>
      <c r="D61" s="132">
        <v>2653589.86</v>
      </c>
      <c r="E61" s="133">
        <f t="shared" si="81"/>
        <v>51.040389690325064</v>
      </c>
      <c r="F61" s="134">
        <v>16011</v>
      </c>
      <c r="G61" s="134">
        <v>16011</v>
      </c>
      <c r="H61" s="303">
        <f t="shared" si="11"/>
        <v>100</v>
      </c>
      <c r="I61" s="135">
        <f t="shared" si="12"/>
        <v>5215011</v>
      </c>
      <c r="J61" s="135">
        <f t="shared" si="13"/>
        <v>2669600.86</v>
      </c>
      <c r="K61" s="133">
        <f t="shared" si="2"/>
        <v>51.190704295733994</v>
      </c>
    </row>
    <row r="62" spans="1:11" s="23" customFormat="1" ht="24" customHeight="1" thickBot="1">
      <c r="A62" s="284" t="s">
        <v>174</v>
      </c>
      <c r="B62" s="217" t="s">
        <v>175</v>
      </c>
      <c r="C62" s="218">
        <f>SUM(C63:C66)</f>
        <v>18092510</v>
      </c>
      <c r="D62" s="218">
        <f>SUM(D63:D66)</f>
        <v>7494910.0499999998</v>
      </c>
      <c r="E62" s="219">
        <f t="shared" si="1"/>
        <v>41.425485186964103</v>
      </c>
      <c r="F62" s="228">
        <f>SUM(F63:F66)</f>
        <v>763500</v>
      </c>
      <c r="G62" s="228">
        <f>SUM(G63:G66)</f>
        <v>230661</v>
      </c>
      <c r="H62" s="84">
        <f t="shared" ref="H62" si="91">G62/F62*100</f>
        <v>30.211001964636541</v>
      </c>
      <c r="I62" s="220">
        <f t="shared" si="12"/>
        <v>18856010</v>
      </c>
      <c r="J62" s="220">
        <f t="shared" si="13"/>
        <v>7725571.0499999998</v>
      </c>
      <c r="K62" s="221">
        <f t="shared" si="2"/>
        <v>40.971398774183932</v>
      </c>
    </row>
    <row r="63" spans="1:11" ht="22.95" customHeight="1" thickBot="1">
      <c r="A63" s="244" t="s">
        <v>176</v>
      </c>
      <c r="B63" s="245" t="s">
        <v>177</v>
      </c>
      <c r="C63" s="212">
        <v>6477600</v>
      </c>
      <c r="D63" s="212">
        <v>2630032.8199999998</v>
      </c>
      <c r="E63" s="213">
        <f t="shared" si="1"/>
        <v>40.601963999011979</v>
      </c>
      <c r="F63" s="214">
        <v>700000</v>
      </c>
      <c r="G63" s="214">
        <v>230661</v>
      </c>
      <c r="H63" s="304">
        <f t="shared" si="11"/>
        <v>32.951571428571427</v>
      </c>
      <c r="I63" s="121">
        <f t="shared" si="12"/>
        <v>7177600</v>
      </c>
      <c r="J63" s="121">
        <f t="shared" si="13"/>
        <v>2860693.82</v>
      </c>
      <c r="K63" s="213">
        <f t="shared" si="2"/>
        <v>39.855854603209984</v>
      </c>
    </row>
    <row r="64" spans="1:11" ht="21" customHeight="1" thickBot="1">
      <c r="A64" s="208" t="s">
        <v>178</v>
      </c>
      <c r="B64" s="205" t="s">
        <v>179</v>
      </c>
      <c r="C64" s="83">
        <v>518000</v>
      </c>
      <c r="D64" s="83">
        <v>224966.32</v>
      </c>
      <c r="E64" s="84">
        <f t="shared" si="1"/>
        <v>43.429791505791506</v>
      </c>
      <c r="F64" s="85">
        <v>0</v>
      </c>
      <c r="G64" s="85">
        <v>0</v>
      </c>
      <c r="H64" s="84">
        <v>0</v>
      </c>
      <c r="I64" s="86">
        <f t="shared" si="12"/>
        <v>518000</v>
      </c>
      <c r="J64" s="86">
        <f t="shared" si="13"/>
        <v>224966.32</v>
      </c>
      <c r="K64" s="84">
        <f t="shared" si="2"/>
        <v>43.429791505791506</v>
      </c>
    </row>
    <row r="65" spans="1:11" ht="49.2" thickBot="1">
      <c r="A65" s="208" t="s">
        <v>406</v>
      </c>
      <c r="B65" s="205" t="s">
        <v>180</v>
      </c>
      <c r="C65" s="83">
        <v>10796910</v>
      </c>
      <c r="D65" s="83">
        <v>4567317.91</v>
      </c>
      <c r="E65" s="84">
        <f t="shared" si="1"/>
        <v>42.302083744330552</v>
      </c>
      <c r="F65" s="85">
        <v>63500</v>
      </c>
      <c r="G65" s="85">
        <v>0</v>
      </c>
      <c r="H65" s="219">
        <f t="shared" si="11"/>
        <v>0</v>
      </c>
      <c r="I65" s="86">
        <f t="shared" si="12"/>
        <v>10860410</v>
      </c>
      <c r="J65" s="86">
        <f t="shared" si="13"/>
        <v>4567317.91</v>
      </c>
      <c r="K65" s="84">
        <f t="shared" si="2"/>
        <v>42.054746644003309</v>
      </c>
    </row>
    <row r="66" spans="1:11" ht="32.4">
      <c r="A66" s="208" t="s">
        <v>181</v>
      </c>
      <c r="B66" s="205" t="s">
        <v>182</v>
      </c>
      <c r="C66" s="83">
        <f>C67</f>
        <v>300000</v>
      </c>
      <c r="D66" s="83">
        <f>D67</f>
        <v>72593</v>
      </c>
      <c r="E66" s="84">
        <f t="shared" si="1"/>
        <v>24.197666666666667</v>
      </c>
      <c r="F66" s="85">
        <v>0</v>
      </c>
      <c r="G66" s="85">
        <v>0</v>
      </c>
      <c r="H66" s="84">
        <v>0</v>
      </c>
      <c r="I66" s="86">
        <f t="shared" si="12"/>
        <v>300000</v>
      </c>
      <c r="J66" s="86">
        <f t="shared" si="13"/>
        <v>72593</v>
      </c>
      <c r="K66" s="84">
        <f t="shared" si="2"/>
        <v>24.197666666666667</v>
      </c>
    </row>
    <row r="67" spans="1:11" ht="18.600000000000001" thickBot="1">
      <c r="A67" s="131" t="s">
        <v>183</v>
      </c>
      <c r="B67" s="117" t="s">
        <v>184</v>
      </c>
      <c r="C67" s="132">
        <v>300000</v>
      </c>
      <c r="D67" s="132">
        <v>72593</v>
      </c>
      <c r="E67" s="133">
        <f t="shared" si="1"/>
        <v>24.197666666666667</v>
      </c>
      <c r="F67" s="134">
        <v>0</v>
      </c>
      <c r="G67" s="134">
        <v>0</v>
      </c>
      <c r="H67" s="133">
        <v>0</v>
      </c>
      <c r="I67" s="135">
        <f t="shared" si="12"/>
        <v>300000</v>
      </c>
      <c r="J67" s="135">
        <f t="shared" si="13"/>
        <v>72593</v>
      </c>
      <c r="K67" s="133">
        <f t="shared" si="2"/>
        <v>24.197666666666667</v>
      </c>
    </row>
    <row r="68" spans="1:11" s="23" customFormat="1" ht="24" customHeight="1" thickBot="1">
      <c r="A68" s="284" t="s">
        <v>185</v>
      </c>
      <c r="B68" s="240" t="s">
        <v>186</v>
      </c>
      <c r="C68" s="218">
        <f>C69+C71+C76+C73</f>
        <v>4410328</v>
      </c>
      <c r="D68" s="218">
        <f>D69+D71+D76+D73</f>
        <v>2116454.9500000002</v>
      </c>
      <c r="E68" s="219">
        <f t="shared" si="1"/>
        <v>47.988606516340738</v>
      </c>
      <c r="F68" s="130">
        <f>F73</f>
        <v>62000</v>
      </c>
      <c r="G68" s="130">
        <f>G73</f>
        <v>61999</v>
      </c>
      <c r="H68" s="219">
        <f t="shared" si="11"/>
        <v>99.998387096774195</v>
      </c>
      <c r="I68" s="220">
        <f t="shared" si="12"/>
        <v>4472328</v>
      </c>
      <c r="J68" s="220">
        <f t="shared" si="13"/>
        <v>2178453.9500000002</v>
      </c>
      <c r="K68" s="221">
        <f t="shared" si="2"/>
        <v>48.709619464404227</v>
      </c>
    </row>
    <row r="69" spans="1:11" ht="18">
      <c r="A69" s="244" t="s">
        <v>187</v>
      </c>
      <c r="B69" s="245" t="s">
        <v>188</v>
      </c>
      <c r="C69" s="212">
        <f>C70</f>
        <v>180000</v>
      </c>
      <c r="D69" s="212">
        <f>D70</f>
        <v>39000</v>
      </c>
      <c r="E69" s="213">
        <f t="shared" si="1"/>
        <v>21.666666666666668</v>
      </c>
      <c r="F69" s="214">
        <v>0</v>
      </c>
      <c r="G69" s="214">
        <v>0</v>
      </c>
      <c r="H69" s="213">
        <v>0</v>
      </c>
      <c r="I69" s="121">
        <f t="shared" si="12"/>
        <v>180000</v>
      </c>
      <c r="J69" s="121">
        <f t="shared" si="13"/>
        <v>39000</v>
      </c>
      <c r="K69" s="213">
        <f t="shared" si="2"/>
        <v>21.666666666666668</v>
      </c>
    </row>
    <row r="70" spans="1:11" ht="39.6" customHeight="1">
      <c r="A70" s="69" t="s">
        <v>189</v>
      </c>
      <c r="B70" s="71" t="s">
        <v>190</v>
      </c>
      <c r="C70" s="67">
        <v>180000</v>
      </c>
      <c r="D70" s="67">
        <v>39000</v>
      </c>
      <c r="E70" s="70">
        <f t="shared" si="1"/>
        <v>21.666666666666668</v>
      </c>
      <c r="F70" s="68">
        <v>0</v>
      </c>
      <c r="G70" s="68">
        <v>0</v>
      </c>
      <c r="H70" s="70">
        <v>0</v>
      </c>
      <c r="I70" s="73">
        <f t="shared" si="12"/>
        <v>180000</v>
      </c>
      <c r="J70" s="73">
        <f t="shared" si="13"/>
        <v>39000</v>
      </c>
      <c r="K70" s="70">
        <f t="shared" si="2"/>
        <v>21.666666666666668</v>
      </c>
    </row>
    <row r="71" spans="1:11" ht="28.05" customHeight="1">
      <c r="A71" s="208" t="s">
        <v>409</v>
      </c>
      <c r="B71" s="205" t="s">
        <v>407</v>
      </c>
      <c r="C71" s="83">
        <f>C72</f>
        <v>1997600</v>
      </c>
      <c r="D71" s="83">
        <f>D72</f>
        <v>1051115.72</v>
      </c>
      <c r="E71" s="84">
        <f t="shared" ref="E71:E72" si="92">D71/C71*100</f>
        <v>52.618928714457347</v>
      </c>
      <c r="F71" s="85">
        <f>F72</f>
        <v>0</v>
      </c>
      <c r="G71" s="85">
        <f>G72</f>
        <v>0</v>
      </c>
      <c r="H71" s="84">
        <v>0</v>
      </c>
      <c r="I71" s="86">
        <f t="shared" ref="I71:I72" si="93">C71+F71</f>
        <v>1997600</v>
      </c>
      <c r="J71" s="86">
        <f t="shared" ref="J71:J72" si="94">D71+G71</f>
        <v>1051115.72</v>
      </c>
      <c r="K71" s="84">
        <f t="shared" ref="K71:K72" si="95">J71/I71*100</f>
        <v>52.618928714457347</v>
      </c>
    </row>
    <row r="72" spans="1:11" ht="40.799999999999997" customHeight="1" thickBot="1">
      <c r="A72" s="69" t="s">
        <v>410</v>
      </c>
      <c r="B72" s="71" t="s">
        <v>408</v>
      </c>
      <c r="C72" s="67">
        <v>1997600</v>
      </c>
      <c r="D72" s="67">
        <v>1051115.72</v>
      </c>
      <c r="E72" s="70">
        <f t="shared" si="92"/>
        <v>52.618928714457347</v>
      </c>
      <c r="F72" s="68">
        <v>0</v>
      </c>
      <c r="G72" s="68">
        <v>0</v>
      </c>
      <c r="H72" s="70">
        <v>0</v>
      </c>
      <c r="I72" s="73">
        <f t="shared" si="93"/>
        <v>1997600</v>
      </c>
      <c r="J72" s="73">
        <f t="shared" si="94"/>
        <v>1051115.72</v>
      </c>
      <c r="K72" s="70">
        <f t="shared" si="95"/>
        <v>52.618928714457347</v>
      </c>
    </row>
    <row r="73" spans="1:11" ht="36.450000000000003" customHeight="1" thickBot="1">
      <c r="A73" s="208" t="s">
        <v>509</v>
      </c>
      <c r="B73" s="205" t="s">
        <v>508</v>
      </c>
      <c r="C73" s="83">
        <f>C74+C75</f>
        <v>434928</v>
      </c>
      <c r="D73" s="83">
        <f>D74+D75</f>
        <v>189855.90999999997</v>
      </c>
      <c r="E73" s="84">
        <f t="shared" ref="E73" si="96">D73/C73*100</f>
        <v>43.65226198359268</v>
      </c>
      <c r="F73" s="85">
        <f>F74+F75</f>
        <v>62000</v>
      </c>
      <c r="G73" s="85">
        <f>G74+G75</f>
        <v>61999</v>
      </c>
      <c r="H73" s="304">
        <f t="shared" si="11"/>
        <v>99.998387096774195</v>
      </c>
      <c r="I73" s="86">
        <f t="shared" ref="I73:I74" si="97">C73+F73</f>
        <v>496928</v>
      </c>
      <c r="J73" s="86">
        <f t="shared" ref="J73:J74" si="98">D73+G73</f>
        <v>251854.90999999997</v>
      </c>
      <c r="K73" s="84">
        <f t="shared" ref="K73:K74" si="99">J73/I73*100</f>
        <v>50.682374508983187</v>
      </c>
    </row>
    <row r="74" spans="1:11" ht="40.799999999999997" customHeight="1">
      <c r="A74" s="69" t="s">
        <v>510</v>
      </c>
      <c r="B74" s="71" t="s">
        <v>507</v>
      </c>
      <c r="C74" s="67">
        <v>278000</v>
      </c>
      <c r="D74" s="67">
        <v>150620.71</v>
      </c>
      <c r="E74" s="70">
        <f t="shared" si="1"/>
        <v>54.180111510791363</v>
      </c>
      <c r="F74" s="68">
        <v>62000</v>
      </c>
      <c r="G74" s="68">
        <v>61999</v>
      </c>
      <c r="H74" s="128">
        <f>G74/F74*100</f>
        <v>99.998387096774195</v>
      </c>
      <c r="I74" s="73">
        <f t="shared" si="97"/>
        <v>340000</v>
      </c>
      <c r="J74" s="73">
        <f t="shared" si="98"/>
        <v>212619.71</v>
      </c>
      <c r="K74" s="70">
        <f t="shared" si="99"/>
        <v>62.535208823529409</v>
      </c>
    </row>
    <row r="75" spans="1:11" ht="57" customHeight="1">
      <c r="A75" s="69" t="s">
        <v>521</v>
      </c>
      <c r="B75" s="71" t="s">
        <v>520</v>
      </c>
      <c r="C75" s="67">
        <v>156928</v>
      </c>
      <c r="D75" s="67">
        <v>39235.199999999997</v>
      </c>
      <c r="E75" s="70">
        <f t="shared" ref="E75" si="100">D75/C75*100</f>
        <v>25.002039151712886</v>
      </c>
      <c r="F75" s="68">
        <v>0</v>
      </c>
      <c r="G75" s="68">
        <v>0</v>
      </c>
      <c r="H75" s="70">
        <v>0</v>
      </c>
      <c r="I75" s="73">
        <f t="shared" ref="I75" si="101">C75+F75</f>
        <v>156928</v>
      </c>
      <c r="J75" s="73">
        <f t="shared" ref="J75" si="102">D75+G75</f>
        <v>39235.199999999997</v>
      </c>
      <c r="K75" s="70">
        <f t="shared" ref="K75" si="103">J75/I75*100</f>
        <v>25.002039151712886</v>
      </c>
    </row>
    <row r="76" spans="1:11" ht="32.4">
      <c r="A76" s="208" t="s">
        <v>191</v>
      </c>
      <c r="B76" s="205" t="s">
        <v>192</v>
      </c>
      <c r="C76" s="83">
        <f>SUM(C77:C78)</f>
        <v>1797800</v>
      </c>
      <c r="D76" s="83">
        <f>SUM(D77:D78)</f>
        <v>836483.32</v>
      </c>
      <c r="E76" s="84">
        <f t="shared" si="1"/>
        <v>46.52816331071309</v>
      </c>
      <c r="F76" s="85">
        <f>F77+F78</f>
        <v>0</v>
      </c>
      <c r="G76" s="85">
        <f>G77+G78</f>
        <v>0</v>
      </c>
      <c r="H76" s="84">
        <v>0</v>
      </c>
      <c r="I76" s="86">
        <f t="shared" si="12"/>
        <v>1797800</v>
      </c>
      <c r="J76" s="86">
        <f t="shared" si="13"/>
        <v>836483.32</v>
      </c>
      <c r="K76" s="84">
        <f t="shared" si="2"/>
        <v>46.52816331071309</v>
      </c>
    </row>
    <row r="77" spans="1:11" ht="71.400000000000006" customHeight="1">
      <c r="A77" s="79" t="s">
        <v>318</v>
      </c>
      <c r="B77" s="71" t="s">
        <v>303</v>
      </c>
      <c r="C77" s="67">
        <v>1662800</v>
      </c>
      <c r="D77" s="67">
        <v>756733.32</v>
      </c>
      <c r="E77" s="70">
        <f t="shared" si="1"/>
        <v>45.509581428915084</v>
      </c>
      <c r="F77" s="68">
        <v>0</v>
      </c>
      <c r="G77" s="68">
        <v>0</v>
      </c>
      <c r="H77" s="70">
        <v>0</v>
      </c>
      <c r="I77" s="73">
        <f t="shared" si="12"/>
        <v>1662800</v>
      </c>
      <c r="J77" s="73">
        <f t="shared" si="13"/>
        <v>756733.32</v>
      </c>
      <c r="K77" s="70">
        <f t="shared" si="2"/>
        <v>45.509581428915084</v>
      </c>
    </row>
    <row r="78" spans="1:11" ht="47.4" thickBot="1">
      <c r="A78" s="131" t="s">
        <v>193</v>
      </c>
      <c r="B78" s="117" t="s">
        <v>194</v>
      </c>
      <c r="C78" s="132">
        <v>135000</v>
      </c>
      <c r="D78" s="132">
        <v>79750</v>
      </c>
      <c r="E78" s="133">
        <f t="shared" si="1"/>
        <v>59.074074074074076</v>
      </c>
      <c r="F78" s="134">
        <v>0</v>
      </c>
      <c r="G78" s="134">
        <v>0</v>
      </c>
      <c r="H78" s="133">
        <v>0</v>
      </c>
      <c r="I78" s="135">
        <f t="shared" si="12"/>
        <v>135000</v>
      </c>
      <c r="J78" s="135">
        <f t="shared" si="13"/>
        <v>79750</v>
      </c>
      <c r="K78" s="133">
        <f t="shared" si="2"/>
        <v>59.074074074074076</v>
      </c>
    </row>
    <row r="79" spans="1:11" s="23" customFormat="1" ht="28.05" customHeight="1" thickBot="1">
      <c r="A79" s="284" t="s">
        <v>195</v>
      </c>
      <c r="B79" s="217" t="s">
        <v>196</v>
      </c>
      <c r="C79" s="218">
        <f>C85+C80+C86+C88+C84</f>
        <v>19366473</v>
      </c>
      <c r="D79" s="218">
        <f>D85+D80+D86+D88+D84</f>
        <v>8901663.7799999993</v>
      </c>
      <c r="E79" s="219">
        <f t="shared" si="1"/>
        <v>45.96430015935271</v>
      </c>
      <c r="F79" s="130">
        <f>F80+F85+F89</f>
        <v>1145000</v>
      </c>
      <c r="G79" s="130">
        <f>G80+G85+G89</f>
        <v>63843.3</v>
      </c>
      <c r="H79" s="219">
        <f t="shared" si="11"/>
        <v>5.5758340611353718</v>
      </c>
      <c r="I79" s="220">
        <f t="shared" si="12"/>
        <v>20511473</v>
      </c>
      <c r="J79" s="220">
        <f t="shared" si="13"/>
        <v>8965507.0800000001</v>
      </c>
      <c r="K79" s="221">
        <f t="shared" si="2"/>
        <v>43.709718361036288</v>
      </c>
    </row>
    <row r="80" spans="1:11" ht="34.950000000000003" customHeight="1">
      <c r="A80" s="244" t="s">
        <v>197</v>
      </c>
      <c r="B80" s="245" t="s">
        <v>198</v>
      </c>
      <c r="C80" s="212">
        <f>C82+C83</f>
        <v>400000</v>
      </c>
      <c r="D80" s="212">
        <f>D82+D83</f>
        <v>98300</v>
      </c>
      <c r="E80" s="135">
        <v>0</v>
      </c>
      <c r="F80" s="214">
        <f>F81+F82</f>
        <v>145000</v>
      </c>
      <c r="G80" s="214">
        <f>G82</f>
        <v>54943.3</v>
      </c>
      <c r="H80" s="213">
        <f>G80/F80*100</f>
        <v>37.891931034482759</v>
      </c>
      <c r="I80" s="121">
        <f t="shared" si="12"/>
        <v>545000</v>
      </c>
      <c r="J80" s="121">
        <f t="shared" si="13"/>
        <v>153243.29999999999</v>
      </c>
      <c r="K80" s="213">
        <f>J80/I80*100</f>
        <v>28.118036697247707</v>
      </c>
    </row>
    <row r="81" spans="1:11" ht="31.2" hidden="1">
      <c r="A81" s="79" t="s">
        <v>319</v>
      </c>
      <c r="B81" s="71" t="s">
        <v>302</v>
      </c>
      <c r="C81" s="67">
        <v>0</v>
      </c>
      <c r="D81" s="67">
        <v>0</v>
      </c>
      <c r="E81" s="70">
        <v>0</v>
      </c>
      <c r="F81" s="68">
        <v>0</v>
      </c>
      <c r="G81" s="68">
        <v>0</v>
      </c>
      <c r="H81" s="70" t="e">
        <f t="shared" si="11"/>
        <v>#DIV/0!</v>
      </c>
      <c r="I81" s="73">
        <f t="shared" si="12"/>
        <v>0</v>
      </c>
      <c r="J81" s="73">
        <f t="shared" si="13"/>
        <v>0</v>
      </c>
      <c r="K81" s="70" t="e">
        <f t="shared" ref="K81" si="104">J81/I81*100</f>
        <v>#DIV/0!</v>
      </c>
    </row>
    <row r="82" spans="1:11" ht="31.2">
      <c r="A82" s="69" t="s">
        <v>199</v>
      </c>
      <c r="B82" s="71" t="s">
        <v>200</v>
      </c>
      <c r="C82" s="67">
        <v>400000</v>
      </c>
      <c r="D82" s="67">
        <v>98300</v>
      </c>
      <c r="E82" s="135">
        <v>0</v>
      </c>
      <c r="F82" s="68">
        <v>145000</v>
      </c>
      <c r="G82" s="68">
        <v>54943.3</v>
      </c>
      <c r="H82" s="70">
        <f>G82/F82*100</f>
        <v>37.891931034482759</v>
      </c>
      <c r="I82" s="73">
        <f t="shared" si="12"/>
        <v>545000</v>
      </c>
      <c r="J82" s="73">
        <f t="shared" si="13"/>
        <v>153243.29999999999</v>
      </c>
      <c r="K82" s="70">
        <f>J82/I82*100</f>
        <v>28.118036697247707</v>
      </c>
    </row>
    <row r="83" spans="1:11" ht="31.2" hidden="1">
      <c r="A83" s="69" t="s">
        <v>433</v>
      </c>
      <c r="B83" s="71" t="s">
        <v>427</v>
      </c>
      <c r="C83" s="67">
        <v>0</v>
      </c>
      <c r="D83" s="67">
        <v>0</v>
      </c>
      <c r="E83" s="70" t="e">
        <f t="shared" si="1"/>
        <v>#DIV/0!</v>
      </c>
      <c r="F83" s="68">
        <v>0</v>
      </c>
      <c r="G83" s="68">
        <v>0</v>
      </c>
      <c r="H83" s="70">
        <v>0</v>
      </c>
      <c r="I83" s="73">
        <f t="shared" ref="I83:I84" si="105">C83+F83</f>
        <v>0</v>
      </c>
      <c r="J83" s="73">
        <f t="shared" ref="J83:J84" si="106">D83+G83</f>
        <v>0</v>
      </c>
      <c r="K83" s="70" t="e">
        <f>J83/I83*100</f>
        <v>#DIV/0!</v>
      </c>
    </row>
    <row r="84" spans="1:11" ht="69.45" customHeight="1">
      <c r="A84" s="208" t="s">
        <v>523</v>
      </c>
      <c r="B84" s="205" t="s">
        <v>522</v>
      </c>
      <c r="C84" s="83">
        <v>16673</v>
      </c>
      <c r="D84" s="83">
        <v>0</v>
      </c>
      <c r="E84" s="84">
        <f t="shared" ref="E84" si="107">D84/C84*100</f>
        <v>0</v>
      </c>
      <c r="F84" s="85">
        <v>0</v>
      </c>
      <c r="G84" s="85">
        <v>0</v>
      </c>
      <c r="H84" s="84">
        <v>0</v>
      </c>
      <c r="I84" s="86">
        <f t="shared" si="105"/>
        <v>16673</v>
      </c>
      <c r="J84" s="86">
        <f t="shared" si="106"/>
        <v>0</v>
      </c>
      <c r="K84" s="84">
        <f t="shared" ref="K84" si="108">J84/I84*100</f>
        <v>0</v>
      </c>
    </row>
    <row r="85" spans="1:11" ht="23.55" customHeight="1" thickBot="1">
      <c r="A85" s="208" t="s">
        <v>201</v>
      </c>
      <c r="B85" s="205" t="s">
        <v>202</v>
      </c>
      <c r="C85" s="83">
        <v>18949800</v>
      </c>
      <c r="D85" s="83">
        <v>8803363.7799999993</v>
      </c>
      <c r="E85" s="84">
        <f t="shared" si="1"/>
        <v>46.456235844177776</v>
      </c>
      <c r="F85" s="85">
        <v>1000000</v>
      </c>
      <c r="G85" s="85">
        <v>8900</v>
      </c>
      <c r="H85" s="84">
        <f>G91/F91*100</f>
        <v>96.158630164868725</v>
      </c>
      <c r="I85" s="86">
        <f t="shared" si="12"/>
        <v>19949800</v>
      </c>
      <c r="J85" s="86">
        <f t="shared" si="13"/>
        <v>8812263.7799999993</v>
      </c>
      <c r="K85" s="84">
        <f t="shared" si="2"/>
        <v>44.172191099660147</v>
      </c>
    </row>
    <row r="86" spans="1:11" ht="32.4" hidden="1">
      <c r="A86" s="208" t="s">
        <v>434</v>
      </c>
      <c r="B86" s="205" t="s">
        <v>428</v>
      </c>
      <c r="C86" s="83">
        <f>C87</f>
        <v>0</v>
      </c>
      <c r="D86" s="83">
        <f>D87</f>
        <v>0</v>
      </c>
      <c r="E86" s="84" t="e">
        <f t="shared" si="1"/>
        <v>#DIV/0!</v>
      </c>
      <c r="F86" s="85">
        <f>F87</f>
        <v>0</v>
      </c>
      <c r="G86" s="85">
        <f>G87</f>
        <v>0</v>
      </c>
      <c r="H86" s="84">
        <v>0</v>
      </c>
      <c r="I86" s="86">
        <f t="shared" ref="I86:I87" si="109">C86+F86</f>
        <v>0</v>
      </c>
      <c r="J86" s="86">
        <f t="shared" ref="J86:J87" si="110">D86+G86</f>
        <v>0</v>
      </c>
      <c r="K86" s="84" t="e">
        <f>J86/I86*100</f>
        <v>#DIV/0!</v>
      </c>
    </row>
    <row r="87" spans="1:11" ht="109.2" hidden="1">
      <c r="A87" s="69" t="s">
        <v>440</v>
      </c>
      <c r="B87" s="71" t="s">
        <v>429</v>
      </c>
      <c r="C87" s="67">
        <v>0</v>
      </c>
      <c r="D87" s="67">
        <v>0</v>
      </c>
      <c r="E87" s="70" t="e">
        <f t="shared" si="1"/>
        <v>#DIV/0!</v>
      </c>
      <c r="F87" s="68">
        <v>0</v>
      </c>
      <c r="G87" s="68">
        <v>0</v>
      </c>
      <c r="H87" s="70">
        <v>0</v>
      </c>
      <c r="I87" s="73">
        <f t="shared" si="109"/>
        <v>0</v>
      </c>
      <c r="J87" s="73">
        <f t="shared" si="110"/>
        <v>0</v>
      </c>
      <c r="K87" s="70" t="e">
        <f>J87/I87*100</f>
        <v>#DIV/0!</v>
      </c>
    </row>
    <row r="88" spans="1:11" ht="34.5" hidden="1" customHeight="1">
      <c r="A88" s="208" t="s">
        <v>483</v>
      </c>
      <c r="B88" s="205" t="s">
        <v>482</v>
      </c>
      <c r="C88" s="83">
        <f>C89</f>
        <v>0</v>
      </c>
      <c r="D88" s="83">
        <f>D89</f>
        <v>0</v>
      </c>
      <c r="E88" s="86">
        <v>0</v>
      </c>
      <c r="F88" s="85">
        <f>F89</f>
        <v>0</v>
      </c>
      <c r="G88" s="85">
        <f>G89</f>
        <v>0</v>
      </c>
      <c r="H88" s="84">
        <v>0</v>
      </c>
      <c r="I88" s="86">
        <f t="shared" ref="I88:I89" si="111">C88+F88</f>
        <v>0</v>
      </c>
      <c r="J88" s="86">
        <f t="shared" ref="J88:J89" si="112">D88+G88</f>
        <v>0</v>
      </c>
      <c r="K88" s="84" t="e">
        <f>J88/I88*100</f>
        <v>#DIV/0!</v>
      </c>
    </row>
    <row r="89" spans="1:11" ht="85.5" hidden="1" customHeight="1" thickBot="1">
      <c r="A89" s="131" t="s">
        <v>484</v>
      </c>
      <c r="B89" s="117" t="s">
        <v>463</v>
      </c>
      <c r="C89" s="132">
        <v>0</v>
      </c>
      <c r="D89" s="132">
        <v>0</v>
      </c>
      <c r="E89" s="135">
        <v>0</v>
      </c>
      <c r="F89" s="134">
        <v>0</v>
      </c>
      <c r="G89" s="134">
        <v>0</v>
      </c>
      <c r="H89" s="133">
        <v>0</v>
      </c>
      <c r="I89" s="135">
        <f t="shared" si="111"/>
        <v>0</v>
      </c>
      <c r="J89" s="135">
        <f t="shared" si="112"/>
        <v>0</v>
      </c>
      <c r="K89" s="133" t="e">
        <f>J89/I89*100</f>
        <v>#DIV/0!</v>
      </c>
    </row>
    <row r="90" spans="1:11" s="23" customFormat="1" ht="24.45" customHeight="1" thickBot="1">
      <c r="A90" s="284" t="s">
        <v>203</v>
      </c>
      <c r="B90" s="217" t="s">
        <v>204</v>
      </c>
      <c r="C90" s="218">
        <f>C91+C94+C96+C111+C115+C100+C104+C108</f>
        <v>19138400</v>
      </c>
      <c r="D90" s="218">
        <f>D91+D94+D96+D111+D115+D100+D104+D108</f>
        <v>2515904.0099999998</v>
      </c>
      <c r="E90" s="219">
        <f t="shared" si="1"/>
        <v>13.145842964929146</v>
      </c>
      <c r="F90" s="130">
        <f>F91+F96+F111+F115</f>
        <v>9506531.6699999999</v>
      </c>
      <c r="G90" s="130">
        <f>G91+G96+G111+G115</f>
        <v>5896417.0800000001</v>
      </c>
      <c r="H90" s="219">
        <f t="shared" si="11"/>
        <v>62.024903347321413</v>
      </c>
      <c r="I90" s="220">
        <f t="shared" si="12"/>
        <v>28644931.670000002</v>
      </c>
      <c r="J90" s="220">
        <f t="shared" si="13"/>
        <v>8412321.0899999999</v>
      </c>
      <c r="K90" s="221">
        <f t="shared" si="2"/>
        <v>29.367572549702643</v>
      </c>
    </row>
    <row r="91" spans="1:11" ht="21.75" customHeight="1">
      <c r="A91" s="244" t="s">
        <v>205</v>
      </c>
      <c r="B91" s="245" t="s">
        <v>206</v>
      </c>
      <c r="C91" s="212">
        <f>C92+C93</f>
        <v>615100</v>
      </c>
      <c r="D91" s="212">
        <f>D92+D93</f>
        <v>24000</v>
      </c>
      <c r="E91" s="213">
        <f t="shared" si="1"/>
        <v>3.901804584620387</v>
      </c>
      <c r="F91" s="214">
        <f>F92+F93+F95</f>
        <v>1473900</v>
      </c>
      <c r="G91" s="214">
        <f>G92+G93+G95</f>
        <v>1417282.05</v>
      </c>
      <c r="H91" s="84">
        <f t="shared" si="11"/>
        <v>96.158630164868725</v>
      </c>
      <c r="I91" s="121">
        <f t="shared" si="12"/>
        <v>2089000</v>
      </c>
      <c r="J91" s="121">
        <f t="shared" si="13"/>
        <v>1441282.05</v>
      </c>
      <c r="K91" s="213">
        <f t="shared" si="2"/>
        <v>68.993875059837237</v>
      </c>
    </row>
    <row r="92" spans="1:11" ht="21.75" customHeight="1">
      <c r="A92" s="69" t="s">
        <v>493</v>
      </c>
      <c r="B92" s="71" t="s">
        <v>496</v>
      </c>
      <c r="C92" s="67">
        <v>200000</v>
      </c>
      <c r="D92" s="67">
        <v>0</v>
      </c>
      <c r="E92" s="70">
        <f t="shared" ref="E92" si="113">D92/C92*100</f>
        <v>0</v>
      </c>
      <c r="F92" s="68">
        <v>0</v>
      </c>
      <c r="G92" s="68">
        <v>0</v>
      </c>
      <c r="H92" s="70">
        <v>0</v>
      </c>
      <c r="I92" s="73">
        <f t="shared" ref="I92" si="114">C92+F92</f>
        <v>200000</v>
      </c>
      <c r="J92" s="73">
        <f t="shared" ref="J92" si="115">D92+G92</f>
        <v>0</v>
      </c>
      <c r="K92" s="70">
        <f t="shared" ref="K92" si="116">J92/I92*100</f>
        <v>0</v>
      </c>
    </row>
    <row r="93" spans="1:11" ht="18">
      <c r="A93" s="69" t="s">
        <v>207</v>
      </c>
      <c r="B93" s="71" t="s">
        <v>208</v>
      </c>
      <c r="C93" s="67">
        <v>415100</v>
      </c>
      <c r="D93" s="67">
        <v>24000</v>
      </c>
      <c r="E93" s="70">
        <f t="shared" si="1"/>
        <v>5.7817393399180919</v>
      </c>
      <c r="F93" s="68">
        <v>23900</v>
      </c>
      <c r="G93" s="68">
        <v>0</v>
      </c>
      <c r="H93" s="70">
        <f t="shared" ref="H93" si="117">G93/F93*100</f>
        <v>0</v>
      </c>
      <c r="I93" s="73">
        <f t="shared" si="12"/>
        <v>439000</v>
      </c>
      <c r="J93" s="73">
        <f t="shared" si="13"/>
        <v>24000</v>
      </c>
      <c r="K93" s="70">
        <f t="shared" si="2"/>
        <v>5.4669703872437356</v>
      </c>
    </row>
    <row r="94" spans="1:11" s="27" customFormat="1" ht="18">
      <c r="A94" s="239" t="s">
        <v>320</v>
      </c>
      <c r="B94" s="205" t="s">
        <v>308</v>
      </c>
      <c r="C94" s="246">
        <f>C95</f>
        <v>2800</v>
      </c>
      <c r="D94" s="246">
        <f>D95</f>
        <v>2783.4</v>
      </c>
      <c r="E94" s="213">
        <f t="shared" si="1"/>
        <v>99.407142857142858</v>
      </c>
      <c r="F94" s="247">
        <v>0</v>
      </c>
      <c r="G94" s="247">
        <v>0</v>
      </c>
      <c r="H94" s="84">
        <v>0</v>
      </c>
      <c r="I94" s="86">
        <f t="shared" si="12"/>
        <v>2800</v>
      </c>
      <c r="J94" s="86">
        <f t="shared" si="13"/>
        <v>2783.4</v>
      </c>
      <c r="K94" s="84">
        <v>0</v>
      </c>
    </row>
    <row r="95" spans="1:11" ht="18">
      <c r="A95" s="79" t="s">
        <v>321</v>
      </c>
      <c r="B95" s="71" t="s">
        <v>309</v>
      </c>
      <c r="C95" s="67">
        <v>2800</v>
      </c>
      <c r="D95" s="67">
        <v>2783.4</v>
      </c>
      <c r="E95" s="70">
        <f t="shared" si="1"/>
        <v>99.407142857142858</v>
      </c>
      <c r="F95" s="68">
        <v>1450000</v>
      </c>
      <c r="G95" s="68">
        <v>1417282.05</v>
      </c>
      <c r="H95" s="70">
        <f t="shared" si="11"/>
        <v>97.743589655172414</v>
      </c>
      <c r="I95" s="73">
        <f t="shared" si="12"/>
        <v>1452800</v>
      </c>
      <c r="J95" s="73">
        <f t="shared" si="13"/>
        <v>1420065.45</v>
      </c>
      <c r="K95" s="70">
        <v>0</v>
      </c>
    </row>
    <row r="96" spans="1:11" s="137" customFormat="1" ht="18">
      <c r="A96" s="155" t="s">
        <v>209</v>
      </c>
      <c r="B96" s="78" t="s">
        <v>210</v>
      </c>
      <c r="C96" s="75">
        <f>C97+C98</f>
        <v>0</v>
      </c>
      <c r="D96" s="75">
        <f>D97+D98</f>
        <v>0</v>
      </c>
      <c r="E96" s="76">
        <v>0</v>
      </c>
      <c r="F96" s="80">
        <f>F97+F98+F103+F104+F105+F108</f>
        <v>3766666.67</v>
      </c>
      <c r="G96" s="80">
        <f>G97+G98+G103+G104+G105+G108</f>
        <v>357906.52999999997</v>
      </c>
      <c r="H96" s="84">
        <f t="shared" si="11"/>
        <v>9.5019432659274834</v>
      </c>
      <c r="I96" s="77">
        <f t="shared" si="12"/>
        <v>3766666.67</v>
      </c>
      <c r="J96" s="77">
        <f t="shared" si="13"/>
        <v>357906.52999999997</v>
      </c>
      <c r="K96" s="76">
        <f t="shared" si="2"/>
        <v>9.5019432659274834</v>
      </c>
    </row>
    <row r="97" spans="1:12" ht="32.4">
      <c r="A97" s="208" t="s">
        <v>211</v>
      </c>
      <c r="B97" s="205" t="s">
        <v>212</v>
      </c>
      <c r="C97" s="83">
        <v>0</v>
      </c>
      <c r="D97" s="83">
        <v>0</v>
      </c>
      <c r="E97" s="84">
        <v>0</v>
      </c>
      <c r="F97" s="85">
        <v>800000</v>
      </c>
      <c r="G97" s="85">
        <v>0</v>
      </c>
      <c r="H97" s="84">
        <f t="shared" si="11"/>
        <v>0</v>
      </c>
      <c r="I97" s="86">
        <f t="shared" si="12"/>
        <v>800000</v>
      </c>
      <c r="J97" s="86">
        <f t="shared" si="13"/>
        <v>0</v>
      </c>
      <c r="K97" s="84">
        <f t="shared" si="2"/>
        <v>0</v>
      </c>
    </row>
    <row r="98" spans="1:12" ht="32.4">
      <c r="A98" s="208" t="s">
        <v>213</v>
      </c>
      <c r="B98" s="205" t="s">
        <v>214</v>
      </c>
      <c r="C98" s="83">
        <f>C99</f>
        <v>0</v>
      </c>
      <c r="D98" s="83">
        <f>D99</f>
        <v>0</v>
      </c>
      <c r="E98" s="84">
        <v>0</v>
      </c>
      <c r="F98" s="85">
        <f>F99+F101+F102+F100</f>
        <v>1620000</v>
      </c>
      <c r="G98" s="85">
        <f>G99+G101+G102+G100</f>
        <v>21891.43</v>
      </c>
      <c r="H98" s="84">
        <f t="shared" si="11"/>
        <v>1.3513228395061729</v>
      </c>
      <c r="I98" s="86">
        <f t="shared" si="12"/>
        <v>1620000</v>
      </c>
      <c r="J98" s="86">
        <f t="shared" si="13"/>
        <v>21891.43</v>
      </c>
      <c r="K98" s="84">
        <f t="shared" si="2"/>
        <v>1.3513228395061729</v>
      </c>
      <c r="L98" s="157"/>
    </row>
    <row r="99" spans="1:12" ht="24" hidden="1" customHeight="1">
      <c r="A99" s="79" t="s">
        <v>322</v>
      </c>
      <c r="B99" s="71" t="s">
        <v>310</v>
      </c>
      <c r="C99" s="67">
        <v>0</v>
      </c>
      <c r="D99" s="67">
        <v>0</v>
      </c>
      <c r="E99" s="70">
        <v>0</v>
      </c>
      <c r="F99" s="68">
        <v>0</v>
      </c>
      <c r="G99" s="68">
        <v>0</v>
      </c>
      <c r="H99" s="70" t="e">
        <f t="shared" si="11"/>
        <v>#DIV/0!</v>
      </c>
      <c r="I99" s="73">
        <f t="shared" si="12"/>
        <v>0</v>
      </c>
      <c r="J99" s="73">
        <f t="shared" si="13"/>
        <v>0</v>
      </c>
      <c r="K99" s="70" t="e">
        <f t="shared" si="2"/>
        <v>#DIV/0!</v>
      </c>
      <c r="L99" s="157"/>
    </row>
    <row r="100" spans="1:12" ht="18">
      <c r="A100" s="79" t="s">
        <v>435</v>
      </c>
      <c r="B100" s="71" t="s">
        <v>430</v>
      </c>
      <c r="C100" s="67">
        <v>0</v>
      </c>
      <c r="D100" s="67">
        <v>0</v>
      </c>
      <c r="E100" s="70">
        <v>0</v>
      </c>
      <c r="F100" s="68">
        <v>1620000</v>
      </c>
      <c r="G100" s="68">
        <v>21891.43</v>
      </c>
      <c r="H100" s="70">
        <f t="shared" si="11"/>
        <v>1.3513228395061729</v>
      </c>
      <c r="I100" s="73">
        <f t="shared" si="12"/>
        <v>1620000</v>
      </c>
      <c r="J100" s="73">
        <f t="shared" si="13"/>
        <v>21891.43</v>
      </c>
      <c r="K100" s="70">
        <f t="shared" si="2"/>
        <v>1.3513228395061729</v>
      </c>
      <c r="L100" s="157"/>
    </row>
    <row r="101" spans="1:12" ht="18" hidden="1">
      <c r="A101" s="79" t="s">
        <v>412</v>
      </c>
      <c r="B101" s="71" t="s">
        <v>411</v>
      </c>
      <c r="C101" s="67">
        <v>0</v>
      </c>
      <c r="D101" s="67">
        <v>0</v>
      </c>
      <c r="E101" s="70">
        <v>0</v>
      </c>
      <c r="F101" s="68">
        <v>0</v>
      </c>
      <c r="G101" s="68">
        <v>0</v>
      </c>
      <c r="H101" s="70" t="e">
        <f t="shared" ref="H101" si="118">G101/F101*100</f>
        <v>#DIV/0!</v>
      </c>
      <c r="I101" s="73">
        <f t="shared" ref="I101" si="119">C101+F101</f>
        <v>0</v>
      </c>
      <c r="J101" s="73">
        <f t="shared" ref="J101" si="120">D101+G101</f>
        <v>0</v>
      </c>
      <c r="K101" s="70" t="e">
        <f t="shared" ref="K101" si="121">J101/I101*100</f>
        <v>#DIV/0!</v>
      </c>
      <c r="L101" s="157"/>
    </row>
    <row r="102" spans="1:12" ht="40.200000000000003" hidden="1" customHeight="1">
      <c r="A102" s="79" t="s">
        <v>414</v>
      </c>
      <c r="B102" s="71" t="s">
        <v>413</v>
      </c>
      <c r="C102" s="67">
        <v>0</v>
      </c>
      <c r="D102" s="67">
        <v>0</v>
      </c>
      <c r="E102" s="70">
        <v>0</v>
      </c>
      <c r="F102" s="68">
        <v>0</v>
      </c>
      <c r="G102" s="68">
        <v>0</v>
      </c>
      <c r="H102" s="70" t="e">
        <f t="shared" ref="H102" si="122">G102/F102*100</f>
        <v>#DIV/0!</v>
      </c>
      <c r="I102" s="73">
        <f t="shared" ref="I102" si="123">C102+F102</f>
        <v>0</v>
      </c>
      <c r="J102" s="73">
        <f t="shared" ref="J102" si="124">D102+G102</f>
        <v>0</v>
      </c>
      <c r="K102" s="70" t="e">
        <f t="shared" ref="K102" si="125">J102/I102*100</f>
        <v>#DIV/0!</v>
      </c>
      <c r="L102" s="157"/>
    </row>
    <row r="103" spans="1:12" s="27" customFormat="1" ht="32.4" hidden="1">
      <c r="A103" s="239" t="s">
        <v>416</v>
      </c>
      <c r="B103" s="82" t="s">
        <v>415</v>
      </c>
      <c r="C103" s="246">
        <v>0</v>
      </c>
      <c r="D103" s="246">
        <v>0</v>
      </c>
      <c r="E103" s="84">
        <v>0</v>
      </c>
      <c r="F103" s="247">
        <v>0</v>
      </c>
      <c r="G103" s="247">
        <v>0</v>
      </c>
      <c r="H103" s="84" t="e">
        <f t="shared" ref="H103:H104" si="126">G103/F103*100</f>
        <v>#DIV/0!</v>
      </c>
      <c r="I103" s="86">
        <f t="shared" ref="I103:I104" si="127">C103+F103</f>
        <v>0</v>
      </c>
      <c r="J103" s="86">
        <f t="shared" ref="J103:J104" si="128">D103+G103</f>
        <v>0</v>
      </c>
      <c r="K103" s="84" t="e">
        <f t="shared" ref="K103:K104" si="129">J103/I103*100</f>
        <v>#DIV/0!</v>
      </c>
      <c r="L103" s="285"/>
    </row>
    <row r="104" spans="1:12" s="27" customFormat="1" ht="32.4" hidden="1">
      <c r="A104" s="239" t="s">
        <v>436</v>
      </c>
      <c r="B104" s="82" t="s">
        <v>431</v>
      </c>
      <c r="C104" s="246">
        <v>0</v>
      </c>
      <c r="D104" s="246">
        <v>0</v>
      </c>
      <c r="E104" s="84">
        <v>0</v>
      </c>
      <c r="F104" s="247">
        <v>0</v>
      </c>
      <c r="G104" s="247">
        <v>0</v>
      </c>
      <c r="H104" s="84" t="e">
        <f t="shared" si="126"/>
        <v>#DIV/0!</v>
      </c>
      <c r="I104" s="86">
        <f t="shared" si="127"/>
        <v>0</v>
      </c>
      <c r="J104" s="86">
        <f t="shared" si="128"/>
        <v>0</v>
      </c>
      <c r="K104" s="84" t="e">
        <f t="shared" si="129"/>
        <v>#DIV/0!</v>
      </c>
    </row>
    <row r="105" spans="1:12" s="27" customFormat="1" ht="37.950000000000003" customHeight="1">
      <c r="A105" s="81" t="s">
        <v>215</v>
      </c>
      <c r="B105" s="82" t="s">
        <v>216</v>
      </c>
      <c r="C105" s="246">
        <v>0</v>
      </c>
      <c r="D105" s="246">
        <v>0</v>
      </c>
      <c r="E105" s="84">
        <v>0</v>
      </c>
      <c r="F105" s="247">
        <v>200000</v>
      </c>
      <c r="G105" s="247">
        <v>0</v>
      </c>
      <c r="H105" s="84">
        <f t="shared" si="11"/>
        <v>0</v>
      </c>
      <c r="I105" s="86">
        <f t="shared" si="12"/>
        <v>200000</v>
      </c>
      <c r="J105" s="86">
        <f t="shared" si="13"/>
        <v>0</v>
      </c>
      <c r="K105" s="84">
        <f t="shared" si="2"/>
        <v>0</v>
      </c>
    </row>
    <row r="106" spans="1:12" ht="18" hidden="1">
      <c r="A106" s="69" t="s">
        <v>217</v>
      </c>
      <c r="B106" s="71" t="s">
        <v>218</v>
      </c>
      <c r="C106" s="67">
        <v>0</v>
      </c>
      <c r="D106" s="67">
        <v>0</v>
      </c>
      <c r="E106" s="70">
        <v>0</v>
      </c>
      <c r="F106" s="68">
        <v>0</v>
      </c>
      <c r="G106" s="68">
        <f>G107</f>
        <v>0</v>
      </c>
      <c r="H106" s="70">
        <v>0</v>
      </c>
      <c r="I106" s="73">
        <f t="shared" si="12"/>
        <v>0</v>
      </c>
      <c r="J106" s="73">
        <f t="shared" si="13"/>
        <v>0</v>
      </c>
      <c r="K106" s="70" t="e">
        <f t="shared" si="2"/>
        <v>#DIV/0!</v>
      </c>
    </row>
    <row r="107" spans="1:12" ht="31.2" hidden="1">
      <c r="A107" s="69" t="s">
        <v>291</v>
      </c>
      <c r="B107" s="71" t="s">
        <v>289</v>
      </c>
      <c r="C107" s="67">
        <v>0</v>
      </c>
      <c r="D107" s="67">
        <v>0</v>
      </c>
      <c r="E107" s="70">
        <v>0</v>
      </c>
      <c r="F107" s="68">
        <v>0</v>
      </c>
      <c r="G107" s="68">
        <v>0</v>
      </c>
      <c r="H107" s="70">
        <v>0</v>
      </c>
      <c r="I107" s="73">
        <f t="shared" ref="I107:I109" si="130">C107+F107</f>
        <v>0</v>
      </c>
      <c r="J107" s="73">
        <f t="shared" ref="J107:J109" si="131">D107+G107</f>
        <v>0</v>
      </c>
      <c r="K107" s="70" t="e">
        <f t="shared" ref="K107:K109" si="132">J107/I107*100</f>
        <v>#DIV/0!</v>
      </c>
    </row>
    <row r="108" spans="1:12" s="27" customFormat="1" ht="18">
      <c r="A108" s="81" t="s">
        <v>217</v>
      </c>
      <c r="B108" s="82" t="s">
        <v>218</v>
      </c>
      <c r="C108" s="246">
        <v>0</v>
      </c>
      <c r="D108" s="246">
        <v>0</v>
      </c>
      <c r="E108" s="84">
        <v>0</v>
      </c>
      <c r="F108" s="247">
        <f>F110+F109</f>
        <v>1146666.67</v>
      </c>
      <c r="G108" s="247">
        <f>G110+G109</f>
        <v>336015.1</v>
      </c>
      <c r="H108" s="84">
        <f t="shared" ref="H108:H109" si="133">G108/F108*100</f>
        <v>29.303642356675457</v>
      </c>
      <c r="I108" s="86">
        <f t="shared" si="130"/>
        <v>1146666.67</v>
      </c>
      <c r="J108" s="86">
        <f t="shared" si="131"/>
        <v>336015.1</v>
      </c>
      <c r="K108" s="84">
        <f t="shared" si="132"/>
        <v>29.303642356675457</v>
      </c>
    </row>
    <row r="109" spans="1:12" ht="48.6" customHeight="1">
      <c r="A109" s="69" t="s">
        <v>465</v>
      </c>
      <c r="B109" s="71" t="s">
        <v>464</v>
      </c>
      <c r="C109" s="67">
        <v>0</v>
      </c>
      <c r="D109" s="67">
        <v>0</v>
      </c>
      <c r="E109" s="70">
        <v>0</v>
      </c>
      <c r="F109" s="68">
        <v>1146666.67</v>
      </c>
      <c r="G109" s="68">
        <v>336015.1</v>
      </c>
      <c r="H109" s="70">
        <f t="shared" si="133"/>
        <v>29.303642356675457</v>
      </c>
      <c r="I109" s="73">
        <f t="shared" si="130"/>
        <v>1146666.67</v>
      </c>
      <c r="J109" s="73">
        <f t="shared" si="131"/>
        <v>336015.1</v>
      </c>
      <c r="K109" s="70">
        <f t="shared" si="132"/>
        <v>29.303642356675457</v>
      </c>
    </row>
    <row r="110" spans="1:12" ht="43.05" hidden="1" customHeight="1">
      <c r="A110" s="69" t="s">
        <v>291</v>
      </c>
      <c r="B110" s="71" t="s">
        <v>289</v>
      </c>
      <c r="C110" s="67">
        <v>0</v>
      </c>
      <c r="D110" s="67">
        <v>0</v>
      </c>
      <c r="E110" s="70">
        <v>0</v>
      </c>
      <c r="F110" s="68">
        <v>0</v>
      </c>
      <c r="G110" s="68">
        <v>0</v>
      </c>
      <c r="H110" s="70" t="e">
        <f t="shared" ref="H110" si="134">G110/F110*100</f>
        <v>#DIV/0!</v>
      </c>
      <c r="I110" s="73">
        <f t="shared" ref="I110" si="135">C110+F110</f>
        <v>0</v>
      </c>
      <c r="J110" s="73">
        <f t="shared" ref="J110" si="136">D110+G110</f>
        <v>0</v>
      </c>
      <c r="K110" s="70" t="e">
        <f t="shared" ref="K110" si="137">J110/I110*100</f>
        <v>#DIV/0!</v>
      </c>
    </row>
    <row r="111" spans="1:12" s="23" customFormat="1" ht="31.2">
      <c r="A111" s="155" t="s">
        <v>219</v>
      </c>
      <c r="B111" s="78" t="s">
        <v>220</v>
      </c>
      <c r="C111" s="75">
        <f>C112</f>
        <v>18144300</v>
      </c>
      <c r="D111" s="75">
        <f>D112</f>
        <v>2225389.61</v>
      </c>
      <c r="E111" s="76">
        <f t="shared" si="1"/>
        <v>12.264951582590674</v>
      </c>
      <c r="F111" s="80">
        <f>F112</f>
        <v>1387900</v>
      </c>
      <c r="G111" s="80">
        <f>G112</f>
        <v>1358101.2</v>
      </c>
      <c r="H111" s="76">
        <f t="shared" si="11"/>
        <v>97.852957705886595</v>
      </c>
      <c r="I111" s="77">
        <f t="shared" si="12"/>
        <v>19532200</v>
      </c>
      <c r="J111" s="77">
        <f t="shared" si="13"/>
        <v>3583490.8099999996</v>
      </c>
      <c r="K111" s="76">
        <f t="shared" si="2"/>
        <v>18.346580569521095</v>
      </c>
    </row>
    <row r="112" spans="1:12" ht="36" customHeight="1">
      <c r="A112" s="208" t="s">
        <v>221</v>
      </c>
      <c r="B112" s="205" t="s">
        <v>222</v>
      </c>
      <c r="C112" s="83">
        <f>C113+C114</f>
        <v>18144300</v>
      </c>
      <c r="D112" s="83">
        <f>D113+D114</f>
        <v>2225389.61</v>
      </c>
      <c r="E112" s="84">
        <f t="shared" si="1"/>
        <v>12.264951582590674</v>
      </c>
      <c r="F112" s="85">
        <f>F113+F114</f>
        <v>1387900</v>
      </c>
      <c r="G112" s="85">
        <f>G113+G114</f>
        <v>1358101.2</v>
      </c>
      <c r="H112" s="84">
        <f t="shared" si="11"/>
        <v>97.852957705886595</v>
      </c>
      <c r="I112" s="86">
        <f t="shared" si="12"/>
        <v>19532200</v>
      </c>
      <c r="J112" s="86">
        <f t="shared" si="13"/>
        <v>3583490.8099999996</v>
      </c>
      <c r="K112" s="84">
        <f t="shared" si="2"/>
        <v>18.346580569521095</v>
      </c>
    </row>
    <row r="113" spans="1:11" ht="46.8">
      <c r="A113" s="69" t="s">
        <v>223</v>
      </c>
      <c r="B113" s="71" t="s">
        <v>224</v>
      </c>
      <c r="C113" s="67">
        <v>18144300</v>
      </c>
      <c r="D113" s="67">
        <v>2225389.61</v>
      </c>
      <c r="E113" s="70">
        <f t="shared" si="1"/>
        <v>12.264951582590674</v>
      </c>
      <c r="F113" s="68">
        <v>1387900</v>
      </c>
      <c r="G113" s="68">
        <v>1358101.2</v>
      </c>
      <c r="H113" s="70">
        <f t="shared" si="11"/>
        <v>97.852957705886595</v>
      </c>
      <c r="I113" s="73">
        <f t="shared" si="12"/>
        <v>19532200</v>
      </c>
      <c r="J113" s="73">
        <f t="shared" si="13"/>
        <v>3583490.8099999996</v>
      </c>
      <c r="K113" s="70">
        <f t="shared" si="2"/>
        <v>18.346580569521095</v>
      </c>
    </row>
    <row r="114" spans="1:11" ht="52.5" hidden="1" customHeight="1">
      <c r="A114" s="69" t="s">
        <v>486</v>
      </c>
      <c r="B114" s="71" t="s">
        <v>485</v>
      </c>
      <c r="C114" s="67">
        <v>0</v>
      </c>
      <c r="D114" s="67">
        <v>0</v>
      </c>
      <c r="E114" s="73">
        <v>0</v>
      </c>
      <c r="F114" s="68">
        <v>0</v>
      </c>
      <c r="G114" s="68">
        <v>0</v>
      </c>
      <c r="H114" s="70" t="e">
        <f t="shared" ref="H114" si="138">G114/F114*100</f>
        <v>#DIV/0!</v>
      </c>
      <c r="I114" s="73">
        <f t="shared" ref="I114" si="139">C114+F114</f>
        <v>0</v>
      </c>
      <c r="J114" s="73">
        <f t="shared" ref="J114" si="140">D114+G114</f>
        <v>0</v>
      </c>
      <c r="K114" s="70" t="e">
        <f t="shared" ref="K114" si="141">J114/I114*100</f>
        <v>#DIV/0!</v>
      </c>
    </row>
    <row r="115" spans="1:11" ht="31.2">
      <c r="A115" s="155" t="s">
        <v>225</v>
      </c>
      <c r="B115" s="78" t="s">
        <v>226</v>
      </c>
      <c r="C115" s="75">
        <f>C117+C119+C120</f>
        <v>376200</v>
      </c>
      <c r="D115" s="75">
        <f>D117+D119+D120</f>
        <v>263731</v>
      </c>
      <c r="E115" s="76">
        <f t="shared" si="1"/>
        <v>70.103934077618291</v>
      </c>
      <c r="F115" s="80">
        <f>F117+F119+F120+F118</f>
        <v>2878065</v>
      </c>
      <c r="G115" s="80">
        <f>G117+G119+G120+G118</f>
        <v>2763127.3</v>
      </c>
      <c r="H115" s="76">
        <f t="shared" si="11"/>
        <v>96.006424455319802</v>
      </c>
      <c r="I115" s="77">
        <f t="shared" si="12"/>
        <v>3254265</v>
      </c>
      <c r="J115" s="77">
        <f t="shared" si="13"/>
        <v>3026858.3</v>
      </c>
      <c r="K115" s="76">
        <f t="shared" si="2"/>
        <v>93.012041121420651</v>
      </c>
    </row>
    <row r="116" spans="1:11" ht="31.2" hidden="1">
      <c r="A116" s="69" t="s">
        <v>227</v>
      </c>
      <c r="B116" s="71" t="s">
        <v>228</v>
      </c>
      <c r="C116" s="67">
        <v>0</v>
      </c>
      <c r="D116" s="67">
        <v>0</v>
      </c>
      <c r="E116" s="70">
        <v>0</v>
      </c>
      <c r="F116" s="68">
        <v>0</v>
      </c>
      <c r="G116" s="68">
        <v>0</v>
      </c>
      <c r="H116" s="70">
        <v>0</v>
      </c>
      <c r="I116" s="73">
        <f t="shared" si="12"/>
        <v>0</v>
      </c>
      <c r="J116" s="73">
        <f t="shared" si="13"/>
        <v>0</v>
      </c>
      <c r="K116" s="70">
        <v>0</v>
      </c>
    </row>
    <row r="117" spans="1:11" ht="75" customHeight="1">
      <c r="A117" s="208" t="s">
        <v>441</v>
      </c>
      <c r="B117" s="205" t="s">
        <v>417</v>
      </c>
      <c r="C117" s="83">
        <v>0</v>
      </c>
      <c r="D117" s="83">
        <v>0</v>
      </c>
      <c r="E117" s="84">
        <v>0</v>
      </c>
      <c r="F117" s="85">
        <v>228065</v>
      </c>
      <c r="G117" s="85">
        <v>113127.3</v>
      </c>
      <c r="H117" s="84">
        <f t="shared" si="11"/>
        <v>49.603095608708045</v>
      </c>
      <c r="I117" s="86">
        <f t="shared" ref="I117" si="142">C117+F117</f>
        <v>228065</v>
      </c>
      <c r="J117" s="86">
        <f t="shared" ref="J117" si="143">D117+G117</f>
        <v>113127.3</v>
      </c>
      <c r="K117" s="84">
        <f t="shared" ref="K117" si="144">J117/I117*100</f>
        <v>49.603095608708045</v>
      </c>
    </row>
    <row r="118" spans="1:11" ht="32.4">
      <c r="A118" s="208" t="s">
        <v>487</v>
      </c>
      <c r="B118" s="205" t="s">
        <v>228</v>
      </c>
      <c r="C118" s="83">
        <v>0</v>
      </c>
      <c r="D118" s="83">
        <v>0</v>
      </c>
      <c r="E118" s="84">
        <v>0</v>
      </c>
      <c r="F118" s="85">
        <v>2650000</v>
      </c>
      <c r="G118" s="85">
        <v>2650000</v>
      </c>
      <c r="H118" s="84">
        <f t="shared" ref="H118" si="145">G118/F118*100</f>
        <v>100</v>
      </c>
      <c r="I118" s="86">
        <f t="shared" ref="I118" si="146">C118+F118</f>
        <v>2650000</v>
      </c>
      <c r="J118" s="86">
        <f t="shared" ref="J118" si="147">D118+G118</f>
        <v>2650000</v>
      </c>
      <c r="K118" s="84">
        <f t="shared" ref="K118" si="148">J118/I118*100</f>
        <v>100</v>
      </c>
    </row>
    <row r="119" spans="1:11" ht="32.4">
      <c r="A119" s="208" t="s">
        <v>229</v>
      </c>
      <c r="B119" s="205" t="s">
        <v>230</v>
      </c>
      <c r="C119" s="83">
        <v>265200</v>
      </c>
      <c r="D119" s="83">
        <v>194800</v>
      </c>
      <c r="E119" s="84">
        <f t="shared" si="1"/>
        <v>73.453996983408757</v>
      </c>
      <c r="F119" s="85">
        <v>0</v>
      </c>
      <c r="G119" s="85">
        <v>0</v>
      </c>
      <c r="H119" s="84">
        <v>0</v>
      </c>
      <c r="I119" s="86">
        <f t="shared" si="12"/>
        <v>265200</v>
      </c>
      <c r="J119" s="86">
        <f t="shared" si="13"/>
        <v>194800</v>
      </c>
      <c r="K119" s="84">
        <f t="shared" si="2"/>
        <v>73.453996983408757</v>
      </c>
    </row>
    <row r="120" spans="1:11" ht="18">
      <c r="A120" s="208" t="s">
        <v>231</v>
      </c>
      <c r="B120" s="205" t="s">
        <v>232</v>
      </c>
      <c r="C120" s="83">
        <f>C121</f>
        <v>111000</v>
      </c>
      <c r="D120" s="83">
        <f>D121</f>
        <v>68931</v>
      </c>
      <c r="E120" s="84">
        <f t="shared" si="1"/>
        <v>62.1</v>
      </c>
      <c r="F120" s="85">
        <f>F121</f>
        <v>0</v>
      </c>
      <c r="G120" s="85">
        <f>G121</f>
        <v>0</v>
      </c>
      <c r="H120" s="84">
        <v>0</v>
      </c>
      <c r="I120" s="86">
        <f t="shared" si="12"/>
        <v>111000</v>
      </c>
      <c r="J120" s="86">
        <f t="shared" si="13"/>
        <v>68931</v>
      </c>
      <c r="K120" s="84">
        <f t="shared" si="2"/>
        <v>62.1</v>
      </c>
    </row>
    <row r="121" spans="1:11" ht="31.8" thickBot="1">
      <c r="A121" s="131" t="s">
        <v>233</v>
      </c>
      <c r="B121" s="117" t="s">
        <v>234</v>
      </c>
      <c r="C121" s="132">
        <v>111000</v>
      </c>
      <c r="D121" s="132">
        <v>68931</v>
      </c>
      <c r="E121" s="133">
        <f t="shared" si="1"/>
        <v>62.1</v>
      </c>
      <c r="F121" s="134">
        <v>0</v>
      </c>
      <c r="G121" s="134">
        <v>0</v>
      </c>
      <c r="H121" s="124">
        <v>0</v>
      </c>
      <c r="I121" s="135">
        <f t="shared" si="12"/>
        <v>111000</v>
      </c>
      <c r="J121" s="135">
        <f t="shared" si="13"/>
        <v>68931</v>
      </c>
      <c r="K121" s="133">
        <f t="shared" si="2"/>
        <v>62.1</v>
      </c>
    </row>
    <row r="122" spans="1:11" s="23" customFormat="1" ht="21.45" customHeight="1" thickBot="1">
      <c r="A122" s="216" t="s">
        <v>235</v>
      </c>
      <c r="B122" s="217" t="s">
        <v>236</v>
      </c>
      <c r="C122" s="218">
        <f>C123+C126+C129+C132+C135</f>
        <v>8785400</v>
      </c>
      <c r="D122" s="218">
        <f>D123+D126+D129+D132+D135</f>
        <v>2294745.5</v>
      </c>
      <c r="E122" s="219">
        <f t="shared" si="1"/>
        <v>26.11998884512942</v>
      </c>
      <c r="F122" s="130">
        <f>F123+F126+F129</f>
        <v>2656338.9699999997</v>
      </c>
      <c r="G122" s="130">
        <f>G123+G126+G129</f>
        <v>2190838.9699999997</v>
      </c>
      <c r="H122" s="219">
        <f t="shared" si="11"/>
        <v>82.475881080794437</v>
      </c>
      <c r="I122" s="220">
        <f t="shared" si="12"/>
        <v>11441738.969999999</v>
      </c>
      <c r="J122" s="220">
        <f t="shared" si="13"/>
        <v>4485584.47</v>
      </c>
      <c r="K122" s="221">
        <f t="shared" si="2"/>
        <v>39.203695187952711</v>
      </c>
    </row>
    <row r="123" spans="1:11" s="27" customFormat="1" ht="32.25" customHeight="1">
      <c r="A123" s="210" t="s">
        <v>237</v>
      </c>
      <c r="B123" s="211" t="s">
        <v>238</v>
      </c>
      <c r="C123" s="212">
        <f>C124+C125</f>
        <v>2603600</v>
      </c>
      <c r="D123" s="212">
        <f>D124+D125</f>
        <v>715127.5</v>
      </c>
      <c r="E123" s="213">
        <f t="shared" si="1"/>
        <v>27.466872791519435</v>
      </c>
      <c r="F123" s="214">
        <f>F124+F125</f>
        <v>1687838.0699999998</v>
      </c>
      <c r="G123" s="214">
        <f>G124+G125</f>
        <v>1627838.0699999998</v>
      </c>
      <c r="H123" s="84">
        <f t="shared" si="11"/>
        <v>96.445156613868761</v>
      </c>
      <c r="I123" s="121">
        <f t="shared" si="12"/>
        <v>4291438.07</v>
      </c>
      <c r="J123" s="121">
        <f t="shared" si="13"/>
        <v>2342965.5699999998</v>
      </c>
      <c r="K123" s="213">
        <f t="shared" si="2"/>
        <v>54.596280588991462</v>
      </c>
    </row>
    <row r="124" spans="1:11" s="138" customFormat="1" ht="32.25" customHeight="1">
      <c r="A124" s="89" t="s">
        <v>341</v>
      </c>
      <c r="B124" s="90" t="s">
        <v>340</v>
      </c>
      <c r="C124" s="87">
        <v>1216500</v>
      </c>
      <c r="D124" s="87">
        <v>46320</v>
      </c>
      <c r="E124" s="70">
        <f t="shared" ref="E124" si="149">D124/C124*100</f>
        <v>3.8076448828606662</v>
      </c>
      <c r="F124" s="68">
        <v>657189.06999999995</v>
      </c>
      <c r="G124" s="68">
        <v>597189.06999999995</v>
      </c>
      <c r="H124" s="70">
        <f t="shared" si="11"/>
        <v>90.870207260142038</v>
      </c>
      <c r="I124" s="73">
        <f t="shared" ref="I124" si="150">C124+F124</f>
        <v>1873689.0699999998</v>
      </c>
      <c r="J124" s="73">
        <f t="shared" ref="J124" si="151">D124+G124</f>
        <v>643509.06999999995</v>
      </c>
      <c r="K124" s="70">
        <f t="shared" ref="K124" si="152">J124/I124*100</f>
        <v>34.344496122827891</v>
      </c>
    </row>
    <row r="125" spans="1:11" ht="32.549999999999997" customHeight="1">
      <c r="A125" s="89" t="s">
        <v>239</v>
      </c>
      <c r="B125" s="90" t="s">
        <v>240</v>
      </c>
      <c r="C125" s="87">
        <v>1387100</v>
      </c>
      <c r="D125" s="87">
        <v>668807.5</v>
      </c>
      <c r="E125" s="70">
        <f t="shared" si="1"/>
        <v>48.216242520366229</v>
      </c>
      <c r="F125" s="68">
        <v>1030649</v>
      </c>
      <c r="G125" s="68">
        <v>1030649</v>
      </c>
      <c r="H125" s="70">
        <f t="shared" si="11"/>
        <v>100</v>
      </c>
      <c r="I125" s="73">
        <f t="shared" si="12"/>
        <v>2417749</v>
      </c>
      <c r="J125" s="73">
        <f t="shared" si="13"/>
        <v>1699456.5</v>
      </c>
      <c r="K125" s="70">
        <f t="shared" si="2"/>
        <v>70.290857322244776</v>
      </c>
    </row>
    <row r="126" spans="1:11" s="27" customFormat="1" ht="18">
      <c r="A126" s="81" t="s">
        <v>241</v>
      </c>
      <c r="B126" s="82" t="s">
        <v>242</v>
      </c>
      <c r="C126" s="83">
        <f>C127+C128</f>
        <v>1251100</v>
      </c>
      <c r="D126" s="83">
        <f>D127+D128</f>
        <v>469298.93</v>
      </c>
      <c r="E126" s="84">
        <f t="shared" si="1"/>
        <v>37.510904803772682</v>
      </c>
      <c r="F126" s="85">
        <f>F127+F128</f>
        <v>63000.9</v>
      </c>
      <c r="G126" s="85">
        <f>G127+G128</f>
        <v>63000.9</v>
      </c>
      <c r="H126" s="84">
        <f t="shared" si="11"/>
        <v>100</v>
      </c>
      <c r="I126" s="86">
        <f t="shared" si="12"/>
        <v>1314100.8999999999</v>
      </c>
      <c r="J126" s="86">
        <f t="shared" si="13"/>
        <v>532299.82999999996</v>
      </c>
      <c r="K126" s="84">
        <f t="shared" si="2"/>
        <v>40.506770066134187</v>
      </c>
    </row>
    <row r="127" spans="1:11" ht="18">
      <c r="A127" s="69" t="s">
        <v>243</v>
      </c>
      <c r="B127" s="71" t="s">
        <v>244</v>
      </c>
      <c r="C127" s="67">
        <v>551100</v>
      </c>
      <c r="D127" s="67">
        <v>195854</v>
      </c>
      <c r="E127" s="70">
        <f t="shared" si="1"/>
        <v>35.53874070041735</v>
      </c>
      <c r="F127" s="68">
        <v>63000.9</v>
      </c>
      <c r="G127" s="68">
        <v>63000.9</v>
      </c>
      <c r="H127" s="70">
        <f t="shared" si="11"/>
        <v>100</v>
      </c>
      <c r="I127" s="73">
        <f t="shared" si="12"/>
        <v>614100.9</v>
      </c>
      <c r="J127" s="73">
        <f t="shared" si="13"/>
        <v>258854.9</v>
      </c>
      <c r="K127" s="70">
        <f t="shared" si="2"/>
        <v>42.151851593117669</v>
      </c>
    </row>
    <row r="128" spans="1:11" ht="18">
      <c r="A128" s="69" t="s">
        <v>498</v>
      </c>
      <c r="B128" s="71" t="s">
        <v>497</v>
      </c>
      <c r="C128" s="67">
        <v>700000</v>
      </c>
      <c r="D128" s="67">
        <v>273444.93</v>
      </c>
      <c r="E128" s="70">
        <f t="shared" ref="E128" si="153">D128/C128*100</f>
        <v>39.063561428571425</v>
      </c>
      <c r="F128" s="68">
        <v>0</v>
      </c>
      <c r="G128" s="68">
        <v>0</v>
      </c>
      <c r="H128" s="70">
        <v>0</v>
      </c>
      <c r="I128" s="73">
        <f t="shared" ref="I128" si="154">C128+F128</f>
        <v>700000</v>
      </c>
      <c r="J128" s="73">
        <f t="shared" ref="J128" si="155">D128+G128</f>
        <v>273444.93</v>
      </c>
      <c r="K128" s="70">
        <f t="shared" ref="K128" si="156">J128/I128*100</f>
        <v>39.063561428571425</v>
      </c>
    </row>
    <row r="129" spans="1:11" s="27" customFormat="1" ht="32.4">
      <c r="A129" s="81" t="s">
        <v>245</v>
      </c>
      <c r="B129" s="82" t="s">
        <v>246</v>
      </c>
      <c r="C129" s="83">
        <f>C130</f>
        <v>400000</v>
      </c>
      <c r="D129" s="83">
        <f>D130</f>
        <v>372900</v>
      </c>
      <c r="E129" s="84">
        <f t="shared" si="1"/>
        <v>93.225000000000009</v>
      </c>
      <c r="F129" s="85">
        <f>F130+F131</f>
        <v>905500</v>
      </c>
      <c r="G129" s="85">
        <f>G130+G131</f>
        <v>500000</v>
      </c>
      <c r="H129" s="84">
        <f t="shared" si="11"/>
        <v>55.218111540585312</v>
      </c>
      <c r="I129" s="86">
        <f t="shared" si="12"/>
        <v>1305500</v>
      </c>
      <c r="J129" s="86">
        <f t="shared" si="13"/>
        <v>872900</v>
      </c>
      <c r="K129" s="84">
        <f t="shared" si="2"/>
        <v>66.863270777479883</v>
      </c>
    </row>
    <row r="130" spans="1:11" ht="31.2">
      <c r="A130" s="69" t="s">
        <v>247</v>
      </c>
      <c r="B130" s="71" t="s">
        <v>248</v>
      </c>
      <c r="C130" s="87">
        <v>400000</v>
      </c>
      <c r="D130" s="87">
        <v>372900</v>
      </c>
      <c r="E130" s="70">
        <f t="shared" si="1"/>
        <v>93.225000000000009</v>
      </c>
      <c r="F130" s="156">
        <v>0</v>
      </c>
      <c r="G130" s="156">
        <v>0</v>
      </c>
      <c r="H130" s="70">
        <v>0</v>
      </c>
      <c r="I130" s="73">
        <f t="shared" si="12"/>
        <v>400000</v>
      </c>
      <c r="J130" s="73">
        <f t="shared" si="13"/>
        <v>372900</v>
      </c>
      <c r="K130" s="70">
        <f t="shared" si="2"/>
        <v>93.225000000000009</v>
      </c>
    </row>
    <row r="131" spans="1:11" ht="23.25" customHeight="1">
      <c r="A131" s="69" t="s">
        <v>249</v>
      </c>
      <c r="B131" s="71" t="s">
        <v>250</v>
      </c>
      <c r="C131" s="67">
        <v>0</v>
      </c>
      <c r="D131" s="67">
        <v>0</v>
      </c>
      <c r="E131" s="70">
        <v>0</v>
      </c>
      <c r="F131" s="68">
        <v>905500</v>
      </c>
      <c r="G131" s="68">
        <v>500000</v>
      </c>
      <c r="H131" s="70">
        <f t="shared" si="11"/>
        <v>55.218111540585312</v>
      </c>
      <c r="I131" s="73">
        <f t="shared" si="12"/>
        <v>905500</v>
      </c>
      <c r="J131" s="73">
        <f t="shared" si="13"/>
        <v>500000</v>
      </c>
      <c r="K131" s="70">
        <f t="shared" si="2"/>
        <v>55.218111540585312</v>
      </c>
    </row>
    <row r="132" spans="1:11" s="23" customFormat="1" ht="18">
      <c r="A132" s="208" t="s">
        <v>251</v>
      </c>
      <c r="B132" s="205" t="s">
        <v>252</v>
      </c>
      <c r="C132" s="83">
        <f>C133+C134</f>
        <v>1530700</v>
      </c>
      <c r="D132" s="83">
        <f>D133+D134</f>
        <v>737419.07000000007</v>
      </c>
      <c r="E132" s="84">
        <f t="shared" ref="E132:E148" si="157">D132/C132*100</f>
        <v>48.175283857058865</v>
      </c>
      <c r="F132" s="85">
        <v>0</v>
      </c>
      <c r="G132" s="85">
        <v>0</v>
      </c>
      <c r="H132" s="84">
        <v>0</v>
      </c>
      <c r="I132" s="86">
        <f t="shared" si="12"/>
        <v>1530700</v>
      </c>
      <c r="J132" s="86">
        <f t="shared" si="13"/>
        <v>737419.07000000007</v>
      </c>
      <c r="K132" s="84">
        <f t="shared" ref="K132:K148" si="158">J132/I132*100</f>
        <v>48.175283857058865</v>
      </c>
    </row>
    <row r="133" spans="1:11" s="23" customFormat="1" ht="31.2">
      <c r="A133" s="89" t="s">
        <v>419</v>
      </c>
      <c r="B133" s="90" t="s">
        <v>418</v>
      </c>
      <c r="C133" s="67">
        <v>980700</v>
      </c>
      <c r="D133" s="67">
        <v>477161.87</v>
      </c>
      <c r="E133" s="70">
        <f t="shared" ref="E133" si="159">D133/C133*100</f>
        <v>48.65523299683899</v>
      </c>
      <c r="F133" s="68">
        <v>0</v>
      </c>
      <c r="G133" s="68">
        <v>0</v>
      </c>
      <c r="H133" s="70">
        <v>0</v>
      </c>
      <c r="I133" s="73">
        <f t="shared" ref="I133" si="160">C133+F133</f>
        <v>980700</v>
      </c>
      <c r="J133" s="73">
        <f t="shared" ref="J133" si="161">D133+G133</f>
        <v>477161.87</v>
      </c>
      <c r="K133" s="70">
        <f t="shared" ref="K133" si="162">J133/I133*100</f>
        <v>48.65523299683899</v>
      </c>
    </row>
    <row r="134" spans="1:11" ht="18">
      <c r="A134" s="69" t="s">
        <v>253</v>
      </c>
      <c r="B134" s="71" t="s">
        <v>254</v>
      </c>
      <c r="C134" s="67">
        <v>550000</v>
      </c>
      <c r="D134" s="67">
        <v>260257.2</v>
      </c>
      <c r="E134" s="70">
        <f t="shared" si="157"/>
        <v>47.319490909090909</v>
      </c>
      <c r="F134" s="68">
        <v>0</v>
      </c>
      <c r="G134" s="68">
        <v>0</v>
      </c>
      <c r="H134" s="70">
        <v>0</v>
      </c>
      <c r="I134" s="73">
        <f t="shared" ref="I134:I148" si="163">C134+F134</f>
        <v>550000</v>
      </c>
      <c r="J134" s="73">
        <f t="shared" ref="J134:J148" si="164">D134+G134</f>
        <v>260257.2</v>
      </c>
      <c r="K134" s="70">
        <f t="shared" si="158"/>
        <v>47.319490909090909</v>
      </c>
    </row>
    <row r="135" spans="1:11" s="23" customFormat="1" ht="18">
      <c r="A135" s="208" t="s">
        <v>311</v>
      </c>
      <c r="B135" s="205" t="s">
        <v>312</v>
      </c>
      <c r="C135" s="83">
        <f>C136+C137</f>
        <v>3000000</v>
      </c>
      <c r="D135" s="83">
        <f>D136+D137</f>
        <v>0</v>
      </c>
      <c r="E135" s="261">
        <f t="shared" si="157"/>
        <v>0</v>
      </c>
      <c r="F135" s="262">
        <v>0</v>
      </c>
      <c r="G135" s="262">
        <v>0</v>
      </c>
      <c r="H135" s="261">
        <v>0</v>
      </c>
      <c r="I135" s="263">
        <f t="shared" si="163"/>
        <v>3000000</v>
      </c>
      <c r="J135" s="263">
        <f t="shared" si="164"/>
        <v>0</v>
      </c>
      <c r="K135" s="261">
        <f t="shared" si="158"/>
        <v>0</v>
      </c>
    </row>
    <row r="136" spans="1:11" s="23" customFormat="1" ht="18.600000000000001" thickBot="1">
      <c r="A136" s="89" t="s">
        <v>421</v>
      </c>
      <c r="B136" s="264" t="s">
        <v>420</v>
      </c>
      <c r="C136" s="132">
        <v>3000000</v>
      </c>
      <c r="D136" s="132">
        <v>0</v>
      </c>
      <c r="E136" s="133">
        <f t="shared" ref="E136" si="165">D136/C136*100</f>
        <v>0</v>
      </c>
      <c r="F136" s="134">
        <v>0</v>
      </c>
      <c r="G136" s="134">
        <v>0</v>
      </c>
      <c r="H136" s="133">
        <v>0</v>
      </c>
      <c r="I136" s="135">
        <f t="shared" ref="I136" si="166">C136+F136</f>
        <v>3000000</v>
      </c>
      <c r="J136" s="135">
        <f t="shared" ref="J136" si="167">D136+G136</f>
        <v>0</v>
      </c>
      <c r="K136" s="133">
        <f t="shared" ref="K136" si="168">J136/I136*100</f>
        <v>0</v>
      </c>
    </row>
    <row r="137" spans="1:11" s="23" customFormat="1" ht="31.8" hidden="1" thickBot="1">
      <c r="A137" s="89" t="s">
        <v>500</v>
      </c>
      <c r="B137" s="264" t="s">
        <v>499</v>
      </c>
      <c r="C137" s="132">
        <v>0</v>
      </c>
      <c r="D137" s="132">
        <v>0</v>
      </c>
      <c r="E137" s="133" t="e">
        <f t="shared" ref="E137" si="169">D137/C137*100</f>
        <v>#DIV/0!</v>
      </c>
      <c r="F137" s="134">
        <v>0</v>
      </c>
      <c r="G137" s="134">
        <v>0</v>
      </c>
      <c r="H137" s="133">
        <v>0</v>
      </c>
      <c r="I137" s="135">
        <f t="shared" ref="I137" si="170">C137+F137</f>
        <v>0</v>
      </c>
      <c r="J137" s="135">
        <f t="shared" ref="J137" si="171">D137+G137</f>
        <v>0</v>
      </c>
      <c r="K137" s="133" t="e">
        <f t="shared" ref="K137" si="172">J137/I137*100</f>
        <v>#DIV/0!</v>
      </c>
    </row>
    <row r="138" spans="1:11" s="23" customFormat="1" ht="49.95" customHeight="1" thickBot="1">
      <c r="A138" s="293" t="s">
        <v>255</v>
      </c>
      <c r="B138" s="256" t="s">
        <v>256</v>
      </c>
      <c r="C138" s="230">
        <f>C6+C10+C33+C42+C68+C90+C122+C79+C62</f>
        <v>370838830</v>
      </c>
      <c r="D138" s="230">
        <f>D6+D10+D33+D42+D68+D90+D122+D79+D62</f>
        <v>180827752.67999998</v>
      </c>
      <c r="E138" s="222">
        <f t="shared" si="157"/>
        <v>48.761817277872431</v>
      </c>
      <c r="F138" s="223">
        <f>F6+F10+F42+F62+F68+F79+F90+F122</f>
        <v>22208166.439999998</v>
      </c>
      <c r="G138" s="223">
        <f>G6+G10+G42+G62+G68+G79+G90+G122</f>
        <v>13688764.25</v>
      </c>
      <c r="H138" s="222">
        <f t="shared" ref="H138:H148" si="173">G138/F138*100</f>
        <v>61.638426058193765</v>
      </c>
      <c r="I138" s="224">
        <f t="shared" si="163"/>
        <v>393046996.44</v>
      </c>
      <c r="J138" s="224">
        <f t="shared" si="164"/>
        <v>194516516.92999998</v>
      </c>
      <c r="K138" s="225">
        <f t="shared" si="158"/>
        <v>49.48937879994552</v>
      </c>
    </row>
    <row r="139" spans="1:11" ht="61.2" customHeight="1" thickBot="1">
      <c r="A139" s="248" t="s">
        <v>257</v>
      </c>
      <c r="B139" s="249" t="s">
        <v>258</v>
      </c>
      <c r="C139" s="250">
        <v>4696300</v>
      </c>
      <c r="D139" s="250">
        <v>4420000</v>
      </c>
      <c r="E139" s="251">
        <f t="shared" si="157"/>
        <v>94.116645018418751</v>
      </c>
      <c r="F139" s="252">
        <v>0</v>
      </c>
      <c r="G139" s="252">
        <v>0</v>
      </c>
      <c r="H139" s="251">
        <v>0</v>
      </c>
      <c r="I139" s="253">
        <f t="shared" si="163"/>
        <v>4696300</v>
      </c>
      <c r="J139" s="253">
        <f t="shared" si="164"/>
        <v>4420000</v>
      </c>
      <c r="K139" s="251">
        <f t="shared" si="158"/>
        <v>94.116645018418751</v>
      </c>
    </row>
    <row r="140" spans="1:11" s="23" customFormat="1" ht="38.549999999999997" customHeight="1" thickBot="1">
      <c r="A140" s="255" t="s">
        <v>259</v>
      </c>
      <c r="B140" s="256" t="s">
        <v>260</v>
      </c>
      <c r="C140" s="238">
        <f>C138+C139</f>
        <v>375535130</v>
      </c>
      <c r="D140" s="238">
        <f>D138+D139</f>
        <v>185247752.67999998</v>
      </c>
      <c r="E140" s="222">
        <f t="shared" si="157"/>
        <v>49.329007563153937</v>
      </c>
      <c r="F140" s="232">
        <f>F138+F139</f>
        <v>22208166.439999998</v>
      </c>
      <c r="G140" s="232">
        <f>G138+G139</f>
        <v>13688764.25</v>
      </c>
      <c r="H140" s="222">
        <f t="shared" si="173"/>
        <v>61.638426058193765</v>
      </c>
      <c r="I140" s="224">
        <f t="shared" si="163"/>
        <v>397743296.44</v>
      </c>
      <c r="J140" s="224">
        <f t="shared" si="164"/>
        <v>198936516.92999998</v>
      </c>
      <c r="K140" s="225">
        <f t="shared" si="158"/>
        <v>50.016309190017928</v>
      </c>
    </row>
    <row r="141" spans="1:11" s="23" customFormat="1" ht="62.4" hidden="1">
      <c r="A141" s="154" t="s">
        <v>261</v>
      </c>
      <c r="B141" s="254" t="s">
        <v>262</v>
      </c>
      <c r="C141" s="241">
        <f>SUM(C142:C143)</f>
        <v>0</v>
      </c>
      <c r="D141" s="241">
        <f>SUM(D142:D143)</f>
        <v>0</v>
      </c>
      <c r="E141" s="215">
        <v>0</v>
      </c>
      <c r="F141" s="242">
        <v>0</v>
      </c>
      <c r="G141" s="242">
        <v>0</v>
      </c>
      <c r="H141" s="215">
        <v>0</v>
      </c>
      <c r="I141" s="243">
        <f t="shared" si="163"/>
        <v>0</v>
      </c>
      <c r="J141" s="243">
        <f t="shared" si="164"/>
        <v>0</v>
      </c>
      <c r="K141" s="215">
        <v>0</v>
      </c>
    </row>
    <row r="142" spans="1:11" ht="46.8" hidden="1">
      <c r="A142" s="69" t="s">
        <v>263</v>
      </c>
      <c r="B142" s="71" t="s">
        <v>264</v>
      </c>
      <c r="C142" s="87">
        <v>0</v>
      </c>
      <c r="D142" s="87">
        <v>0</v>
      </c>
      <c r="E142" s="70">
        <v>0</v>
      </c>
      <c r="F142" s="68">
        <v>0</v>
      </c>
      <c r="G142" s="68">
        <v>0</v>
      </c>
      <c r="H142" s="70">
        <v>0</v>
      </c>
      <c r="I142" s="73">
        <f t="shared" si="163"/>
        <v>0</v>
      </c>
      <c r="J142" s="73">
        <f t="shared" si="164"/>
        <v>0</v>
      </c>
      <c r="K142" s="70">
        <v>0</v>
      </c>
    </row>
    <row r="143" spans="1:11" ht="46.8" hidden="1">
      <c r="A143" s="79" t="s">
        <v>323</v>
      </c>
      <c r="B143" s="90" t="s">
        <v>313</v>
      </c>
      <c r="C143" s="87">
        <v>0</v>
      </c>
      <c r="D143" s="87">
        <v>0</v>
      </c>
      <c r="E143" s="70">
        <v>0</v>
      </c>
      <c r="F143" s="68">
        <v>0</v>
      </c>
      <c r="G143" s="68">
        <v>0</v>
      </c>
      <c r="H143" s="70">
        <v>0</v>
      </c>
      <c r="I143" s="73">
        <f t="shared" si="163"/>
        <v>0</v>
      </c>
      <c r="J143" s="73">
        <f t="shared" si="164"/>
        <v>0</v>
      </c>
      <c r="K143" s="70">
        <v>0</v>
      </c>
    </row>
    <row r="144" spans="1:11" s="23" customFormat="1" ht="49.95" customHeight="1">
      <c r="A144" s="208" t="s">
        <v>265</v>
      </c>
      <c r="B144" s="205" t="s">
        <v>266</v>
      </c>
      <c r="C144" s="83">
        <f>C145+C146+C147</f>
        <v>4800000</v>
      </c>
      <c r="D144" s="83">
        <f>D145+D146+D147</f>
        <v>1800000</v>
      </c>
      <c r="E144" s="84">
        <f t="shared" ref="E144" si="174">D144/C144*100</f>
        <v>37.5</v>
      </c>
      <c r="F144" s="85">
        <f>F145+F146+F147</f>
        <v>0</v>
      </c>
      <c r="G144" s="85">
        <f>G145+G146+G147</f>
        <v>0</v>
      </c>
      <c r="H144" s="84">
        <v>0</v>
      </c>
      <c r="I144" s="86">
        <f t="shared" si="163"/>
        <v>4800000</v>
      </c>
      <c r="J144" s="86">
        <f t="shared" si="164"/>
        <v>1800000</v>
      </c>
      <c r="K144" s="84">
        <f t="shared" si="158"/>
        <v>37.5</v>
      </c>
    </row>
    <row r="145" spans="1:24" s="23" customFormat="1" ht="91.05" customHeight="1" thickBot="1">
      <c r="A145" s="89" t="s">
        <v>502</v>
      </c>
      <c r="B145" s="287" t="s">
        <v>501</v>
      </c>
      <c r="C145" s="288">
        <v>4800000</v>
      </c>
      <c r="D145" s="288">
        <v>1800000</v>
      </c>
      <c r="E145" s="289">
        <f t="shared" ref="E145:E147" si="175">D145/C145*100</f>
        <v>37.5</v>
      </c>
      <c r="F145" s="290">
        <v>0</v>
      </c>
      <c r="G145" s="290">
        <v>0</v>
      </c>
      <c r="H145" s="289">
        <v>0</v>
      </c>
      <c r="I145" s="291">
        <f t="shared" ref="I145" si="176">C145+F145</f>
        <v>4800000</v>
      </c>
      <c r="J145" s="291">
        <f t="shared" ref="J145" si="177">D145+G145</f>
        <v>1800000</v>
      </c>
      <c r="K145" s="289">
        <f t="shared" si="158"/>
        <v>37.5</v>
      </c>
    </row>
    <row r="146" spans="1:24" s="292" customFormat="1" ht="31.2" hidden="1">
      <c r="A146" s="286" t="s">
        <v>267</v>
      </c>
      <c r="B146" s="287" t="s">
        <v>268</v>
      </c>
      <c r="C146" s="288">
        <v>0</v>
      </c>
      <c r="D146" s="288">
        <v>0</v>
      </c>
      <c r="E146" s="289">
        <v>0</v>
      </c>
      <c r="F146" s="290">
        <v>0</v>
      </c>
      <c r="G146" s="290">
        <v>0</v>
      </c>
      <c r="H146" s="289">
        <v>0</v>
      </c>
      <c r="I146" s="291">
        <f t="shared" si="163"/>
        <v>0</v>
      </c>
      <c r="J146" s="291">
        <f t="shared" si="164"/>
        <v>0</v>
      </c>
      <c r="K146" s="289">
        <v>0</v>
      </c>
    </row>
    <row r="147" spans="1:24" ht="27.45" hidden="1" customHeight="1" thickBot="1">
      <c r="A147" s="131" t="s">
        <v>269</v>
      </c>
      <c r="B147" s="117" t="s">
        <v>270</v>
      </c>
      <c r="C147" s="132">
        <v>0</v>
      </c>
      <c r="D147" s="132">
        <v>0</v>
      </c>
      <c r="E147" s="70" t="e">
        <f t="shared" si="175"/>
        <v>#DIV/0!</v>
      </c>
      <c r="F147" s="134">
        <v>0</v>
      </c>
      <c r="G147" s="134">
        <v>0</v>
      </c>
      <c r="H147" s="70" t="e">
        <f t="shared" ref="H147" si="178">G147/F147*100</f>
        <v>#DIV/0!</v>
      </c>
      <c r="I147" s="135">
        <f t="shared" si="163"/>
        <v>0</v>
      </c>
      <c r="J147" s="135">
        <f t="shared" si="164"/>
        <v>0</v>
      </c>
      <c r="K147" s="70" t="e">
        <f t="shared" si="158"/>
        <v>#DIV/0!</v>
      </c>
    </row>
    <row r="148" spans="1:24" s="23" customFormat="1" ht="36" customHeight="1" thickBot="1">
      <c r="A148" s="257" t="s">
        <v>157</v>
      </c>
      <c r="B148" s="258" t="s">
        <v>271</v>
      </c>
      <c r="C148" s="182">
        <f>C140+C141+C144</f>
        <v>380335130</v>
      </c>
      <c r="D148" s="182">
        <f>D140+D141+D144</f>
        <v>187047752.67999998</v>
      </c>
      <c r="E148" s="259">
        <f t="shared" si="157"/>
        <v>49.179720179937092</v>
      </c>
      <c r="F148" s="182">
        <f>F140+F141+F144</f>
        <v>22208166.439999998</v>
      </c>
      <c r="G148" s="182">
        <f>G140+G141+G144</f>
        <v>13688764.25</v>
      </c>
      <c r="H148" s="259">
        <f t="shared" si="173"/>
        <v>61.638426058193765</v>
      </c>
      <c r="I148" s="260">
        <f t="shared" si="163"/>
        <v>402543296.44</v>
      </c>
      <c r="J148" s="260">
        <f t="shared" si="164"/>
        <v>200736516.92999998</v>
      </c>
      <c r="K148" s="294">
        <f t="shared" si="158"/>
        <v>49.867062426642647</v>
      </c>
    </row>
    <row r="149" spans="1:24" ht="8.25" customHeight="1">
      <c r="A149" s="7"/>
      <c r="B149" s="8"/>
      <c r="C149" s="6"/>
      <c r="D149" s="9"/>
      <c r="E149" s="9"/>
      <c r="F149" s="6"/>
      <c r="G149" s="10"/>
      <c r="H149" s="10"/>
      <c r="I149" s="10"/>
      <c r="J149" s="10"/>
      <c r="K149" s="3"/>
    </row>
    <row r="150" spans="1:24" s="17" customFormat="1" ht="18">
      <c r="C150" s="32"/>
      <c r="D150" s="11"/>
      <c r="E150" s="11"/>
      <c r="F150" s="11"/>
      <c r="G150" s="12"/>
      <c r="H150" s="13"/>
      <c r="I150" s="13"/>
      <c r="J150" s="14"/>
      <c r="K150" s="14"/>
      <c r="L150" s="14"/>
      <c r="M150" s="14"/>
      <c r="N150" s="14"/>
      <c r="O150" s="14"/>
      <c r="P150" s="15"/>
      <c r="Q150" s="15"/>
      <c r="R150" s="15"/>
      <c r="S150" s="15"/>
      <c r="T150" s="15"/>
      <c r="U150" s="15"/>
      <c r="V150" s="15"/>
      <c r="W150" s="15"/>
      <c r="X150" s="16"/>
    </row>
    <row r="151" spans="1:24" s="17" customFormat="1" ht="18">
      <c r="A151" s="411" t="s">
        <v>345</v>
      </c>
      <c r="B151" s="411"/>
      <c r="E151" s="11"/>
      <c r="G151" s="19"/>
    </row>
    <row r="152" spans="1:24" s="17" customFormat="1" ht="18">
      <c r="A152" s="33" t="s">
        <v>346</v>
      </c>
      <c r="B152" s="34"/>
      <c r="C152" s="31"/>
      <c r="D152" s="35" t="s">
        <v>277</v>
      </c>
      <c r="E152" s="11"/>
      <c r="F152" s="11"/>
      <c r="G152" s="20"/>
    </row>
  </sheetData>
  <mergeCells count="17">
    <mergeCell ref="A151:B151"/>
    <mergeCell ref="F3:F4"/>
    <mergeCell ref="G3:G4"/>
    <mergeCell ref="I3:I4"/>
    <mergeCell ref="J3:J4"/>
    <mergeCell ref="A2:A4"/>
    <mergeCell ref="B2:B3"/>
    <mergeCell ref="A5:K5"/>
    <mergeCell ref="C2:E2"/>
    <mergeCell ref="E3:E4"/>
    <mergeCell ref="H3:H4"/>
    <mergeCell ref="F2:H2"/>
    <mergeCell ref="K3:K4"/>
    <mergeCell ref="A1:K1"/>
    <mergeCell ref="I2:K2"/>
    <mergeCell ref="C3:C4"/>
    <mergeCell ref="D3:D4"/>
  </mergeCells>
  <pageMargins left="0.19685039370078741" right="0.19685039370078741" top="0.28999999999999998" bottom="0.19685039370078741" header="0.31496062992125984" footer="0.19685039370078741"/>
  <pageSetup paperSize="9" scale="70" fitToWidth="0" orientation="landscape" verticalDpi="300" r:id="rId1"/>
  <rowBreaks count="3" manualBreakCount="3">
    <brk id="31" max="10" man="1"/>
    <brk id="70" max="10" man="1"/>
    <brk id="12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topLeftCell="D1" zoomScale="77" zoomScaleNormal="77" zoomScaleSheetLayoutView="74" workbookViewId="0">
      <selection activeCell="A22" sqref="A22"/>
    </sheetView>
  </sheetViews>
  <sheetFormatPr defaultRowHeight="13.2"/>
  <cols>
    <col min="1" max="1" width="60" style="1" customWidth="1"/>
    <col min="2" max="2" width="13.44140625" customWidth="1"/>
  </cols>
  <sheetData>
    <row r="1" spans="1:3" ht="20.399999999999999">
      <c r="A1" s="139"/>
    </row>
    <row r="2" spans="1:3" ht="18.75" customHeight="1">
      <c r="A2" s="412" t="s">
        <v>0</v>
      </c>
    </row>
    <row r="3" spans="1:3" ht="12.75" customHeight="1">
      <c r="A3" s="412"/>
    </row>
    <row r="4" spans="1:3" ht="13.8" thickBot="1">
      <c r="A4" s="413"/>
    </row>
    <row r="5" spans="1:3" ht="20.399999999999999">
      <c r="A5" s="140" t="s">
        <v>276</v>
      </c>
    </row>
    <row r="6" spans="1:3" s="23" customFormat="1" ht="15.6">
      <c r="A6" s="74" t="s">
        <v>159</v>
      </c>
      <c r="B6" s="265">
        <v>15768.1</v>
      </c>
      <c r="C6" s="142">
        <f>B6/$C$20*100</f>
        <v>15.69946195234435</v>
      </c>
    </row>
    <row r="7" spans="1:3" s="23" customFormat="1" ht="15.6">
      <c r="A7" s="74" t="s">
        <v>163</v>
      </c>
      <c r="B7" s="265">
        <v>134122.6</v>
      </c>
      <c r="C7" s="142">
        <f t="shared" ref="C7:C19" si="0">B7/$C$20*100</f>
        <v>133.53876850410009</v>
      </c>
    </row>
    <row r="8" spans="1:3" s="23" customFormat="1" ht="15.6">
      <c r="A8" s="74" t="s">
        <v>314</v>
      </c>
      <c r="B8" s="265">
        <v>5548.7</v>
      </c>
      <c r="C8" s="142">
        <f t="shared" ref="C8" si="1">B8/$C$20*100</f>
        <v>5.5245466819067035</v>
      </c>
    </row>
    <row r="9" spans="1:3" s="23" customFormat="1" ht="15.6">
      <c r="A9" s="74" t="s">
        <v>168</v>
      </c>
      <c r="B9" s="265">
        <v>7309.6</v>
      </c>
      <c r="C9" s="142">
        <f t="shared" si="0"/>
        <v>7.2777815391110074</v>
      </c>
    </row>
    <row r="10" spans="1:3" s="23" customFormat="1" ht="15.6">
      <c r="A10" s="74" t="s">
        <v>174</v>
      </c>
      <c r="B10" s="265">
        <v>7725.6</v>
      </c>
      <c r="C10" s="142">
        <f t="shared" si="0"/>
        <v>7.6919707040817551</v>
      </c>
    </row>
    <row r="11" spans="1:3" s="23" customFormat="1" ht="15.6">
      <c r="A11" s="74" t="s">
        <v>185</v>
      </c>
      <c r="B11" s="265">
        <v>2178.5</v>
      </c>
      <c r="C11" s="142">
        <f t="shared" si="0"/>
        <v>2.1690170574249383</v>
      </c>
    </row>
    <row r="12" spans="1:3" s="23" customFormat="1" ht="15.6">
      <c r="A12" s="74" t="s">
        <v>195</v>
      </c>
      <c r="B12" s="265">
        <v>8965.5</v>
      </c>
      <c r="C12" s="142">
        <f t="shared" si="0"/>
        <v>8.9264734580414444</v>
      </c>
    </row>
    <row r="13" spans="1:3" s="23" customFormat="1" ht="15.6">
      <c r="A13" s="69" t="s">
        <v>209</v>
      </c>
      <c r="B13" s="266">
        <v>357.9</v>
      </c>
      <c r="C13" s="142">
        <f t="shared" si="0"/>
        <v>0.35634207245920835</v>
      </c>
    </row>
    <row r="14" spans="1:3" ht="15.6">
      <c r="A14" s="69" t="s">
        <v>343</v>
      </c>
      <c r="B14" s="267">
        <v>3583.5</v>
      </c>
      <c r="C14" s="142">
        <f t="shared" si="0"/>
        <v>3.5679011362323916</v>
      </c>
    </row>
    <row r="15" spans="1:3" ht="15.6">
      <c r="A15" s="69" t="s">
        <v>344</v>
      </c>
      <c r="B15" s="267">
        <v>8956.5</v>
      </c>
      <c r="C15" s="142">
        <f t="shared" si="0"/>
        <v>8.9175126347608256</v>
      </c>
    </row>
    <row r="16" spans="1:3" s="23" customFormat="1" ht="46.8">
      <c r="A16" s="74" t="s">
        <v>422</v>
      </c>
      <c r="B16" s="265">
        <v>4420</v>
      </c>
      <c r="C16" s="142">
        <f t="shared" si="0"/>
        <v>4.4007598778141963</v>
      </c>
    </row>
    <row r="17" spans="1:13" s="23" customFormat="1" ht="21.75" hidden="1" customHeight="1">
      <c r="A17" s="74" t="s">
        <v>342</v>
      </c>
      <c r="B17" s="265">
        <v>0</v>
      </c>
      <c r="C17" s="142">
        <f t="shared" si="0"/>
        <v>0</v>
      </c>
    </row>
    <row r="18" spans="1:13" s="23" customFormat="1" ht="45.45" customHeight="1">
      <c r="A18" s="74" t="s">
        <v>265</v>
      </c>
      <c r="B18" s="265">
        <v>1800</v>
      </c>
      <c r="C18" s="142">
        <f t="shared" si="0"/>
        <v>1.7921646561234283</v>
      </c>
    </row>
    <row r="19" spans="1:13" s="23" customFormat="1" ht="28.5" customHeight="1">
      <c r="A19" s="143" t="s">
        <v>157</v>
      </c>
      <c r="B19" s="268">
        <f>SUM(B6:B18)</f>
        <v>200736.50000000003</v>
      </c>
      <c r="C19" s="142">
        <f t="shared" si="0"/>
        <v>199.86270027440037</v>
      </c>
    </row>
    <row r="20" spans="1:13" ht="30.75" customHeight="1">
      <c r="A20" s="7"/>
      <c r="B20" s="169"/>
      <c r="C20">
        <v>100437.2</v>
      </c>
    </row>
    <row r="21" spans="1:13" s="17" customFormat="1" ht="18.75" customHeight="1">
      <c r="A21" s="168" t="s">
        <v>466</v>
      </c>
      <c r="B21" s="170">
        <f>B19-B20</f>
        <v>200736.50000000003</v>
      </c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6"/>
    </row>
    <row r="22" spans="1:13" s="17" customFormat="1" ht="18">
      <c r="A22" s="33" t="s">
        <v>524</v>
      </c>
    </row>
    <row r="23" spans="1:13" s="17" customFormat="1" ht="15.6">
      <c r="A23" s="18"/>
    </row>
  </sheetData>
  <mergeCells count="1">
    <mergeCell ref="A2:A4"/>
  </mergeCells>
  <pageMargins left="0.39" right="0.7" top="0.28999999999999998" bottom="0.75" header="0.3" footer="0.3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ДОХОДИ</vt:lpstr>
      <vt:lpstr>ВИДАТКИ</vt:lpstr>
      <vt:lpstr>вид-ки</vt:lpstr>
      <vt:lpstr>Data</vt:lpstr>
      <vt:lpstr>Date</vt:lpstr>
      <vt:lpstr>ВИДАТКИ!Заголовки_для_печати</vt:lpstr>
      <vt:lpstr>ДОХОДИ!Заголовки_для_печати</vt:lpstr>
      <vt:lpstr>ВИДАТКИ!Область_печати</vt:lpstr>
      <vt:lpstr>ДОХОДИ!Область_печати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Марків Олена Ярославівна</dc:creator>
  <cp:lastModifiedBy>Mis'kaRada</cp:lastModifiedBy>
  <cp:lastPrinted>2023-07-28T08:59:04Z</cp:lastPrinted>
  <dcterms:created xsi:type="dcterms:W3CDTF">2019-04-04T08:39:19Z</dcterms:created>
  <dcterms:modified xsi:type="dcterms:W3CDTF">2023-07-28T09:05:44Z</dcterms:modified>
</cp:coreProperties>
</file>