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420" windowHeight="11020"/>
  </bookViews>
  <sheets>
    <sheet name="ЗФ 1" sheetId="6" r:id="rId1"/>
  </sheets>
  <definedNames>
    <definedName name="_xlnm.Print_Titles" localSheetId="0">'ЗФ 1'!$5:$8</definedName>
  </definedNames>
  <calcPr calcId="125725"/>
</workbook>
</file>

<file path=xl/calcChain.xml><?xml version="1.0" encoding="utf-8"?>
<calcChain xmlns="http://schemas.openxmlformats.org/spreadsheetml/2006/main">
  <c r="I33" i="6"/>
  <c r="H33"/>
  <c r="I42" l="1"/>
  <c r="H42"/>
  <c r="G42"/>
  <c r="F42"/>
  <c r="D42"/>
  <c r="L52"/>
  <c r="K52"/>
  <c r="J52"/>
  <c r="D16"/>
  <c r="M41"/>
  <c r="H16"/>
  <c r="I16"/>
  <c r="M12"/>
  <c r="M49"/>
  <c r="L51"/>
  <c r="K51"/>
  <c r="J51"/>
  <c r="D14"/>
  <c r="D53" s="1"/>
  <c r="M45"/>
  <c r="J50"/>
  <c r="L50"/>
  <c r="M50"/>
  <c r="L49"/>
  <c r="K49"/>
  <c r="J49"/>
  <c r="M48"/>
  <c r="L48"/>
  <c r="J48"/>
  <c r="M47"/>
  <c r="L47"/>
  <c r="J47"/>
  <c r="M46"/>
  <c r="L46"/>
  <c r="J46"/>
  <c r="L45"/>
  <c r="K45"/>
  <c r="J45"/>
  <c r="M44"/>
  <c r="L44"/>
  <c r="J44"/>
  <c r="M43"/>
  <c r="L43"/>
  <c r="K43"/>
  <c r="J43"/>
  <c r="E42"/>
  <c r="L41"/>
  <c r="K41"/>
  <c r="J41"/>
  <c r="M40"/>
  <c r="L40"/>
  <c r="J40"/>
  <c r="I39"/>
  <c r="M39" s="1"/>
  <c r="H39"/>
  <c r="G39"/>
  <c r="F39"/>
  <c r="E39"/>
  <c r="D39"/>
  <c r="M38"/>
  <c r="L38"/>
  <c r="J38"/>
  <c r="M37"/>
  <c r="L37"/>
  <c r="J37"/>
  <c r="M36"/>
  <c r="L36"/>
  <c r="K36"/>
  <c r="J36"/>
  <c r="I35"/>
  <c r="H35"/>
  <c r="G35"/>
  <c r="F35"/>
  <c r="E35"/>
  <c r="D35"/>
  <c r="M34"/>
  <c r="L34"/>
  <c r="K34"/>
  <c r="J34"/>
  <c r="G33"/>
  <c r="F33"/>
  <c r="E33"/>
  <c r="D33"/>
  <c r="L31"/>
  <c r="J31"/>
  <c r="M30"/>
  <c r="L30"/>
  <c r="K30"/>
  <c r="J30"/>
  <c r="M29"/>
  <c r="L29"/>
  <c r="K29"/>
  <c r="J29"/>
  <c r="M28"/>
  <c r="L28"/>
  <c r="K28"/>
  <c r="J28"/>
  <c r="M27"/>
  <c r="L27"/>
  <c r="K27"/>
  <c r="J27"/>
  <c r="M26"/>
  <c r="L26"/>
  <c r="K26"/>
  <c r="J26"/>
  <c r="M25"/>
  <c r="L25"/>
  <c r="K25"/>
  <c r="J25"/>
  <c r="M24"/>
  <c r="L24"/>
  <c r="K24"/>
  <c r="J24"/>
  <c r="M23"/>
  <c r="L23"/>
  <c r="K23"/>
  <c r="J23"/>
  <c r="M22"/>
  <c r="L22"/>
  <c r="K22"/>
  <c r="J22"/>
  <c r="M21"/>
  <c r="L21"/>
  <c r="K21"/>
  <c r="J21"/>
  <c r="M20"/>
  <c r="L20"/>
  <c r="K20"/>
  <c r="J20"/>
  <c r="M19"/>
  <c r="L19"/>
  <c r="K19"/>
  <c r="J19"/>
  <c r="M18"/>
  <c r="L18"/>
  <c r="K18"/>
  <c r="J18"/>
  <c r="M17"/>
  <c r="L17"/>
  <c r="K17"/>
  <c r="J17"/>
  <c r="G16"/>
  <c r="F16"/>
  <c r="F14" s="1"/>
  <c r="F53" s="1"/>
  <c r="E16"/>
  <c r="E14" s="1"/>
  <c r="M15"/>
  <c r="L15"/>
  <c r="K15"/>
  <c r="J15"/>
  <c r="G14"/>
  <c r="G53" s="1"/>
  <c r="M13"/>
  <c r="L13"/>
  <c r="K13"/>
  <c r="J13"/>
  <c r="L12"/>
  <c r="K12"/>
  <c r="J12"/>
  <c r="M11"/>
  <c r="L11"/>
  <c r="K11"/>
  <c r="J11"/>
  <c r="M10"/>
  <c r="L10"/>
  <c r="K10"/>
  <c r="J10"/>
  <c r="M9"/>
  <c r="L9"/>
  <c r="K9"/>
  <c r="J9"/>
  <c r="K16" l="1"/>
  <c r="E32"/>
  <c r="K35"/>
  <c r="J39"/>
  <c r="K39"/>
  <c r="I32"/>
  <c r="L33"/>
  <c r="J33"/>
  <c r="F32"/>
  <c r="F54" s="1"/>
  <c r="L39"/>
  <c r="G32"/>
  <c r="G54" s="1"/>
  <c r="K42"/>
  <c r="D32"/>
  <c r="D54" s="1"/>
  <c r="M33"/>
  <c r="L42"/>
  <c r="J42"/>
  <c r="L35"/>
  <c r="J35"/>
  <c r="H32"/>
  <c r="J16"/>
  <c r="M16"/>
  <c r="K33"/>
  <c r="M35"/>
  <c r="M42"/>
  <c r="I14"/>
  <c r="L16"/>
  <c r="H14"/>
  <c r="J32" l="1"/>
  <c r="K32"/>
  <c r="M32"/>
  <c r="L32"/>
  <c r="L14"/>
  <c r="M14"/>
  <c r="I53"/>
  <c r="K14"/>
  <c r="H53"/>
  <c r="J14"/>
  <c r="K53" l="1"/>
  <c r="L53"/>
  <c r="M53"/>
  <c r="I54"/>
  <c r="H54"/>
  <c r="J53"/>
  <c r="K54" l="1"/>
  <c r="L54"/>
  <c r="M54"/>
  <c r="J54"/>
</calcChain>
</file>

<file path=xl/sharedStrings.xml><?xml version="1.0" encoding="utf-8"?>
<sst xmlns="http://schemas.openxmlformats.org/spreadsheetml/2006/main" count="67" uniqueCount="67">
  <si>
    <t>ККД</t>
  </si>
  <si>
    <t>Доходи</t>
  </si>
  <si>
    <t>Податок та збір на доходи фізичних осіб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</si>
  <si>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</si>
  <si>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</si>
  <si>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</si>
  <si>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</si>
  <si>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</si>
  <si>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</si>
  <si>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Туристичний збір </t>
  </si>
  <si>
    <t>Єдиний податок  </t>
  </si>
  <si>
    <t>Інші надходження  </t>
  </si>
  <si>
    <t>Адміністративні штрафи та інші санкції </t>
  </si>
  <si>
    <t>Плата за надання адміністративних послуг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</si>
  <si>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</si>
  <si>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</si>
  <si>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Офіційні трансферти 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</si>
  <si>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</si>
  <si>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</si>
  <si>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</si>
  <si>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</si>
  <si>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</si>
  <si>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</si>
  <si>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Всього без урахування трансферт</t>
  </si>
  <si>
    <t>Всього</t>
  </si>
  <si>
    <t xml:space="preserve"> План на 2019  рік</t>
  </si>
  <si>
    <t>Податок на майно , відмінне від земельної ділянки</t>
  </si>
  <si>
    <t>18010500-18010900</t>
  </si>
  <si>
    <t>Динаміка надходжень до аналогічного періоду минулого року</t>
  </si>
  <si>
    <t>відносна</t>
  </si>
  <si>
    <t>абсолютна</t>
  </si>
  <si>
    <t>Інші субвенції з місцевого бюджету</t>
  </si>
  <si>
    <t xml:space="preserve"> </t>
  </si>
  <si>
    <t>грн.</t>
  </si>
  <si>
    <t>18010100 -18010400</t>
  </si>
  <si>
    <t>Дотації з державного бюджету місцевим бюджетам</t>
  </si>
  <si>
    <t>Базова дотація 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</si>
  <si>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</si>
  <si>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Податок на прибуток підприємств  </t>
  </si>
  <si>
    <t xml:space="preserve">Транспортний податок 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</si>
  <si>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</si>
  <si>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Рентна плата та плата за використання інших природних ресурсів </t>
  </si>
  <si>
    <t>14020000 -14030000</t>
  </si>
  <si>
    <t>Акцизний податок з вироблених та з ввезених на митну територію  України підакцизних товарів (продукції) за пальне</t>
  </si>
  <si>
    <t xml:space="preserve">Орендна плата за водні об`єкти 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</si>
  <si>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</si>
  <si>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</si>
  <si>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</si>
  <si>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</si>
  <si>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</si>
  <si>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Частина чистого прибутку (доходу) державних або комунальних унітарних підприємств та їх об`єднань, що вилучається до відповідного місцевого бюджету</t>
  </si>
  <si>
    <t>Аналіз виконання плану по доходах  загального фонду</t>
  </si>
  <si>
    <t>% виконання до уточ. річних показників</t>
  </si>
  <si>
    <t xml:space="preserve">                      Радехівської міської територіальної громади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</si>
  <si>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</si>
  <si>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</si>
  <si>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>Інші дотації з місцевого бюджету</t>
  </si>
  <si>
    <t xml:space="preserve"> Річний план на 2023 рік</t>
  </si>
  <si>
    <t xml:space="preserve"> Уточнений річний план на 2023 рік</t>
  </si>
  <si>
    <t>Плата за землю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</si>
  <si>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</si>
  <si>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Субвенція з місцевого бюджету на облаштування безпечних умов у закладах загальної середньої освіти за рахунок відповідної субвенції з державного бюджету</t>
  </si>
  <si>
    <t xml:space="preserve"> станом на 01.12.2023 року</t>
  </si>
  <si>
    <t xml:space="preserve">Надходження за січень - листопад 2022 року </t>
  </si>
  <si>
    <t>Уточнений план  на січень - листопад 2023 року</t>
  </si>
  <si>
    <t>Надходження  за січень - листопад 2023 року</t>
  </si>
  <si>
    <t>% викон. до  плану  за січень- листопад  2023 р.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</si>
</sst>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0"/>
      <color theme="1"/>
      <name val="Calibri"/>
      <family val="2"/>
      <charset val="204"/>
      <scheme val="minor"/>
    </font>
    <font>
      <b/>
      <sz val="23"/>
      <color theme="1"/>
      <name val="Arial"/>
      <family val="2"/>
      <charset val="204"/>
    </font>
    <font>
      <sz val="23"/>
      <color theme="1"/>
      <name val="Arial"/>
      <family val="2"/>
      <charset val="204"/>
    </font>
    <font>
      <b/>
      <i/>
      <sz val="23"/>
      <color theme="1"/>
      <name val="Arial"/>
      <family val="2"/>
      <charset val="204"/>
    </font>
    <font>
      <i/>
      <sz val="23"/>
      <color theme="1"/>
      <name val="Arial"/>
      <family val="2"/>
      <charset val="204"/>
    </font>
    <font>
      <b/>
      <sz val="26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3" borderId="0" xfId="0" applyFont="1" applyFill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/>
    <xf numFmtId="0" fontId="4" fillId="4" borderId="16" xfId="0" applyFont="1" applyFill="1" applyBorder="1"/>
    <xf numFmtId="0" fontId="4" fillId="4" borderId="26" xfId="0" applyFont="1" applyFill="1" applyBorder="1"/>
    <xf numFmtId="0" fontId="4" fillId="4" borderId="15" xfId="0" applyFont="1" applyFill="1" applyBorder="1"/>
    <xf numFmtId="0" fontId="4" fillId="4" borderId="27" xfId="0" applyFont="1" applyFill="1" applyBorder="1"/>
    <xf numFmtId="0" fontId="3" fillId="4" borderId="10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4" fontId="1" fillId="3" borderId="4" xfId="0" applyNumberFormat="1" applyFont="1" applyFill="1" applyBorder="1"/>
    <xf numFmtId="4" fontId="1" fillId="0" borderId="4" xfId="0" applyNumberFormat="1" applyFont="1" applyBorder="1"/>
    <xf numFmtId="4" fontId="1" fillId="3" borderId="24" xfId="0" applyNumberFormat="1" applyFont="1" applyFill="1" applyBorder="1"/>
    <xf numFmtId="4" fontId="1" fillId="6" borderId="19" xfId="0" applyNumberFormat="1" applyFont="1" applyFill="1" applyBorder="1"/>
    <xf numFmtId="164" fontId="1" fillId="0" borderId="16" xfId="0" applyNumberFormat="1" applyFont="1" applyBorder="1"/>
    <xf numFmtId="164" fontId="1" fillId="0" borderId="4" xfId="0" applyNumberFormat="1" applyFont="1" applyBorder="1"/>
    <xf numFmtId="4" fontId="3" fillId="0" borderId="4" xfId="0" applyNumberFormat="1" applyFont="1" applyBorder="1"/>
    <xf numFmtId="164" fontId="3" fillId="0" borderId="4" xfId="0" applyNumberFormat="1" applyFont="1" applyBorder="1"/>
    <xf numFmtId="4" fontId="1" fillId="0" borderId="0" xfId="0" applyNumberFormat="1" applyFont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4" fontId="1" fillId="3" borderId="2" xfId="0" applyNumberFormat="1" applyFont="1" applyFill="1" applyBorder="1"/>
    <xf numFmtId="4" fontId="1" fillId="0" borderId="2" xfId="0" applyNumberFormat="1" applyFont="1" applyBorder="1"/>
    <xf numFmtId="4" fontId="1" fillId="3" borderId="1" xfId="0" applyNumberFormat="1" applyFont="1" applyFill="1" applyBorder="1"/>
    <xf numFmtId="4" fontId="1" fillId="6" borderId="9" xfId="0" applyNumberFormat="1" applyFont="1" applyFill="1" applyBorder="1"/>
    <xf numFmtId="164" fontId="1" fillId="0" borderId="3" xfId="0" applyNumberFormat="1" applyFont="1" applyBorder="1"/>
    <xf numFmtId="164" fontId="1" fillId="0" borderId="2" xfId="0" applyNumberFormat="1" applyFont="1" applyBorder="1"/>
    <xf numFmtId="4" fontId="3" fillId="0" borderId="2" xfId="0" applyNumberFormat="1" applyFont="1" applyBorder="1"/>
    <xf numFmtId="164" fontId="3" fillId="0" borderId="2" xfId="0" applyNumberFormat="1" applyFont="1" applyBorder="1"/>
    <xf numFmtId="0" fontId="1" fillId="0" borderId="2" xfId="0" applyFont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wrapText="1"/>
    </xf>
    <xf numFmtId="4" fontId="3" fillId="3" borderId="2" xfId="0" applyNumberFormat="1" applyFont="1" applyFill="1" applyBorder="1"/>
    <xf numFmtId="4" fontId="3" fillId="3" borderId="1" xfId="0" applyNumberFormat="1" applyFont="1" applyFill="1" applyBorder="1"/>
    <xf numFmtId="4" fontId="3" fillId="6" borderId="9" xfId="0" applyNumberFormat="1" applyFont="1" applyFill="1" applyBorder="1"/>
    <xf numFmtId="164" fontId="3" fillId="3" borderId="3" xfId="0" applyNumberFormat="1" applyFont="1" applyFill="1" applyBorder="1"/>
    <xf numFmtId="164" fontId="3" fillId="3" borderId="2" xfId="0" applyNumberFormat="1" applyFont="1" applyFill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4" fontId="2" fillId="3" borderId="2" xfId="0" applyNumberFormat="1" applyFont="1" applyFill="1" applyBorder="1"/>
    <xf numFmtId="4" fontId="2" fillId="0" borderId="2" xfId="0" applyNumberFormat="1" applyFont="1" applyBorder="1"/>
    <xf numFmtId="4" fontId="2" fillId="0" borderId="1" xfId="0" applyNumberFormat="1" applyFont="1" applyBorder="1"/>
    <xf numFmtId="4" fontId="2" fillId="6" borderId="9" xfId="0" applyNumberFormat="1" applyFont="1" applyFill="1" applyBorder="1"/>
    <xf numFmtId="164" fontId="2" fillId="0" borderId="3" xfId="0" applyNumberFormat="1" applyFont="1" applyBorder="1"/>
    <xf numFmtId="164" fontId="2" fillId="0" borderId="2" xfId="0" applyNumberFormat="1" applyFont="1" applyBorder="1"/>
    <xf numFmtId="4" fontId="4" fillId="0" borderId="2" xfId="0" applyNumberFormat="1" applyFont="1" applyBorder="1"/>
    <xf numFmtId="164" fontId="4" fillId="0" borderId="2" xfId="0" applyNumberFormat="1" applyFont="1" applyBorder="1"/>
    <xf numFmtId="4" fontId="2" fillId="0" borderId="0" xfId="0" applyNumberFormat="1" applyFont="1"/>
    <xf numFmtId="2" fontId="1" fillId="0" borderId="2" xfId="0" applyNumberFormat="1" applyFont="1" applyBorder="1" applyAlignment="1">
      <alignment wrapText="1"/>
    </xf>
    <xf numFmtId="0" fontId="2" fillId="0" borderId="2" xfId="0" applyFont="1" applyBorder="1"/>
    <xf numFmtId="4" fontId="2" fillId="3" borderId="1" xfId="0" applyNumberFormat="1" applyFont="1" applyFill="1" applyBorder="1"/>
    <xf numFmtId="4" fontId="1" fillId="6" borderId="2" xfId="0" applyNumberFormat="1" applyFont="1" applyFill="1" applyBorder="1"/>
    <xf numFmtId="164" fontId="2" fillId="0" borderId="14" xfId="0" applyNumberFormat="1" applyFont="1" applyBorder="1"/>
    <xf numFmtId="4" fontId="2" fillId="6" borderId="2" xfId="0" applyNumberFormat="1" applyFont="1" applyFill="1" applyBorder="1"/>
    <xf numFmtId="4" fontId="2" fillId="2" borderId="2" xfId="0" applyNumberFormat="1" applyFont="1" applyFill="1" applyBorder="1"/>
    <xf numFmtId="0" fontId="2" fillId="0" borderId="5" xfId="0" applyFont="1" applyBorder="1"/>
    <xf numFmtId="0" fontId="2" fillId="0" borderId="0" xfId="0" applyFont="1" applyBorder="1"/>
    <xf numFmtId="4" fontId="1" fillId="5" borderId="29" xfId="0" applyNumberFormat="1" applyFont="1" applyFill="1" applyBorder="1"/>
    <xf numFmtId="4" fontId="1" fillId="5" borderId="30" xfId="0" applyNumberFormat="1" applyFont="1" applyFill="1" applyBorder="1"/>
    <xf numFmtId="4" fontId="1" fillId="5" borderId="28" xfId="0" applyNumberFormat="1" applyFont="1" applyFill="1" applyBorder="1"/>
    <xf numFmtId="164" fontId="1" fillId="5" borderId="31" xfId="0" applyNumberFormat="1" applyFont="1" applyFill="1" applyBorder="1"/>
    <xf numFmtId="164" fontId="1" fillId="5" borderId="30" xfId="0" applyNumberFormat="1" applyFont="1" applyFill="1" applyBorder="1"/>
    <xf numFmtId="4" fontId="3" fillId="5" borderId="29" xfId="0" applyNumberFormat="1" applyFont="1" applyFill="1" applyBorder="1"/>
    <xf numFmtId="164" fontId="3" fillId="5" borderId="29" xfId="0" applyNumberFormat="1" applyFont="1" applyFill="1" applyBorder="1"/>
    <xf numFmtId="4" fontId="1" fillId="5" borderId="10" xfId="0" applyNumberFormat="1" applyFont="1" applyFill="1" applyBorder="1"/>
    <xf numFmtId="4" fontId="1" fillId="5" borderId="6" xfId="0" applyNumberFormat="1" applyFont="1" applyFill="1" applyBorder="1"/>
    <xf numFmtId="4" fontId="1" fillId="5" borderId="12" xfId="0" applyNumberFormat="1" applyFont="1" applyFill="1" applyBorder="1"/>
    <xf numFmtId="164" fontId="1" fillId="5" borderId="11" xfId="0" applyNumberFormat="1" applyFont="1" applyFill="1" applyBorder="1"/>
    <xf numFmtId="164" fontId="1" fillId="5" borderId="10" xfId="0" applyNumberFormat="1" applyFont="1" applyFill="1" applyBorder="1"/>
    <xf numFmtId="4" fontId="3" fillId="5" borderId="10" xfId="0" applyNumberFormat="1" applyFont="1" applyFill="1" applyBorder="1"/>
    <xf numFmtId="164" fontId="3" fillId="5" borderId="10" xfId="0" applyNumberFormat="1" applyFont="1" applyFill="1" applyBorder="1"/>
    <xf numFmtId="4" fontId="2" fillId="3" borderId="0" xfId="0" applyNumberFormat="1" applyFont="1" applyFill="1"/>
    <xf numFmtId="0" fontId="5" fillId="3" borderId="0" xfId="0" applyFont="1" applyFill="1" applyAlignment="1"/>
    <xf numFmtId="0" fontId="1" fillId="5" borderId="7" xfId="0" applyFont="1" applyFill="1" applyBorder="1" applyAlignment="1"/>
    <xf numFmtId="0" fontId="1" fillId="5" borderId="8" xfId="0" applyFont="1" applyFill="1" applyBorder="1" applyAlignment="1"/>
    <xf numFmtId="0" fontId="5" fillId="3" borderId="0" xfId="0" applyFont="1" applyFill="1" applyAlignment="1">
      <alignment horizont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1" fillId="5" borderId="32" xfId="0" applyFont="1" applyFill="1" applyBorder="1" applyAlignment="1"/>
    <xf numFmtId="0" fontId="1" fillId="5" borderId="33" xfId="0" applyFont="1" applyFill="1" applyBorder="1" applyAlignment="1"/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5"/>
  <sheetViews>
    <sheetView tabSelected="1" topLeftCell="B42" zoomScale="43" zoomScaleNormal="43" workbookViewId="0">
      <selection activeCell="J45" sqref="J45"/>
    </sheetView>
  </sheetViews>
  <sheetFormatPr defaultColWidth="8.796875" defaultRowHeight="73" customHeight="1"/>
  <cols>
    <col min="1" max="1" width="2.09765625" style="1" hidden="1" customWidth="1"/>
    <col min="2" max="2" width="25.5" style="4" customWidth="1"/>
    <col min="3" max="3" width="73.3984375" style="1" customWidth="1"/>
    <col min="4" max="4" width="36.19921875" style="3" customWidth="1"/>
    <col min="5" max="5" width="2.3984375" style="1" hidden="1" customWidth="1"/>
    <col min="6" max="6" width="35.19921875" style="1" customWidth="1"/>
    <col min="7" max="7" width="35.3984375" style="1" customWidth="1"/>
    <col min="8" max="8" width="35.59765625" style="1" customWidth="1"/>
    <col min="9" max="9" width="35.5" style="1" customWidth="1"/>
    <col min="10" max="10" width="27.3984375" style="1" customWidth="1"/>
    <col min="11" max="11" width="18.3984375" style="1" customWidth="1"/>
    <col min="12" max="12" width="36" style="1" customWidth="1"/>
    <col min="13" max="13" width="18.59765625" style="1" customWidth="1"/>
    <col min="14" max="14" width="12.796875" style="1" customWidth="1"/>
    <col min="15" max="16384" width="8.796875" style="1"/>
  </cols>
  <sheetData>
    <row r="1" spans="1:14" ht="43" customHeight="1">
      <c r="A1" s="83" t="s">
        <v>51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4" s="2" customFormat="1" ht="40.25" customHeight="1">
      <c r="A2" s="80"/>
      <c r="B2" s="83" t="s">
        <v>53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0"/>
    </row>
    <row r="3" spans="1:14" s="3" customFormat="1" ht="37.75" customHeight="1" thickBot="1">
      <c r="A3" s="83" t="s">
        <v>62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4" spans="1:14" ht="118.5" hidden="1" customHeight="1" thickBot="1">
      <c r="M4" s="5" t="s">
        <v>33</v>
      </c>
    </row>
    <row r="5" spans="1:14" s="7" customFormat="1" ht="125.5" customHeight="1" thickBot="1">
      <c r="A5" s="6"/>
      <c r="B5" s="84" t="s">
        <v>0</v>
      </c>
      <c r="C5" s="87" t="s">
        <v>1</v>
      </c>
      <c r="D5" s="90" t="s">
        <v>63</v>
      </c>
      <c r="E5" s="93" t="s">
        <v>25</v>
      </c>
      <c r="F5" s="90" t="s">
        <v>57</v>
      </c>
      <c r="G5" s="90" t="s">
        <v>58</v>
      </c>
      <c r="H5" s="96" t="s">
        <v>64</v>
      </c>
      <c r="I5" s="99" t="s">
        <v>65</v>
      </c>
      <c r="J5" s="102" t="s">
        <v>66</v>
      </c>
      <c r="K5" s="90" t="s">
        <v>52</v>
      </c>
      <c r="L5" s="105" t="s">
        <v>28</v>
      </c>
      <c r="M5" s="106"/>
    </row>
    <row r="6" spans="1:14" ht="118.5" hidden="1" customHeight="1">
      <c r="A6" s="8"/>
      <c r="B6" s="85"/>
      <c r="C6" s="88"/>
      <c r="D6" s="91"/>
      <c r="E6" s="94"/>
      <c r="F6" s="91"/>
      <c r="G6" s="91"/>
      <c r="H6" s="97"/>
      <c r="I6" s="100"/>
      <c r="J6" s="103"/>
      <c r="K6" s="91"/>
      <c r="L6" s="9"/>
      <c r="M6" s="10"/>
    </row>
    <row r="7" spans="1:14" ht="2" customHeight="1" thickBot="1">
      <c r="A7" s="8"/>
      <c r="B7" s="85"/>
      <c r="C7" s="88"/>
      <c r="D7" s="91"/>
      <c r="E7" s="94"/>
      <c r="F7" s="91"/>
      <c r="G7" s="91"/>
      <c r="H7" s="97"/>
      <c r="I7" s="100"/>
      <c r="J7" s="103"/>
      <c r="K7" s="91"/>
      <c r="L7" s="11"/>
      <c r="M7" s="12"/>
    </row>
    <row r="8" spans="1:14" ht="137.5" customHeight="1" thickBot="1">
      <c r="A8" s="8"/>
      <c r="B8" s="86"/>
      <c r="C8" s="89"/>
      <c r="D8" s="92"/>
      <c r="E8" s="95"/>
      <c r="F8" s="92"/>
      <c r="G8" s="92"/>
      <c r="H8" s="98"/>
      <c r="I8" s="101"/>
      <c r="J8" s="104"/>
      <c r="K8" s="92"/>
      <c r="L8" s="13" t="s">
        <v>30</v>
      </c>
      <c r="M8" s="13" t="s">
        <v>29</v>
      </c>
    </row>
    <row r="9" spans="1:14" s="26" customFormat="1" ht="73" customHeight="1">
      <c r="A9" s="14"/>
      <c r="B9" s="15">
        <v>11010000</v>
      </c>
      <c r="C9" s="16" t="s">
        <v>2</v>
      </c>
      <c r="D9" s="17">
        <v>125543770.86</v>
      </c>
      <c r="E9" s="18">
        <v>50381900</v>
      </c>
      <c r="F9" s="17">
        <v>147600000</v>
      </c>
      <c r="G9" s="17">
        <v>181427131</v>
      </c>
      <c r="H9" s="19">
        <v>166644916</v>
      </c>
      <c r="I9" s="20">
        <v>175136936.34</v>
      </c>
      <c r="J9" s="21">
        <f t="shared" ref="J9:J54" si="0">IF(H9=0,0,I9/H9*100)</f>
        <v>105.09587723636287</v>
      </c>
      <c r="K9" s="22">
        <f t="shared" ref="K9:K36" si="1">I9/G9*100</f>
        <v>96.532936046924533</v>
      </c>
      <c r="L9" s="23">
        <f>I9-D9</f>
        <v>49593165.480000004</v>
      </c>
      <c r="M9" s="24">
        <f>I9/D9*100</f>
        <v>139.50268909423133</v>
      </c>
      <c r="N9" s="25"/>
    </row>
    <row r="10" spans="1:14" s="26" customFormat="1" ht="70.5" customHeight="1">
      <c r="A10" s="14"/>
      <c r="B10" s="27">
        <v>11020000</v>
      </c>
      <c r="C10" s="28" t="s">
        <v>38</v>
      </c>
      <c r="D10" s="29">
        <v>4841</v>
      </c>
      <c r="E10" s="30"/>
      <c r="F10" s="29">
        <v>4600</v>
      </c>
      <c r="G10" s="29">
        <v>503</v>
      </c>
      <c r="H10" s="31">
        <v>503</v>
      </c>
      <c r="I10" s="32">
        <v>504</v>
      </c>
      <c r="J10" s="33">
        <f t="shared" si="0"/>
        <v>100.19880715705764</v>
      </c>
      <c r="K10" s="34">
        <f t="shared" si="1"/>
        <v>100.19880715705764</v>
      </c>
      <c r="L10" s="35">
        <f t="shared" ref="L10:L54" si="2">I10-D10</f>
        <v>-4337</v>
      </c>
      <c r="M10" s="36">
        <f t="shared" ref="M10:M30" si="3">I10/D10*100</f>
        <v>10.411072092542863</v>
      </c>
      <c r="N10" s="25"/>
    </row>
    <row r="11" spans="1:14" s="26" customFormat="1" ht="96.5" customHeight="1">
      <c r="A11" s="14"/>
      <c r="B11" s="27">
        <v>13000000</v>
      </c>
      <c r="C11" s="28" t="s">
        <v>41</v>
      </c>
      <c r="D11" s="29">
        <v>1117498.74</v>
      </c>
      <c r="E11" s="30"/>
      <c r="F11" s="29">
        <v>1349700</v>
      </c>
      <c r="G11" s="29">
        <v>1179700</v>
      </c>
      <c r="H11" s="31">
        <v>1099700</v>
      </c>
      <c r="I11" s="32">
        <v>1516355.55</v>
      </c>
      <c r="J11" s="33">
        <f t="shared" si="0"/>
        <v>137.88811039374374</v>
      </c>
      <c r="K11" s="34">
        <f t="shared" si="1"/>
        <v>128.53738662371791</v>
      </c>
      <c r="L11" s="35">
        <f t="shared" si="2"/>
        <v>398856.81000000006</v>
      </c>
      <c r="M11" s="36">
        <f t="shared" si="3"/>
        <v>135.69192480700247</v>
      </c>
      <c r="N11" s="25"/>
    </row>
    <row r="12" spans="1:14" s="26" customFormat="1" ht="169.5" customHeight="1">
      <c r="A12" s="14"/>
      <c r="B12" s="37" t="s">
        <v>42</v>
      </c>
      <c r="C12" s="28" t="s">
        <v>43</v>
      </c>
      <c r="D12" s="29">
        <v>2385077.0099999998</v>
      </c>
      <c r="E12" s="30"/>
      <c r="F12" s="29">
        <v>4821000</v>
      </c>
      <c r="G12" s="29">
        <v>7235000</v>
      </c>
      <c r="H12" s="31">
        <v>6851700</v>
      </c>
      <c r="I12" s="32">
        <v>7723460.7800000003</v>
      </c>
      <c r="J12" s="33">
        <f t="shared" si="0"/>
        <v>112.72327714289885</v>
      </c>
      <c r="K12" s="34">
        <f t="shared" si="1"/>
        <v>106.75135839668279</v>
      </c>
      <c r="L12" s="35">
        <f t="shared" si="2"/>
        <v>5338383.7700000005</v>
      </c>
      <c r="M12" s="36">
        <f t="shared" si="3"/>
        <v>323.82437747785764</v>
      </c>
      <c r="N12" s="25"/>
    </row>
    <row r="13" spans="1:14" s="26" customFormat="1" ht="135" customHeight="1">
      <c r="A13" s="14"/>
      <c r="B13" s="27">
        <v>14040000</v>
      </c>
      <c r="C13" s="28" t="s">
        <v>3</v>
      </c>
      <c r="D13" s="29">
        <v>2504337.7400000002</v>
      </c>
      <c r="E13" s="30"/>
      <c r="F13" s="29">
        <v>3260000</v>
      </c>
      <c r="G13" s="29">
        <v>2900000</v>
      </c>
      <c r="H13" s="31">
        <v>2464000</v>
      </c>
      <c r="I13" s="32">
        <v>3005522.62</v>
      </c>
      <c r="J13" s="33">
        <f t="shared" si="0"/>
        <v>121.97737905844157</v>
      </c>
      <c r="K13" s="34">
        <f t="shared" si="1"/>
        <v>103.63871103448277</v>
      </c>
      <c r="L13" s="35">
        <f t="shared" si="2"/>
        <v>501184.87999999989</v>
      </c>
      <c r="M13" s="36">
        <f t="shared" si="3"/>
        <v>120.01267129408831</v>
      </c>
      <c r="N13" s="25"/>
    </row>
    <row r="14" spans="1:14" s="26" customFormat="1" ht="54.5" customHeight="1">
      <c r="A14" s="14"/>
      <c r="B14" s="38">
        <v>18000000</v>
      </c>
      <c r="C14" s="39" t="s">
        <v>4</v>
      </c>
      <c r="D14" s="40">
        <f>D15+D16+D21+D22+D23</f>
        <v>52804931.039999999</v>
      </c>
      <c r="E14" s="40">
        <f t="shared" ref="E14" si="4">E15+E16+E21</f>
        <v>0</v>
      </c>
      <c r="F14" s="40">
        <f t="shared" ref="F14:I14" si="5">F15+F16+F21+F22+F23</f>
        <v>58379200</v>
      </c>
      <c r="G14" s="40">
        <f t="shared" si="5"/>
        <v>63248185</v>
      </c>
      <c r="H14" s="41">
        <f t="shared" si="5"/>
        <v>59553500</v>
      </c>
      <c r="I14" s="42">
        <f t="shared" si="5"/>
        <v>64168969.149999999</v>
      </c>
      <c r="J14" s="43">
        <f>IF(H14=0,0,I14/H14*100)</f>
        <v>107.75012241094142</v>
      </c>
      <c r="K14" s="44">
        <f>I14/G14*100</f>
        <v>101.45582699329631</v>
      </c>
      <c r="L14" s="40">
        <f>I14-D14</f>
        <v>11364038.109999999</v>
      </c>
      <c r="M14" s="44">
        <f>I14/D14*100</f>
        <v>121.52078960465205</v>
      </c>
      <c r="N14" s="25"/>
    </row>
    <row r="15" spans="1:14" s="26" customFormat="1" ht="88.5" customHeight="1">
      <c r="A15" s="14"/>
      <c r="B15" s="37" t="s">
        <v>34</v>
      </c>
      <c r="C15" s="28" t="s">
        <v>26</v>
      </c>
      <c r="D15" s="29">
        <v>2101336.81</v>
      </c>
      <c r="E15" s="30"/>
      <c r="F15" s="29">
        <v>2637500</v>
      </c>
      <c r="G15" s="29">
        <v>3643585</v>
      </c>
      <c r="H15" s="31">
        <v>3514200</v>
      </c>
      <c r="I15" s="32">
        <v>3853947.2</v>
      </c>
      <c r="J15" s="33">
        <f t="shared" si="0"/>
        <v>109.66783905298503</v>
      </c>
      <c r="K15" s="34">
        <f t="shared" si="1"/>
        <v>105.77349506049674</v>
      </c>
      <c r="L15" s="35">
        <f t="shared" si="2"/>
        <v>1752610.3900000001</v>
      </c>
      <c r="M15" s="36">
        <f t="shared" si="3"/>
        <v>183.40454427198657</v>
      </c>
      <c r="N15" s="25"/>
    </row>
    <row r="16" spans="1:14" s="26" customFormat="1" ht="62.5" customHeight="1">
      <c r="A16" s="14"/>
      <c r="B16" s="37" t="s">
        <v>27</v>
      </c>
      <c r="C16" s="28" t="s">
        <v>59</v>
      </c>
      <c r="D16" s="29">
        <f t="shared" ref="D16:H16" si="6">D17+D18+D19+D20</f>
        <v>18734650.800000001</v>
      </c>
      <c r="E16" s="29">
        <f t="shared" si="6"/>
        <v>0</v>
      </c>
      <c r="F16" s="29">
        <f t="shared" si="6"/>
        <v>20208000</v>
      </c>
      <c r="G16" s="29">
        <f t="shared" si="6"/>
        <v>19744400</v>
      </c>
      <c r="H16" s="31">
        <f t="shared" si="6"/>
        <v>17909300</v>
      </c>
      <c r="I16" s="32">
        <f>I17+I18+I19+I20</f>
        <v>19674178.669999998</v>
      </c>
      <c r="J16" s="33">
        <f t="shared" si="0"/>
        <v>109.85453741910626</v>
      </c>
      <c r="K16" s="34">
        <f t="shared" si="1"/>
        <v>99.644348118960295</v>
      </c>
      <c r="L16" s="35">
        <f t="shared" si="2"/>
        <v>939527.86999999732</v>
      </c>
      <c r="M16" s="36">
        <f t="shared" si="3"/>
        <v>105.01492064106152</v>
      </c>
      <c r="N16" s="25"/>
    </row>
    <row r="17" spans="1:14" ht="54.5" customHeight="1">
      <c r="A17" s="8"/>
      <c r="B17" s="45">
        <v>18010500</v>
      </c>
      <c r="C17" s="46" t="s">
        <v>5</v>
      </c>
      <c r="D17" s="47">
        <v>3595453.41</v>
      </c>
      <c r="E17" s="48"/>
      <c r="F17" s="48">
        <v>2600000</v>
      </c>
      <c r="G17" s="48">
        <v>1760000</v>
      </c>
      <c r="H17" s="49">
        <v>1510000</v>
      </c>
      <c r="I17" s="50">
        <v>1660679.05</v>
      </c>
      <c r="J17" s="51">
        <f t="shared" si="0"/>
        <v>109.97874503311257</v>
      </c>
      <c r="K17" s="52">
        <f t="shared" si="1"/>
        <v>94.356764204545456</v>
      </c>
      <c r="L17" s="53">
        <f t="shared" si="2"/>
        <v>-1934774.36</v>
      </c>
      <c r="M17" s="54">
        <f t="shared" si="3"/>
        <v>46.188306748216213</v>
      </c>
      <c r="N17" s="55"/>
    </row>
    <row r="18" spans="1:14" ht="57" customHeight="1">
      <c r="A18" s="8"/>
      <c r="B18" s="45">
        <v>18010600</v>
      </c>
      <c r="C18" s="46" t="s">
        <v>6</v>
      </c>
      <c r="D18" s="47">
        <v>12565569.48</v>
      </c>
      <c r="E18" s="48"/>
      <c r="F18" s="48">
        <v>14789000</v>
      </c>
      <c r="G18" s="48">
        <v>15185400</v>
      </c>
      <c r="H18" s="49">
        <v>13785400</v>
      </c>
      <c r="I18" s="50">
        <v>15289156.970000001</v>
      </c>
      <c r="J18" s="51">
        <f t="shared" si="0"/>
        <v>110.9083303349921</v>
      </c>
      <c r="K18" s="52">
        <f t="shared" si="1"/>
        <v>100.68326794157547</v>
      </c>
      <c r="L18" s="53">
        <f t="shared" si="2"/>
        <v>2723587.49</v>
      </c>
      <c r="M18" s="54">
        <f t="shared" si="3"/>
        <v>121.67500242893885</v>
      </c>
      <c r="N18" s="55"/>
    </row>
    <row r="19" spans="1:14" ht="60.5" customHeight="1">
      <c r="A19" s="8"/>
      <c r="B19" s="45">
        <v>18010700</v>
      </c>
      <c r="C19" s="46" t="s">
        <v>7</v>
      </c>
      <c r="D19" s="47">
        <v>1882781.9</v>
      </c>
      <c r="E19" s="48"/>
      <c r="F19" s="48">
        <v>1968000</v>
      </c>
      <c r="G19" s="48">
        <v>1798000</v>
      </c>
      <c r="H19" s="49">
        <v>1634000</v>
      </c>
      <c r="I19" s="50">
        <v>1671052.68</v>
      </c>
      <c r="J19" s="51">
        <f t="shared" si="0"/>
        <v>102.267605875153</v>
      </c>
      <c r="K19" s="52">
        <f t="shared" si="1"/>
        <v>92.939526140155721</v>
      </c>
      <c r="L19" s="53">
        <f t="shared" si="2"/>
        <v>-211729.21999999997</v>
      </c>
      <c r="M19" s="54">
        <f t="shared" si="3"/>
        <v>88.754447873117968</v>
      </c>
      <c r="N19" s="55"/>
    </row>
    <row r="20" spans="1:14" ht="31.5" customHeight="1">
      <c r="A20" s="8"/>
      <c r="B20" s="45">
        <v>18010900</v>
      </c>
      <c r="C20" s="46" t="s">
        <v>8</v>
      </c>
      <c r="D20" s="47">
        <v>690846.01</v>
      </c>
      <c r="E20" s="48"/>
      <c r="F20" s="48">
        <v>851000</v>
      </c>
      <c r="G20" s="48">
        <v>1001000</v>
      </c>
      <c r="H20" s="49">
        <v>979900</v>
      </c>
      <c r="I20" s="50">
        <v>1053289.97</v>
      </c>
      <c r="J20" s="51">
        <f t="shared" si="0"/>
        <v>107.48953668741707</v>
      </c>
      <c r="K20" s="52">
        <f t="shared" si="1"/>
        <v>105.22377322677323</v>
      </c>
      <c r="L20" s="53">
        <f t="shared" si="2"/>
        <v>362443.95999999996</v>
      </c>
      <c r="M20" s="54">
        <f t="shared" si="3"/>
        <v>152.46378422305719</v>
      </c>
      <c r="N20" s="55"/>
    </row>
    <row r="21" spans="1:14" ht="34" customHeight="1">
      <c r="A21" s="8"/>
      <c r="B21" s="27">
        <v>18010000</v>
      </c>
      <c r="C21" s="28" t="s">
        <v>39</v>
      </c>
      <c r="D21" s="29">
        <v>62500</v>
      </c>
      <c r="E21" s="30"/>
      <c r="F21" s="29">
        <v>92500</v>
      </c>
      <c r="G21" s="29">
        <v>131300</v>
      </c>
      <c r="H21" s="31">
        <v>131300</v>
      </c>
      <c r="I21" s="32">
        <v>131346.67000000001</v>
      </c>
      <c r="J21" s="33">
        <f t="shared" si="0"/>
        <v>100.03554455445544</v>
      </c>
      <c r="K21" s="34">
        <f t="shared" si="1"/>
        <v>100.03554455445544</v>
      </c>
      <c r="L21" s="35">
        <f t="shared" si="2"/>
        <v>68846.670000000013</v>
      </c>
      <c r="M21" s="36">
        <f t="shared" si="3"/>
        <v>210.15467200000003</v>
      </c>
      <c r="N21" s="55"/>
    </row>
    <row r="22" spans="1:14" s="26" customFormat="1" ht="32.5" customHeight="1">
      <c r="A22" s="14"/>
      <c r="B22" s="27">
        <v>18030000</v>
      </c>
      <c r="C22" s="28" t="s">
        <v>9</v>
      </c>
      <c r="D22" s="29">
        <v>14006.69</v>
      </c>
      <c r="E22" s="30"/>
      <c r="F22" s="29">
        <v>12200</v>
      </c>
      <c r="G22" s="29">
        <v>12200</v>
      </c>
      <c r="H22" s="31">
        <v>10000</v>
      </c>
      <c r="I22" s="32">
        <v>16741.25</v>
      </c>
      <c r="J22" s="33">
        <f t="shared" si="0"/>
        <v>167.41250000000002</v>
      </c>
      <c r="K22" s="34">
        <f t="shared" si="1"/>
        <v>137.22336065573771</v>
      </c>
      <c r="L22" s="35">
        <f t="shared" si="2"/>
        <v>2734.5599999999995</v>
      </c>
      <c r="M22" s="36">
        <f t="shared" si="3"/>
        <v>119.52324210787843</v>
      </c>
      <c r="N22" s="25"/>
    </row>
    <row r="23" spans="1:14" s="26" customFormat="1" ht="43" customHeight="1">
      <c r="A23" s="14"/>
      <c r="B23" s="27">
        <v>18050000</v>
      </c>
      <c r="C23" s="28" t="s">
        <v>10</v>
      </c>
      <c r="D23" s="29">
        <v>31892436.739999998</v>
      </c>
      <c r="E23" s="30"/>
      <c r="F23" s="29">
        <v>35429000</v>
      </c>
      <c r="G23" s="29">
        <v>39716700</v>
      </c>
      <c r="H23" s="31">
        <v>37988700</v>
      </c>
      <c r="I23" s="32">
        <v>40492755.359999999</v>
      </c>
      <c r="J23" s="33">
        <f t="shared" si="0"/>
        <v>106.59157949600801</v>
      </c>
      <c r="K23" s="34">
        <f t="shared" si="1"/>
        <v>101.95397744525603</v>
      </c>
      <c r="L23" s="35">
        <f t="shared" si="2"/>
        <v>8600318.620000001</v>
      </c>
      <c r="M23" s="36">
        <f t="shared" si="3"/>
        <v>126.96664005360665</v>
      </c>
      <c r="N23" s="25"/>
    </row>
    <row r="24" spans="1:14" s="26" customFormat="1" ht="217" customHeight="1">
      <c r="A24" s="14"/>
      <c r="B24" s="27">
        <v>21010000</v>
      </c>
      <c r="C24" s="28" t="s">
        <v>50</v>
      </c>
      <c r="D24" s="29">
        <v>2005</v>
      </c>
      <c r="E24" s="30"/>
      <c r="F24" s="29">
        <v>2000</v>
      </c>
      <c r="G24" s="29">
        <v>345</v>
      </c>
      <c r="H24" s="31">
        <v>345</v>
      </c>
      <c r="I24" s="32">
        <v>345</v>
      </c>
      <c r="J24" s="33">
        <f t="shared" si="0"/>
        <v>100</v>
      </c>
      <c r="K24" s="34">
        <f t="shared" si="1"/>
        <v>100</v>
      </c>
      <c r="L24" s="35">
        <f t="shared" si="2"/>
        <v>-1660</v>
      </c>
      <c r="M24" s="36">
        <f t="shared" si="3"/>
        <v>17.206982543640898</v>
      </c>
      <c r="N24" s="25"/>
    </row>
    <row r="25" spans="1:14" ht="59" customHeight="1">
      <c r="A25" s="8"/>
      <c r="B25" s="27">
        <v>21080000</v>
      </c>
      <c r="C25" s="28" t="s">
        <v>12</v>
      </c>
      <c r="D25" s="29">
        <v>123706.36</v>
      </c>
      <c r="E25" s="30"/>
      <c r="F25" s="29">
        <v>100000</v>
      </c>
      <c r="G25" s="29">
        <v>100000</v>
      </c>
      <c r="H25" s="31">
        <v>82000</v>
      </c>
      <c r="I25" s="32">
        <v>92355.35</v>
      </c>
      <c r="J25" s="33">
        <f t="shared" si="0"/>
        <v>112.62847560975611</v>
      </c>
      <c r="K25" s="34">
        <f t="shared" si="1"/>
        <v>92.355350000000001</v>
      </c>
      <c r="L25" s="35">
        <f t="shared" si="2"/>
        <v>-31351.009999999995</v>
      </c>
      <c r="M25" s="36">
        <f t="shared" si="3"/>
        <v>74.656913355141967</v>
      </c>
      <c r="N25" s="55"/>
    </row>
    <row r="26" spans="1:14" s="26" customFormat="1" ht="68.5" customHeight="1">
      <c r="A26" s="14"/>
      <c r="B26" s="27">
        <v>22010000</v>
      </c>
      <c r="C26" s="28" t="s">
        <v>13</v>
      </c>
      <c r="D26" s="29">
        <v>3197057.65</v>
      </c>
      <c r="E26" s="30"/>
      <c r="F26" s="29">
        <v>3986000</v>
      </c>
      <c r="G26" s="29">
        <v>3763800</v>
      </c>
      <c r="H26" s="31">
        <v>3371600</v>
      </c>
      <c r="I26" s="32">
        <v>3386546.64</v>
      </c>
      <c r="J26" s="33">
        <f t="shared" si="0"/>
        <v>100.44331000118638</v>
      </c>
      <c r="K26" s="34">
        <f t="shared" si="1"/>
        <v>89.976795791487334</v>
      </c>
      <c r="L26" s="35">
        <f t="shared" si="2"/>
        <v>189488.99000000022</v>
      </c>
      <c r="M26" s="36">
        <f t="shared" si="3"/>
        <v>105.92698070364794</v>
      </c>
      <c r="N26" s="25"/>
    </row>
    <row r="27" spans="1:14" ht="113.5" customHeight="1">
      <c r="A27" s="8"/>
      <c r="B27" s="27">
        <v>22080402</v>
      </c>
      <c r="C27" s="28" t="s">
        <v>14</v>
      </c>
      <c r="D27" s="29">
        <v>909239.45</v>
      </c>
      <c r="E27" s="30"/>
      <c r="F27" s="29">
        <v>1255000</v>
      </c>
      <c r="G27" s="29">
        <v>1255000</v>
      </c>
      <c r="H27" s="31">
        <v>905000</v>
      </c>
      <c r="I27" s="32">
        <v>1324555.4099999999</v>
      </c>
      <c r="J27" s="33">
        <f t="shared" si="0"/>
        <v>146.35971381215469</v>
      </c>
      <c r="K27" s="34">
        <f t="shared" si="1"/>
        <v>105.54226374501991</v>
      </c>
      <c r="L27" s="35">
        <f t="shared" si="2"/>
        <v>415315.95999999996</v>
      </c>
      <c r="M27" s="36">
        <f t="shared" si="3"/>
        <v>145.67729215884771</v>
      </c>
      <c r="N27" s="55"/>
    </row>
    <row r="28" spans="1:14" s="26" customFormat="1" ht="40.5" customHeight="1">
      <c r="A28" s="14"/>
      <c r="B28" s="27">
        <v>22090000</v>
      </c>
      <c r="C28" s="28" t="s">
        <v>15</v>
      </c>
      <c r="D28" s="29">
        <v>26413.46</v>
      </c>
      <c r="E28" s="30"/>
      <c r="F28" s="29">
        <v>30500</v>
      </c>
      <c r="G28" s="29">
        <v>29240</v>
      </c>
      <c r="H28" s="31">
        <v>26740</v>
      </c>
      <c r="I28" s="32">
        <v>34492.22</v>
      </c>
      <c r="J28" s="33">
        <f t="shared" si="0"/>
        <v>128.99109947643979</v>
      </c>
      <c r="K28" s="34">
        <f t="shared" si="1"/>
        <v>117.96244870041039</v>
      </c>
      <c r="L28" s="35">
        <f t="shared" si="2"/>
        <v>8078.760000000002</v>
      </c>
      <c r="M28" s="36">
        <f t="shared" si="3"/>
        <v>130.5857695281118</v>
      </c>
      <c r="N28" s="25"/>
    </row>
    <row r="29" spans="1:14" ht="72.5" customHeight="1">
      <c r="A29" s="8"/>
      <c r="B29" s="27">
        <v>22130000</v>
      </c>
      <c r="C29" s="28" t="s">
        <v>44</v>
      </c>
      <c r="D29" s="29">
        <v>9752.59</v>
      </c>
      <c r="E29" s="30"/>
      <c r="F29" s="29">
        <v>12000</v>
      </c>
      <c r="G29" s="29">
        <v>12000</v>
      </c>
      <c r="H29" s="31">
        <v>10300</v>
      </c>
      <c r="I29" s="32">
        <v>9553.5400000000009</v>
      </c>
      <c r="J29" s="33">
        <f t="shared" si="0"/>
        <v>92.752815533980595</v>
      </c>
      <c r="K29" s="34">
        <f t="shared" si="1"/>
        <v>79.612833333333342</v>
      </c>
      <c r="L29" s="35">
        <f t="shared" si="2"/>
        <v>-199.04999999999927</v>
      </c>
      <c r="M29" s="36">
        <f t="shared" si="3"/>
        <v>97.959003710809128</v>
      </c>
      <c r="N29" s="55"/>
    </row>
    <row r="30" spans="1:14" ht="33.5" customHeight="1">
      <c r="A30" s="8"/>
      <c r="B30" s="27">
        <v>24060300</v>
      </c>
      <c r="C30" s="28" t="s">
        <v>11</v>
      </c>
      <c r="D30" s="29">
        <v>593891.19999999995</v>
      </c>
      <c r="E30" s="30"/>
      <c r="F30" s="29">
        <v>100000</v>
      </c>
      <c r="G30" s="29">
        <v>437000</v>
      </c>
      <c r="H30" s="31">
        <v>437000</v>
      </c>
      <c r="I30" s="32">
        <v>443214.58</v>
      </c>
      <c r="J30" s="33">
        <f t="shared" si="0"/>
        <v>101.42210068649887</v>
      </c>
      <c r="K30" s="34">
        <f t="shared" si="1"/>
        <v>101.42210068649887</v>
      </c>
      <c r="L30" s="35">
        <f t="shared" si="2"/>
        <v>-150676.61999999994</v>
      </c>
      <c r="M30" s="36">
        <f t="shared" si="3"/>
        <v>74.628918562861358</v>
      </c>
      <c r="N30" s="55"/>
    </row>
    <row r="31" spans="1:14" ht="118.5" hidden="1" customHeight="1">
      <c r="A31" s="8"/>
      <c r="B31" s="27">
        <v>24062200</v>
      </c>
      <c r="C31" s="56" t="s">
        <v>55</v>
      </c>
      <c r="D31" s="29">
        <v>0</v>
      </c>
      <c r="E31" s="30"/>
      <c r="F31" s="29">
        <v>0</v>
      </c>
      <c r="G31" s="29">
        <v>0</v>
      </c>
      <c r="H31" s="31">
        <v>0</v>
      </c>
      <c r="I31" s="32">
        <v>0</v>
      </c>
      <c r="J31" s="33">
        <f t="shared" si="0"/>
        <v>0</v>
      </c>
      <c r="K31" s="34">
        <v>0</v>
      </c>
      <c r="L31" s="35">
        <f t="shared" si="2"/>
        <v>0</v>
      </c>
      <c r="M31" s="36">
        <v>0</v>
      </c>
      <c r="N31" s="55"/>
    </row>
    <row r="32" spans="1:14" s="26" customFormat="1" ht="41.5" customHeight="1">
      <c r="A32" s="14"/>
      <c r="B32" s="27">
        <v>40000000</v>
      </c>
      <c r="C32" s="28" t="s">
        <v>16</v>
      </c>
      <c r="D32" s="29">
        <f t="shared" ref="D32:I32" si="7">D33+D35+D39+D42</f>
        <v>103699893.14</v>
      </c>
      <c r="E32" s="29" t="e">
        <f t="shared" si="7"/>
        <v>#REF!</v>
      </c>
      <c r="F32" s="29">
        <f t="shared" si="7"/>
        <v>121316400</v>
      </c>
      <c r="G32" s="29">
        <f t="shared" si="7"/>
        <v>126222870</v>
      </c>
      <c r="H32" s="31">
        <f t="shared" si="7"/>
        <v>116806162</v>
      </c>
      <c r="I32" s="32">
        <f t="shared" si="7"/>
        <v>116623468</v>
      </c>
      <c r="J32" s="33">
        <f t="shared" si="0"/>
        <v>99.843592155694665</v>
      </c>
      <c r="K32" s="34">
        <f t="shared" si="1"/>
        <v>92.394878994591082</v>
      </c>
      <c r="L32" s="35">
        <f t="shared" si="2"/>
        <v>12923574.859999999</v>
      </c>
      <c r="M32" s="36">
        <f t="shared" ref="M32:M54" si="8">I32/D32*100</f>
        <v>112.46247654522897</v>
      </c>
      <c r="N32" s="25"/>
    </row>
    <row r="33" spans="1:14" s="26" customFormat="1" ht="60" customHeight="1">
      <c r="A33" s="14"/>
      <c r="B33" s="27">
        <v>41020000</v>
      </c>
      <c r="C33" s="28" t="s">
        <v>35</v>
      </c>
      <c r="D33" s="29">
        <f t="shared" ref="D33:G33" si="9">D34</f>
        <v>983400</v>
      </c>
      <c r="E33" s="29">
        <f t="shared" si="9"/>
        <v>0</v>
      </c>
      <c r="F33" s="29">
        <f t="shared" si="9"/>
        <v>18114500</v>
      </c>
      <c r="G33" s="29">
        <f t="shared" si="9"/>
        <v>18114500</v>
      </c>
      <c r="H33" s="31">
        <f>H34</f>
        <v>16604500</v>
      </c>
      <c r="I33" s="32">
        <f>I34</f>
        <v>16604500</v>
      </c>
      <c r="J33" s="33">
        <f t="shared" si="0"/>
        <v>100</v>
      </c>
      <c r="K33" s="34">
        <f t="shared" si="1"/>
        <v>91.664136465262629</v>
      </c>
      <c r="L33" s="35">
        <f t="shared" si="2"/>
        <v>15621100</v>
      </c>
      <c r="M33" s="36">
        <f t="shared" si="8"/>
        <v>1688.4787472035794</v>
      </c>
      <c r="N33" s="25"/>
    </row>
    <row r="34" spans="1:14" s="26" customFormat="1" ht="33.5" customHeight="1">
      <c r="A34" s="14"/>
      <c r="B34" s="45">
        <v>41020100</v>
      </c>
      <c r="C34" s="57" t="s">
        <v>36</v>
      </c>
      <c r="D34" s="47">
        <v>983400</v>
      </c>
      <c r="E34" s="30"/>
      <c r="F34" s="47">
        <v>18114500</v>
      </c>
      <c r="G34" s="47">
        <v>18114500</v>
      </c>
      <c r="H34" s="58">
        <v>16604500</v>
      </c>
      <c r="I34" s="50">
        <v>16604500</v>
      </c>
      <c r="J34" s="51">
        <f t="shared" si="0"/>
        <v>100</v>
      </c>
      <c r="K34" s="52">
        <f t="shared" si="1"/>
        <v>91.664136465262629</v>
      </c>
      <c r="L34" s="53">
        <f t="shared" si="2"/>
        <v>15621100</v>
      </c>
      <c r="M34" s="54">
        <f t="shared" si="8"/>
        <v>1688.4787472035794</v>
      </c>
      <c r="N34" s="25"/>
    </row>
    <row r="35" spans="1:14" ht="63" customHeight="1">
      <c r="A35" s="8"/>
      <c r="B35" s="27">
        <v>41030000</v>
      </c>
      <c r="C35" s="28" t="s">
        <v>17</v>
      </c>
      <c r="D35" s="29">
        <f>D36+D37+D38</f>
        <v>100334700</v>
      </c>
      <c r="E35" s="29" t="e">
        <f>E36+#REF!+#REF!</f>
        <v>#REF!</v>
      </c>
      <c r="F35" s="29">
        <f>F36+F37+F38</f>
        <v>101806900</v>
      </c>
      <c r="G35" s="29">
        <f t="shared" ref="G35:I35" si="10">G36+G37+G38</f>
        <v>101806900</v>
      </c>
      <c r="H35" s="31">
        <f t="shared" si="10"/>
        <v>94060500</v>
      </c>
      <c r="I35" s="32">
        <f t="shared" si="10"/>
        <v>94060500</v>
      </c>
      <c r="J35" s="33">
        <f t="shared" si="0"/>
        <v>100</v>
      </c>
      <c r="K35" s="34">
        <f t="shared" si="1"/>
        <v>92.391085476524665</v>
      </c>
      <c r="L35" s="35">
        <f t="shared" si="2"/>
        <v>-6274200</v>
      </c>
      <c r="M35" s="36">
        <f t="shared" si="8"/>
        <v>93.746729695708467</v>
      </c>
      <c r="N35" s="55"/>
    </row>
    <row r="36" spans="1:14" ht="63.5" customHeight="1">
      <c r="A36" s="8"/>
      <c r="B36" s="45">
        <v>41033900</v>
      </c>
      <c r="C36" s="46" t="s">
        <v>18</v>
      </c>
      <c r="D36" s="47">
        <v>100334700</v>
      </c>
      <c r="E36" s="48"/>
      <c r="F36" s="47">
        <v>101806900</v>
      </c>
      <c r="G36" s="47">
        <v>101806900</v>
      </c>
      <c r="H36" s="58">
        <v>94060500</v>
      </c>
      <c r="I36" s="50">
        <v>94060500</v>
      </c>
      <c r="J36" s="51">
        <f t="shared" si="0"/>
        <v>100</v>
      </c>
      <c r="K36" s="52">
        <f t="shared" si="1"/>
        <v>92.391085476524665</v>
      </c>
      <c r="L36" s="53">
        <f t="shared" si="2"/>
        <v>-6274200</v>
      </c>
      <c r="M36" s="54">
        <f t="shared" si="8"/>
        <v>93.746729695708467</v>
      </c>
      <c r="N36" s="55"/>
    </row>
    <row r="37" spans="1:14" ht="118.5" hidden="1" customHeight="1">
      <c r="A37" s="8"/>
      <c r="B37" s="45">
        <v>41034200</v>
      </c>
      <c r="C37" s="46" t="s">
        <v>19</v>
      </c>
      <c r="D37" s="47">
        <v>0</v>
      </c>
      <c r="E37" s="48"/>
      <c r="F37" s="47">
        <v>0</v>
      </c>
      <c r="G37" s="47">
        <v>0</v>
      </c>
      <c r="H37" s="58">
        <v>0</v>
      </c>
      <c r="I37" s="50">
        <v>0</v>
      </c>
      <c r="J37" s="51">
        <f t="shared" si="0"/>
        <v>0</v>
      </c>
      <c r="K37" s="52">
        <v>0</v>
      </c>
      <c r="L37" s="53">
        <f t="shared" si="2"/>
        <v>0</v>
      </c>
      <c r="M37" s="54" t="e">
        <f t="shared" si="8"/>
        <v>#DIV/0!</v>
      </c>
      <c r="N37" s="55"/>
    </row>
    <row r="38" spans="1:14" ht="118.5" hidden="1" customHeight="1">
      <c r="A38" s="8"/>
      <c r="B38" s="45">
        <v>41034500</v>
      </c>
      <c r="C38" s="46" t="s">
        <v>54</v>
      </c>
      <c r="D38" s="47">
        <v>0</v>
      </c>
      <c r="E38" s="48"/>
      <c r="F38" s="47">
        <v>0</v>
      </c>
      <c r="G38" s="47">
        <v>0</v>
      </c>
      <c r="H38" s="58">
        <v>0</v>
      </c>
      <c r="I38" s="50">
        <v>0</v>
      </c>
      <c r="J38" s="51">
        <f t="shared" si="0"/>
        <v>0</v>
      </c>
      <c r="K38" s="52">
        <v>0</v>
      </c>
      <c r="L38" s="53">
        <f t="shared" si="2"/>
        <v>0</v>
      </c>
      <c r="M38" s="54" t="e">
        <f t="shared" si="8"/>
        <v>#DIV/0!</v>
      </c>
      <c r="N38" s="55"/>
    </row>
    <row r="39" spans="1:14" ht="69" customHeight="1">
      <c r="A39" s="8"/>
      <c r="B39" s="27">
        <v>41040000</v>
      </c>
      <c r="C39" s="28" t="s">
        <v>20</v>
      </c>
      <c r="D39" s="29">
        <f>D40+D41</f>
        <v>1038361.14</v>
      </c>
      <c r="E39" s="29">
        <f t="shared" ref="E39" si="11">E40</f>
        <v>0</v>
      </c>
      <c r="F39" s="29">
        <f t="shared" ref="F39:I39" si="12">F40+F41</f>
        <v>0</v>
      </c>
      <c r="G39" s="29">
        <f t="shared" si="12"/>
        <v>3110542</v>
      </c>
      <c r="H39" s="29">
        <f t="shared" si="12"/>
        <v>3110542</v>
      </c>
      <c r="I39" s="59">
        <f t="shared" si="12"/>
        <v>3110542</v>
      </c>
      <c r="J39" s="33">
        <f t="shared" si="0"/>
        <v>100</v>
      </c>
      <c r="K39" s="34">
        <f t="shared" ref="K39:K43" si="13">I39/G39*100</f>
        <v>100</v>
      </c>
      <c r="L39" s="35">
        <f>I39-D39</f>
        <v>2072180.8599999999</v>
      </c>
      <c r="M39" s="36">
        <f t="shared" si="8"/>
        <v>299.56263578970226</v>
      </c>
      <c r="N39" s="55"/>
    </row>
    <row r="40" spans="1:14" ht="118.5" hidden="1" customHeight="1">
      <c r="A40" s="8"/>
      <c r="B40" s="45">
        <v>41040200</v>
      </c>
      <c r="C40" s="46" t="s">
        <v>21</v>
      </c>
      <c r="D40" s="47">
        <v>0</v>
      </c>
      <c r="E40" s="48"/>
      <c r="F40" s="47">
        <v>0</v>
      </c>
      <c r="G40" s="47">
        <v>0</v>
      </c>
      <c r="H40" s="58">
        <v>0</v>
      </c>
      <c r="I40" s="50">
        <v>0</v>
      </c>
      <c r="J40" s="51">
        <f t="shared" si="0"/>
        <v>0</v>
      </c>
      <c r="K40" s="52">
        <v>0</v>
      </c>
      <c r="L40" s="53">
        <f t="shared" si="2"/>
        <v>0</v>
      </c>
      <c r="M40" s="54" t="e">
        <f t="shared" si="8"/>
        <v>#DIV/0!</v>
      </c>
      <c r="N40" s="55"/>
    </row>
    <row r="41" spans="1:14" ht="42" customHeight="1">
      <c r="A41" s="8"/>
      <c r="B41" s="45">
        <v>41040400</v>
      </c>
      <c r="C41" s="46" t="s">
        <v>56</v>
      </c>
      <c r="D41" s="47">
        <v>1038361.14</v>
      </c>
      <c r="E41" s="48"/>
      <c r="F41" s="47">
        <v>0</v>
      </c>
      <c r="G41" s="47">
        <v>3110542</v>
      </c>
      <c r="H41" s="58">
        <v>3110542</v>
      </c>
      <c r="I41" s="50">
        <v>3110542</v>
      </c>
      <c r="J41" s="51">
        <f t="shared" si="0"/>
        <v>100</v>
      </c>
      <c r="K41" s="52">
        <f t="shared" si="13"/>
        <v>100</v>
      </c>
      <c r="L41" s="53">
        <f t="shared" si="2"/>
        <v>2072180.8599999999</v>
      </c>
      <c r="M41" s="54">
        <f t="shared" si="8"/>
        <v>299.56263578970226</v>
      </c>
      <c r="N41" s="55"/>
    </row>
    <row r="42" spans="1:14" ht="55.5" customHeight="1">
      <c r="A42" s="8"/>
      <c r="B42" s="27">
        <v>41050000</v>
      </c>
      <c r="C42" s="28" t="s">
        <v>22</v>
      </c>
      <c r="D42" s="29">
        <f>D43+D44+D45+D46+D49+D50+D51+D52</f>
        <v>1343432</v>
      </c>
      <c r="E42" s="29" t="e">
        <f>E45+E46+#REF!+E49+#REF!</f>
        <v>#REF!</v>
      </c>
      <c r="F42" s="29">
        <f t="shared" ref="F42:H42" si="14">F43+F44+F45+F46+F49+F50+F51+F52</f>
        <v>1395000</v>
      </c>
      <c r="G42" s="29">
        <f t="shared" si="14"/>
        <v>3190928</v>
      </c>
      <c r="H42" s="29">
        <f t="shared" si="14"/>
        <v>3030620</v>
      </c>
      <c r="I42" s="59">
        <f>I43+I44+I45+I46+I49+I50+I51+I52</f>
        <v>2847926</v>
      </c>
      <c r="J42" s="33">
        <f t="shared" si="0"/>
        <v>93.971728557192918</v>
      </c>
      <c r="K42" s="34">
        <f t="shared" si="13"/>
        <v>89.250713272126475</v>
      </c>
      <c r="L42" s="35">
        <f t="shared" si="2"/>
        <v>1504494</v>
      </c>
      <c r="M42" s="36">
        <f t="shared" si="8"/>
        <v>211.98884647678483</v>
      </c>
      <c r="N42" s="55"/>
    </row>
    <row r="43" spans="1:14" ht="152.5" customHeight="1">
      <c r="A43" s="8"/>
      <c r="B43" s="45">
        <v>41051000</v>
      </c>
      <c r="C43" s="46" t="s">
        <v>48</v>
      </c>
      <c r="D43" s="47">
        <v>1159060</v>
      </c>
      <c r="E43" s="48"/>
      <c r="F43" s="47">
        <v>1395000</v>
      </c>
      <c r="G43" s="47">
        <v>1395000</v>
      </c>
      <c r="H43" s="58">
        <v>1270000</v>
      </c>
      <c r="I43" s="50">
        <v>1087306</v>
      </c>
      <c r="J43" s="51">
        <f t="shared" si="0"/>
        <v>85.614645669291335</v>
      </c>
      <c r="K43" s="52">
        <f t="shared" si="13"/>
        <v>77.94308243727599</v>
      </c>
      <c r="L43" s="53">
        <f t="shared" si="2"/>
        <v>-71754</v>
      </c>
      <c r="M43" s="54">
        <f t="shared" si="8"/>
        <v>93.809293738029083</v>
      </c>
      <c r="N43" s="55"/>
    </row>
    <row r="44" spans="1:14" ht="118.5" customHeight="1">
      <c r="A44" s="8"/>
      <c r="B44" s="45">
        <v>41051100</v>
      </c>
      <c r="C44" s="46" t="s">
        <v>45</v>
      </c>
      <c r="D44" s="47">
        <v>17857</v>
      </c>
      <c r="E44" s="29"/>
      <c r="F44" s="47">
        <v>0</v>
      </c>
      <c r="G44" s="47">
        <v>0</v>
      </c>
      <c r="H44" s="58">
        <v>0</v>
      </c>
      <c r="I44" s="50">
        <v>0</v>
      </c>
      <c r="J44" s="51">
        <f t="shared" si="0"/>
        <v>0</v>
      </c>
      <c r="K44" s="60">
        <v>0</v>
      </c>
      <c r="L44" s="53">
        <f t="shared" si="2"/>
        <v>-17857</v>
      </c>
      <c r="M44" s="54">
        <f t="shared" si="8"/>
        <v>0</v>
      </c>
      <c r="N44" s="55"/>
    </row>
    <row r="45" spans="1:14" ht="167" customHeight="1">
      <c r="A45" s="8"/>
      <c r="B45" s="45">
        <v>41051200</v>
      </c>
      <c r="C45" s="46" t="s">
        <v>37</v>
      </c>
      <c r="D45" s="47">
        <v>157685</v>
      </c>
      <c r="E45" s="30"/>
      <c r="F45" s="47">
        <v>0</v>
      </c>
      <c r="G45" s="47">
        <v>306000</v>
      </c>
      <c r="H45" s="47">
        <v>280500</v>
      </c>
      <c r="I45" s="61">
        <v>280500</v>
      </c>
      <c r="J45" s="52">
        <f t="shared" si="0"/>
        <v>100</v>
      </c>
      <c r="K45" s="52">
        <f t="shared" ref="K45" si="15">I45/G45*100</f>
        <v>91.666666666666657</v>
      </c>
      <c r="L45" s="53">
        <f t="shared" si="2"/>
        <v>122815</v>
      </c>
      <c r="M45" s="54">
        <f t="shared" si="8"/>
        <v>177.886292291594</v>
      </c>
      <c r="N45" s="55"/>
    </row>
    <row r="46" spans="1:14" ht="118.5" hidden="1" customHeight="1">
      <c r="A46" s="8"/>
      <c r="B46" s="45">
        <v>41051400</v>
      </c>
      <c r="C46" s="46" t="s">
        <v>40</v>
      </c>
      <c r="D46" s="47">
        <v>0</v>
      </c>
      <c r="E46" s="30"/>
      <c r="F46" s="47">
        <v>0</v>
      </c>
      <c r="G46" s="47">
        <v>0</v>
      </c>
      <c r="H46" s="47">
        <v>0</v>
      </c>
      <c r="I46" s="62">
        <v>0</v>
      </c>
      <c r="J46" s="52">
        <f t="shared" si="0"/>
        <v>0</v>
      </c>
      <c r="K46" s="52">
        <v>0</v>
      </c>
      <c r="L46" s="53">
        <f t="shared" si="2"/>
        <v>0</v>
      </c>
      <c r="M46" s="54" t="e">
        <f t="shared" si="8"/>
        <v>#DIV/0!</v>
      </c>
      <c r="N46" s="55"/>
    </row>
    <row r="47" spans="1:14" ht="118.5" hidden="1" customHeight="1">
      <c r="A47" s="8"/>
      <c r="B47" s="45">
        <v>41053000</v>
      </c>
      <c r="C47" s="46" t="s">
        <v>46</v>
      </c>
      <c r="D47" s="47">
        <v>0</v>
      </c>
      <c r="E47" s="30"/>
      <c r="F47" s="47">
        <v>0</v>
      </c>
      <c r="G47" s="47">
        <v>0</v>
      </c>
      <c r="H47" s="47">
        <v>0</v>
      </c>
      <c r="I47" s="62">
        <v>0</v>
      </c>
      <c r="J47" s="52">
        <f t="shared" si="0"/>
        <v>0</v>
      </c>
      <c r="K47" s="52">
        <v>0</v>
      </c>
      <c r="L47" s="53">
        <f t="shared" si="2"/>
        <v>0</v>
      </c>
      <c r="M47" s="54" t="e">
        <f t="shared" si="8"/>
        <v>#DIV/0!</v>
      </c>
      <c r="N47" s="55"/>
    </row>
    <row r="48" spans="1:14" ht="118.5" hidden="1" customHeight="1">
      <c r="A48" s="8"/>
      <c r="B48" s="45">
        <v>41053500</v>
      </c>
      <c r="C48" s="46" t="s">
        <v>47</v>
      </c>
      <c r="D48" s="47">
        <v>0</v>
      </c>
      <c r="E48" s="30"/>
      <c r="F48" s="47">
        <v>0</v>
      </c>
      <c r="G48" s="47">
        <v>0</v>
      </c>
      <c r="H48" s="47">
        <v>0</v>
      </c>
      <c r="I48" s="62">
        <v>0</v>
      </c>
      <c r="J48" s="52">
        <f t="shared" si="0"/>
        <v>0</v>
      </c>
      <c r="K48" s="52">
        <v>0</v>
      </c>
      <c r="L48" s="53">
        <f t="shared" si="2"/>
        <v>0</v>
      </c>
      <c r="M48" s="54" t="e">
        <f t="shared" si="8"/>
        <v>#DIV/0!</v>
      </c>
      <c r="N48" s="55"/>
    </row>
    <row r="49" spans="1:14" ht="66.5" customHeight="1">
      <c r="A49" s="63"/>
      <c r="B49" s="45">
        <v>41053900</v>
      </c>
      <c r="C49" s="46" t="s">
        <v>31</v>
      </c>
      <c r="D49" s="47">
        <v>8830</v>
      </c>
      <c r="E49" s="48"/>
      <c r="F49" s="47">
        <v>0</v>
      </c>
      <c r="G49" s="47">
        <v>73000</v>
      </c>
      <c r="H49" s="47">
        <v>73000</v>
      </c>
      <c r="I49" s="61">
        <v>73000</v>
      </c>
      <c r="J49" s="52">
        <f t="shared" si="0"/>
        <v>100</v>
      </c>
      <c r="K49" s="52">
        <f t="shared" ref="K49" si="16">I49/G49*100</f>
        <v>100</v>
      </c>
      <c r="L49" s="53">
        <f t="shared" si="2"/>
        <v>64170</v>
      </c>
      <c r="M49" s="54">
        <f t="shared" si="8"/>
        <v>826.72706681766715</v>
      </c>
      <c r="N49" s="55"/>
    </row>
    <row r="50" spans="1:14" ht="118.5" hidden="1" customHeight="1">
      <c r="A50" s="64"/>
      <c r="B50" s="45">
        <v>41055000</v>
      </c>
      <c r="C50" s="46" t="s">
        <v>49</v>
      </c>
      <c r="D50" s="47">
        <v>0</v>
      </c>
      <c r="E50" s="48"/>
      <c r="F50" s="47">
        <v>0</v>
      </c>
      <c r="G50" s="47">
        <v>0</v>
      </c>
      <c r="H50" s="47">
        <v>0</v>
      </c>
      <c r="I50" s="61">
        <v>0</v>
      </c>
      <c r="J50" s="52">
        <f t="shared" si="0"/>
        <v>0</v>
      </c>
      <c r="K50" s="52">
        <v>0</v>
      </c>
      <c r="L50" s="53">
        <f t="shared" si="2"/>
        <v>0</v>
      </c>
      <c r="M50" s="54" t="e">
        <f t="shared" si="8"/>
        <v>#DIV/0!</v>
      </c>
      <c r="N50" s="55"/>
    </row>
    <row r="51" spans="1:14" ht="185.5" customHeight="1">
      <c r="A51" s="64"/>
      <c r="B51" s="45">
        <v>41057700</v>
      </c>
      <c r="C51" s="46" t="s">
        <v>60</v>
      </c>
      <c r="D51" s="47">
        <v>0</v>
      </c>
      <c r="E51" s="48"/>
      <c r="F51" s="47">
        <v>0</v>
      </c>
      <c r="G51" s="47">
        <v>156928</v>
      </c>
      <c r="H51" s="47">
        <v>147120</v>
      </c>
      <c r="I51" s="61">
        <v>147120</v>
      </c>
      <c r="J51" s="52">
        <f t="shared" ref="J51" si="17">IF(H51=0,0,I51/H51*100)</f>
        <v>100</v>
      </c>
      <c r="K51" s="52">
        <f t="shared" ref="K51" si="18">I51/G51*100</f>
        <v>93.75</v>
      </c>
      <c r="L51" s="53">
        <f t="shared" ref="L51" si="19">I51-D51</f>
        <v>147120</v>
      </c>
      <c r="M51" s="54">
        <v>100</v>
      </c>
      <c r="N51" s="55"/>
    </row>
    <row r="52" spans="1:14" ht="185.5" customHeight="1" thickBot="1">
      <c r="A52" s="64"/>
      <c r="B52" s="45">
        <v>41059000</v>
      </c>
      <c r="C52" s="46" t="s">
        <v>61</v>
      </c>
      <c r="D52" s="47">
        <v>0</v>
      </c>
      <c r="E52" s="48"/>
      <c r="F52" s="47">
        <v>0</v>
      </c>
      <c r="G52" s="47">
        <v>1260000</v>
      </c>
      <c r="H52" s="47">
        <v>1260000</v>
      </c>
      <c r="I52" s="61">
        <v>1260000</v>
      </c>
      <c r="J52" s="52">
        <f t="shared" ref="J52" si="20">IF(H52=0,0,I52/H52*100)</f>
        <v>100</v>
      </c>
      <c r="K52" s="52">
        <f t="shared" ref="K52" si="21">I52/G52*100</f>
        <v>100</v>
      </c>
      <c r="L52" s="53">
        <f t="shared" ref="L52" si="22">I52-D52</f>
        <v>1260000</v>
      </c>
      <c r="M52" s="54">
        <v>100</v>
      </c>
      <c r="N52" s="55"/>
    </row>
    <row r="53" spans="1:14" ht="76" customHeight="1" thickBot="1">
      <c r="A53" s="81" t="s">
        <v>23</v>
      </c>
      <c r="B53" s="107"/>
      <c r="C53" s="108"/>
      <c r="D53" s="65">
        <f>D9+D10+D11+D12+D13+D14+D24+D25+D26+D27+D28+D29+D30+D31</f>
        <v>189222522.09999999</v>
      </c>
      <c r="E53" s="66"/>
      <c r="F53" s="65">
        <f>F9+F11+F12+F13+F14+F25+F26+F27+F28+F29+F30+F10+F24</f>
        <v>220900000</v>
      </c>
      <c r="G53" s="65">
        <f>G9+G11+G12+G13+G14+G25+G26+G27+G28+G29+G30+G10+G24</f>
        <v>261587904</v>
      </c>
      <c r="H53" s="67">
        <f>H9+H11+H12+H13+H14+H25+H26+H27+H28+H29+H30+H10+H24</f>
        <v>241447304</v>
      </c>
      <c r="I53" s="65">
        <f>I9+I10+I11+I12+I13+I14+I24+I25+I26+I27+I28+I29+I30+I31</f>
        <v>256842811.18000001</v>
      </c>
      <c r="J53" s="68">
        <f t="shared" si="0"/>
        <v>106.37634254967701</v>
      </c>
      <c r="K53" s="69">
        <f t="shared" ref="K53:K54" si="23">I53/G53*100</f>
        <v>98.186042723137533</v>
      </c>
      <c r="L53" s="70">
        <f t="shared" si="2"/>
        <v>67620289.080000013</v>
      </c>
      <c r="M53" s="71">
        <f t="shared" si="8"/>
        <v>135.73585656165397</v>
      </c>
      <c r="N53" s="55"/>
    </row>
    <row r="54" spans="1:14" ht="63" customHeight="1" thickBot="1">
      <c r="A54" s="81" t="s">
        <v>24</v>
      </c>
      <c r="B54" s="81"/>
      <c r="C54" s="82"/>
      <c r="D54" s="72">
        <f>D53+D32</f>
        <v>292922415.24000001</v>
      </c>
      <c r="E54" s="73"/>
      <c r="F54" s="72">
        <f>F53+F32</f>
        <v>342216400</v>
      </c>
      <c r="G54" s="72">
        <f>G53+G32</f>
        <v>387810774</v>
      </c>
      <c r="H54" s="74">
        <f>H53+H32</f>
        <v>358253466</v>
      </c>
      <c r="I54" s="72">
        <f>I53+I32</f>
        <v>373466279.18000001</v>
      </c>
      <c r="J54" s="75">
        <f t="shared" si="0"/>
        <v>104.2463826937546</v>
      </c>
      <c r="K54" s="76">
        <f t="shared" si="23"/>
        <v>96.301161344217846</v>
      </c>
      <c r="L54" s="77">
        <f t="shared" si="2"/>
        <v>80543863.939999998</v>
      </c>
      <c r="M54" s="78">
        <f t="shared" si="8"/>
        <v>127.49665431851913</v>
      </c>
      <c r="N54" s="55"/>
    </row>
    <row r="55" spans="1:14" ht="73" customHeight="1">
      <c r="C55" s="1" t="s">
        <v>32</v>
      </c>
      <c r="D55" s="79"/>
    </row>
  </sheetData>
  <mergeCells count="16">
    <mergeCell ref="A54:C54"/>
    <mergeCell ref="A1:N1"/>
    <mergeCell ref="B2:M2"/>
    <mergeCell ref="A3:N3"/>
    <mergeCell ref="B5:B8"/>
    <mergeCell ref="C5:C8"/>
    <mergeCell ref="D5:D8"/>
    <mergeCell ref="E5:E8"/>
    <mergeCell ref="F5:F8"/>
    <mergeCell ref="G5:G8"/>
    <mergeCell ref="H5:H8"/>
    <mergeCell ref="I5:I8"/>
    <mergeCell ref="J5:J8"/>
    <mergeCell ref="K5:K8"/>
    <mergeCell ref="L5:M5"/>
    <mergeCell ref="A53:C53"/>
  </mergeCells>
  <pageMargins left="0.19685039370078741" right="0.19685039370078741" top="0.35433070866141736" bottom="0.31496062992125984" header="0.31496062992125984" footer="0.31496062992125984"/>
  <pageSetup paperSize="9" scale="2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ЗФ 1</vt:lpstr>
      <vt:lpstr>'ЗФ 1'!Заголовки_для_друку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Mis'kaRada</dc:creator>
  <cp:lastModifiedBy>Користувач Windows</cp:lastModifiedBy>
  <cp:lastPrinted>2023-12-01T15:36:58Z</cp:lastPrinted>
  <dcterms:created xsi:type="dcterms:W3CDTF">2019-05-06T09:47:58Z</dcterms:created>
  <dcterms:modified xsi:type="dcterms:W3CDTF">2023-12-01T15:37:34Z</dcterms:modified>
</cp:coreProperties>
</file>