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ЗФ!$B$1:$M$54</definedName>
  </definedNames>
  <calcPr calcId="125725"/>
</workbook>
</file>

<file path=xl/calcChain.xml><?xml version="1.0" encoding="utf-8"?>
<calcChain xmlns="http://schemas.openxmlformats.org/spreadsheetml/2006/main">
  <c r="K33" i="5"/>
  <c r="K35"/>
  <c r="I33"/>
  <c r="H33"/>
  <c r="G33"/>
  <c r="F33"/>
  <c r="D33"/>
  <c r="L35"/>
  <c r="J35"/>
  <c r="I36" l="1"/>
  <c r="G36"/>
  <c r="F36"/>
  <c r="D36"/>
  <c r="L37"/>
  <c r="K37"/>
  <c r="J37"/>
  <c r="D43"/>
  <c r="M52"/>
  <c r="L52"/>
  <c r="J52"/>
  <c r="L36" l="1"/>
  <c r="I16"/>
  <c r="D16"/>
  <c r="M29"/>
  <c r="K46"/>
  <c r="K49"/>
  <c r="K51"/>
  <c r="M51"/>
  <c r="M50"/>
  <c r="M42"/>
  <c r="I43" l="1"/>
  <c r="G43"/>
  <c r="M22" l="1"/>
  <c r="M10"/>
  <c r="K24"/>
  <c r="M24"/>
  <c r="E36"/>
  <c r="M12"/>
  <c r="F16"/>
  <c r="G16"/>
  <c r="M39" l="1"/>
  <c r="K42" l="1"/>
  <c r="I40"/>
  <c r="G40"/>
  <c r="F40"/>
  <c r="D40"/>
  <c r="L42"/>
  <c r="J42"/>
  <c r="K50"/>
  <c r="M46"/>
  <c r="M44"/>
  <c r="M40" l="1"/>
  <c r="K40"/>
  <c r="K10"/>
  <c r="F43"/>
  <c r="M45"/>
  <c r="M48"/>
  <c r="M43" l="1"/>
  <c r="L39"/>
  <c r="J39"/>
  <c r="F14"/>
  <c r="F53" s="1"/>
  <c r="J24"/>
  <c r="J10"/>
  <c r="J31"/>
  <c r="L31"/>
  <c r="L44"/>
  <c r="K44"/>
  <c r="J44"/>
  <c r="M34"/>
  <c r="L24"/>
  <c r="L10"/>
  <c r="F32" l="1"/>
  <c r="F54" s="1"/>
  <c r="L51"/>
  <c r="J51"/>
  <c r="J43" l="1"/>
  <c r="L43" l="1"/>
  <c r="K43"/>
  <c r="L49"/>
  <c r="J49"/>
  <c r="L48"/>
  <c r="J48"/>
  <c r="L45" l="1"/>
  <c r="J45"/>
  <c r="J47"/>
  <c r="E43"/>
  <c r="E40"/>
  <c r="E33"/>
  <c r="D32"/>
  <c r="H53"/>
  <c r="G14"/>
  <c r="G53" s="1"/>
  <c r="E16"/>
  <c r="E14" s="1"/>
  <c r="D14"/>
  <c r="D53" s="1"/>
  <c r="I32"/>
  <c r="L47"/>
  <c r="J50"/>
  <c r="L50"/>
  <c r="M21"/>
  <c r="L21"/>
  <c r="K21"/>
  <c r="J21"/>
  <c r="L46"/>
  <c r="J46"/>
  <c r="I14"/>
  <c r="I53" s="1"/>
  <c r="M41"/>
  <c r="L41"/>
  <c r="M38"/>
  <c r="L38"/>
  <c r="L34"/>
  <c r="J34"/>
  <c r="J41"/>
  <c r="K38"/>
  <c r="J38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4" l="1"/>
  <c r="I54"/>
  <c r="H54"/>
  <c r="L33"/>
  <c r="M33"/>
  <c r="G32"/>
  <c r="L53"/>
  <c r="E32"/>
  <c r="L40"/>
  <c r="J33"/>
  <c r="J40"/>
  <c r="K36"/>
  <c r="J36"/>
  <c r="M36"/>
  <c r="M16"/>
  <c r="K16"/>
  <c r="L16"/>
  <c r="J16"/>
  <c r="K32" l="1"/>
  <c r="G54"/>
  <c r="K54" s="1"/>
  <c r="K53"/>
  <c r="J53"/>
  <c r="M53"/>
  <c r="L54"/>
  <c r="J14"/>
  <c r="K14"/>
  <c r="L32"/>
  <c r="J32"/>
  <c r="M32"/>
  <c r="L14"/>
  <c r="M14"/>
  <c r="M54" l="1"/>
  <c r="J54"/>
</calcChain>
</file>

<file path=xl/sharedStrings.xml><?xml version="1.0" encoding="utf-8"?>
<sst xmlns="http://schemas.openxmlformats.org/spreadsheetml/2006/main" count="67" uniqueCount="67">
  <si>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</si>
  <si>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</si>
  <si>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</si>
  <si>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</si>
  <si>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</si>
  <si>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</si>
  <si>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</si>
  <si>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</si>
  <si>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</si>
  <si>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</si>
  <si>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</si>
  <si>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</si>
  <si>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</si>
  <si>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</si>
  <si>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</si>
  <si>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</si>
  <si>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</si>
  <si>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</si>
  <si>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</si>
  <si>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</si>
  <si>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</si>
  <si>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</si>
  <si>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</si>
  <si>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</si>
  <si>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</si>
  <si>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</si>
  <si>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</si>
  <si>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</si>
  <si>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</si>
  <si>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</si>
  <si>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</si>
  <si>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</si>
  <si>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</si>
  <si>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</si>
  <si>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</si>
  <si>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</si>
  <si>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</si>
  <si>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</si>
  <si>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</si>
  <si>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</si>
  <si>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</si>
  <si>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</si>
  <si>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</si>
  <si>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</si>
  <si>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</si>
  <si>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</si>
  <si>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</si>
  <si>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</si>
  <si>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</si>
  <si>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</si>
  <si>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</si>
  <si>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</si>
  <si>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</si>
  <si>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2024 рік</t>
  </si>
  <si>
    <t xml:space="preserve"> Уточнений річний план на 2024 рік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</si>
  <si>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</si>
  <si>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</si>
  <si>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</si>
  <si>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</si>
  <si>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</si>
  <si>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</si>
  <si>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План  на січень-листопад 2024 року</t>
  </si>
  <si>
    <t>% викон. до  плану  за січень-листопад 2023 р.</t>
  </si>
  <si>
    <r>
      <t>Надходження за 2023 рік</t>
    </r>
    <r>
      <rPr>
        <b/>
        <i/>
        <sz val="12"/>
        <color theme="1"/>
        <rFont val="Microsoft New Tai Lue"/>
        <family val="2"/>
      </rPr>
      <t xml:space="preserve"> (у співставних умовах зменшено ПДФО по  ККД 11010200 відповідно до "Бюджет України на 2024")</t>
    </r>
  </si>
  <si>
    <t>Надходження  за  2024 рік</t>
  </si>
  <si>
    <t xml:space="preserve"> станом на 01.01.2025 року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</si>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</sst>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2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4" fillId="0" borderId="6" xfId="0" applyFont="1" applyBorder="1"/>
    <xf numFmtId="0" fontId="11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3" fillId="3" borderId="5" xfId="0" applyNumberFormat="1" applyFont="1" applyFill="1" applyBorder="1"/>
    <xf numFmtId="4" fontId="13" fillId="0" borderId="5" xfId="0" applyNumberFormat="1" applyFont="1" applyBorder="1"/>
    <xf numFmtId="4" fontId="13" fillId="3" borderId="31" xfId="0" applyNumberFormat="1" applyFont="1" applyFill="1" applyBorder="1"/>
    <xf numFmtId="4" fontId="13" fillId="6" borderId="22" xfId="0" applyNumberFormat="1" applyFont="1" applyFill="1" applyBorder="1"/>
    <xf numFmtId="164" fontId="13" fillId="0" borderId="19" xfId="0" applyNumberFormat="1" applyFont="1" applyBorder="1"/>
    <xf numFmtId="164" fontId="13" fillId="0" borderId="5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/>
    <xf numFmtId="4" fontId="13" fillId="3" borderId="2" xfId="0" applyNumberFormat="1" applyFont="1" applyFill="1" applyBorder="1"/>
    <xf numFmtId="4" fontId="13" fillId="0" borderId="2" xfId="0" applyNumberFormat="1" applyFont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0" borderId="4" xfId="0" applyNumberFormat="1" applyFont="1" applyBorder="1"/>
    <xf numFmtId="164" fontId="13" fillId="0" borderId="2" xfId="0" applyNumberFormat="1" applyFont="1" applyBorder="1"/>
    <xf numFmtId="4" fontId="14" fillId="0" borderId="2" xfId="0" applyNumberFormat="1" applyFont="1" applyBorder="1"/>
    <xf numFmtId="164" fontId="14" fillId="0" borderId="2" xfId="0" applyNumberFormat="1" applyFont="1" applyBorder="1"/>
    <xf numFmtId="4" fontId="14" fillId="3" borderId="2" xfId="0" applyNumberFormat="1" applyFont="1" applyFill="1" applyBorder="1"/>
    <xf numFmtId="4" fontId="14" fillId="3" borderId="1" xfId="0" applyNumberFormat="1" applyFont="1" applyFill="1" applyBorder="1"/>
    <xf numFmtId="4" fontId="14" fillId="6" borderId="10" xfId="0" applyNumberFormat="1" applyFont="1" applyFill="1" applyBorder="1"/>
    <xf numFmtId="164" fontId="14" fillId="3" borderId="4" xfId="0" applyNumberFormat="1" applyFont="1" applyFill="1" applyBorder="1"/>
    <xf numFmtId="164" fontId="14" fillId="3" borderId="2" xfId="0" applyNumberFormat="1" applyFont="1" applyFill="1" applyBorder="1"/>
    <xf numFmtId="4" fontId="15" fillId="3" borderId="2" xfId="0" applyNumberFormat="1" applyFont="1" applyFill="1" applyBorder="1"/>
    <xf numFmtId="4" fontId="15" fillId="0" borderId="2" xfId="0" applyNumberFormat="1" applyFont="1" applyBorder="1"/>
    <xf numFmtId="4" fontId="15" fillId="0" borderId="1" xfId="0" applyNumberFormat="1" applyFont="1" applyBorder="1"/>
    <xf numFmtId="4" fontId="15" fillId="6" borderId="10" xfId="0" applyNumberFormat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4" fontId="16" fillId="0" borderId="2" xfId="0" applyNumberFormat="1" applyFont="1" applyBorder="1"/>
    <xf numFmtId="164" fontId="16" fillId="0" borderId="2" xfId="0" applyNumberFormat="1" applyFont="1" applyBorder="1"/>
    <xf numFmtId="4" fontId="15" fillId="3" borderId="1" xfId="0" applyNumberFormat="1" applyFont="1" applyFill="1" applyBorder="1"/>
    <xf numFmtId="4" fontId="13" fillId="6" borderId="2" xfId="0" applyNumberFormat="1" applyFont="1" applyFill="1" applyBorder="1"/>
    <xf numFmtId="164" fontId="15" fillId="0" borderId="17" xfId="0" applyNumberFormat="1" applyFont="1" applyBorder="1"/>
    <xf numFmtId="4" fontId="15" fillId="3" borderId="22" xfId="0" applyNumberFormat="1" applyFont="1" applyFill="1" applyBorder="1"/>
    <xf numFmtId="4" fontId="13" fillId="0" borderId="25" xfId="0" applyNumberFormat="1" applyFont="1" applyBorder="1"/>
    <xf numFmtId="4" fontId="15" fillId="3" borderId="26" xfId="0" applyNumberFormat="1" applyFont="1" applyFill="1" applyBorder="1"/>
    <xf numFmtId="4" fontId="15" fillId="2" borderId="22" xfId="0" applyNumberFormat="1" applyFont="1" applyFill="1" applyBorder="1"/>
    <xf numFmtId="164" fontId="15" fillId="0" borderId="19" xfId="0" applyNumberFormat="1" applyFont="1" applyBorder="1"/>
    <xf numFmtId="4" fontId="16" fillId="0" borderId="5" xfId="0" applyNumberFormat="1" applyFont="1" applyBorder="1"/>
    <xf numFmtId="4" fontId="15" fillId="3" borderId="10" xfId="0" applyNumberFormat="1" applyFont="1" applyFill="1" applyBorder="1"/>
    <xf numFmtId="4" fontId="13" fillId="0" borderId="11" xfId="0" applyNumberFormat="1" applyFont="1" applyBorder="1"/>
    <xf numFmtId="4" fontId="15" fillId="3" borderId="23" xfId="0" applyNumberFormat="1" applyFont="1" applyFill="1" applyBorder="1"/>
    <xf numFmtId="4" fontId="15" fillId="2" borderId="10" xfId="0" applyNumberFormat="1" applyFont="1" applyFill="1" applyBorder="1"/>
    <xf numFmtId="164" fontId="15" fillId="0" borderId="1" xfId="0" applyNumberFormat="1" applyFont="1" applyBorder="1"/>
    <xf numFmtId="4" fontId="15" fillId="3" borderId="12" xfId="0" applyNumberFormat="1" applyFont="1" applyFill="1" applyBorder="1"/>
    <xf numFmtId="4" fontId="15" fillId="0" borderId="13" xfId="0" applyNumberFormat="1" applyFont="1" applyBorder="1"/>
    <xf numFmtId="4" fontId="15" fillId="3" borderId="24" xfId="0" applyNumberFormat="1" applyFont="1" applyFill="1" applyBorder="1"/>
    <xf numFmtId="4" fontId="15" fillId="6" borderId="12" xfId="0" applyNumberFormat="1" applyFont="1" applyFill="1" applyBorder="1"/>
    <xf numFmtId="164" fontId="15" fillId="0" borderId="18" xfId="0" applyNumberFormat="1" applyFont="1" applyBorder="1"/>
    <xf numFmtId="4" fontId="16" fillId="0" borderId="3" xfId="0" applyNumberFormat="1" applyFont="1" applyBorder="1"/>
    <xf numFmtId="4" fontId="13" fillId="5" borderId="14" xfId="0" applyNumberFormat="1" applyFont="1" applyFill="1" applyBorder="1"/>
    <xf numFmtId="4" fontId="13" fillId="5" borderId="16" xfId="0" applyNumberFormat="1" applyFont="1" applyFill="1" applyBorder="1"/>
    <xf numFmtId="164" fontId="13" fillId="5" borderId="15" xfId="0" applyNumberFormat="1" applyFont="1" applyFill="1" applyBorder="1"/>
    <xf numFmtId="4" fontId="14" fillId="5" borderId="14" xfId="0" applyNumberFormat="1" applyFont="1" applyFill="1" applyBorder="1"/>
    <xf numFmtId="164" fontId="14" fillId="5" borderId="14" xfId="0" applyNumberFormat="1" applyFont="1" applyFill="1" applyBorder="1"/>
    <xf numFmtId="4" fontId="13" fillId="5" borderId="7" xfId="0" applyNumberFormat="1" applyFont="1" applyFill="1" applyBorder="1"/>
    <xf numFmtId="164" fontId="13" fillId="5" borderId="14" xfId="0" applyNumberFormat="1" applyFont="1" applyFill="1" applyBorder="1"/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15" fillId="0" borderId="3" xfId="0" applyNumberFormat="1" applyFont="1" applyBorder="1"/>
    <xf numFmtId="164" fontId="16" fillId="0" borderId="3" xfId="0" applyNumberFormat="1" applyFont="1" applyBorder="1"/>
    <xf numFmtId="4" fontId="13" fillId="5" borderId="34" xfId="0" applyNumberFormat="1" applyFont="1" applyFill="1" applyBorder="1"/>
    <xf numFmtId="4" fontId="13" fillId="5" borderId="35" xfId="0" applyNumberFormat="1" applyFont="1" applyFill="1" applyBorder="1"/>
    <xf numFmtId="4" fontId="13" fillId="5" borderId="33" xfId="0" applyNumberFormat="1" applyFont="1" applyFill="1" applyBorder="1"/>
    <xf numFmtId="164" fontId="13" fillId="5" borderId="36" xfId="0" applyNumberFormat="1" applyFont="1" applyFill="1" applyBorder="1"/>
    <xf numFmtId="164" fontId="13" fillId="5" borderId="35" xfId="0" applyNumberFormat="1" applyFont="1" applyFill="1" applyBorder="1"/>
    <xf numFmtId="4" fontId="14" fillId="5" borderId="34" xfId="0" applyNumberFormat="1" applyFont="1" applyFill="1" applyBorder="1"/>
    <xf numFmtId="164" fontId="14" fillId="5" borderId="34" xfId="0" applyNumberFormat="1" applyFont="1" applyFill="1" applyBorder="1"/>
    <xf numFmtId="4" fontId="15" fillId="6" borderId="2" xfId="0" applyNumberFormat="1" applyFont="1" applyFill="1" applyBorder="1"/>
    <xf numFmtId="0" fontId="11" fillId="0" borderId="1" xfId="0" applyFont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B52" zoomScale="72" zoomScaleNormal="72" workbookViewId="0">
      <selection activeCell="M31" sqref="M31"/>
    </sheetView>
  </sheetViews>
  <sheetFormatPr defaultColWidth="8.796875" defaultRowHeight="73" customHeight="1"/>
  <cols>
    <col min="1" max="1" width="2.09765625" style="1" hidden="1" customWidth="1"/>
    <col min="2" max="2" width="14.5" style="11" customWidth="1"/>
    <col min="3" max="3" width="43.09765625" style="1" customWidth="1"/>
    <col min="4" max="4" width="23.398437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hidden="1" customWidth="1"/>
    <col min="9" max="9" width="22.5" style="1" customWidth="1"/>
    <col min="10" max="10" width="16" style="1" hidden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19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30" customFormat="1" ht="40.25" customHeight="1">
      <c r="A2" s="14"/>
      <c r="B2" s="119" t="s">
        <v>49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4"/>
    </row>
    <row r="3" spans="1:14" s="2" customFormat="1" ht="37.75" customHeight="1" thickBot="1">
      <c r="A3" s="119" t="s">
        <v>65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20" t="s">
        <v>0</v>
      </c>
      <c r="C5" s="123" t="s">
        <v>1</v>
      </c>
      <c r="D5" s="112" t="s">
        <v>63</v>
      </c>
      <c r="E5" s="126" t="s">
        <v>24</v>
      </c>
      <c r="F5" s="112" t="s">
        <v>53</v>
      </c>
      <c r="G5" s="112" t="s">
        <v>54</v>
      </c>
      <c r="H5" s="106" t="s">
        <v>61</v>
      </c>
      <c r="I5" s="129" t="s">
        <v>64</v>
      </c>
      <c r="J5" s="107" t="s">
        <v>62</v>
      </c>
      <c r="K5" s="112" t="s">
        <v>48</v>
      </c>
      <c r="L5" s="106" t="s">
        <v>28</v>
      </c>
      <c r="M5" s="107"/>
    </row>
    <row r="6" spans="1:14" ht="20">
      <c r="A6" s="16"/>
      <c r="B6" s="121"/>
      <c r="C6" s="124"/>
      <c r="D6" s="113"/>
      <c r="E6" s="127"/>
      <c r="F6" s="113"/>
      <c r="G6" s="113"/>
      <c r="H6" s="108"/>
      <c r="I6" s="130"/>
      <c r="J6" s="109"/>
      <c r="K6" s="113"/>
      <c r="L6" s="108"/>
      <c r="M6" s="109"/>
    </row>
    <row r="7" spans="1:14" ht="20.5" thickBot="1">
      <c r="A7" s="16"/>
      <c r="B7" s="121"/>
      <c r="C7" s="124"/>
      <c r="D7" s="113"/>
      <c r="E7" s="127"/>
      <c r="F7" s="113"/>
      <c r="G7" s="113"/>
      <c r="H7" s="108"/>
      <c r="I7" s="130"/>
      <c r="J7" s="109"/>
      <c r="K7" s="113"/>
      <c r="L7" s="110"/>
      <c r="M7" s="111"/>
    </row>
    <row r="8" spans="1:14" ht="165.5" customHeight="1" thickBot="1">
      <c r="A8" s="16"/>
      <c r="B8" s="122"/>
      <c r="C8" s="125"/>
      <c r="D8" s="114"/>
      <c r="E8" s="128"/>
      <c r="F8" s="114"/>
      <c r="G8" s="114"/>
      <c r="H8" s="110"/>
      <c r="I8" s="131"/>
      <c r="J8" s="111"/>
      <c r="K8" s="114"/>
      <c r="L8" s="17" t="s">
        <v>55</v>
      </c>
      <c r="M8" s="17" t="s">
        <v>56</v>
      </c>
    </row>
    <row r="9" spans="1:14" s="5" customFormat="1" ht="44.4" customHeight="1">
      <c r="A9" s="18"/>
      <c r="B9" s="87">
        <v>11010000</v>
      </c>
      <c r="C9" s="19" t="s">
        <v>2</v>
      </c>
      <c r="D9" s="31">
        <v>182435709.94</v>
      </c>
      <c r="E9" s="32">
        <v>50381900</v>
      </c>
      <c r="F9" s="31">
        <v>205204000</v>
      </c>
      <c r="G9" s="31">
        <v>206515900</v>
      </c>
      <c r="H9" s="33"/>
      <c r="I9" s="34">
        <v>221487669.25999999</v>
      </c>
      <c r="J9" s="35">
        <f t="shared" ref="J9:J50" si="0">IF(H9=0,0,I9/H9*100)</f>
        <v>0</v>
      </c>
      <c r="K9" s="36">
        <f t="shared" ref="K9:K38" si="1">I9/G9*100</f>
        <v>107.2496932488007</v>
      </c>
      <c r="L9" s="37">
        <f>I9-D9</f>
        <v>39051959.319999993</v>
      </c>
      <c r="M9" s="38">
        <f>I9/D9*100</f>
        <v>121.40587461349728</v>
      </c>
      <c r="N9" s="4"/>
    </row>
    <row r="10" spans="1:14" s="5" customFormat="1" ht="47.4" customHeight="1">
      <c r="A10" s="18"/>
      <c r="B10" s="88">
        <v>11020000</v>
      </c>
      <c r="C10" s="20" t="s">
        <v>36</v>
      </c>
      <c r="D10" s="39">
        <v>504</v>
      </c>
      <c r="E10" s="40"/>
      <c r="F10" s="39">
        <v>600</v>
      </c>
      <c r="G10" s="39">
        <v>16500</v>
      </c>
      <c r="H10" s="39"/>
      <c r="I10" s="42">
        <v>17222</v>
      </c>
      <c r="J10" s="43">
        <f t="shared" si="0"/>
        <v>0</v>
      </c>
      <c r="K10" s="44">
        <f t="shared" si="1"/>
        <v>104.37575757575756</v>
      </c>
      <c r="L10" s="45">
        <f t="shared" ref="L10" si="2">I10-D10</f>
        <v>16718</v>
      </c>
      <c r="M10" s="46">
        <f t="shared" ref="M10:M30" si="3">I10/D10*100</f>
        <v>3417.0634920634916</v>
      </c>
      <c r="N10" s="4"/>
    </row>
    <row r="11" spans="1:14" s="5" customFormat="1" ht="70" customHeight="1">
      <c r="A11" s="18"/>
      <c r="B11" s="88">
        <v>13000000</v>
      </c>
      <c r="C11" s="20" t="s">
        <v>39</v>
      </c>
      <c r="D11" s="39">
        <v>1516480.51</v>
      </c>
      <c r="E11" s="40"/>
      <c r="F11" s="39">
        <v>1280000</v>
      </c>
      <c r="G11" s="39">
        <v>1533800</v>
      </c>
      <c r="H11" s="41"/>
      <c r="I11" s="42">
        <v>1535331.13</v>
      </c>
      <c r="J11" s="43">
        <f t="shared" si="0"/>
        <v>0</v>
      </c>
      <c r="K11" s="44">
        <f t="shared" si="1"/>
        <v>100.09982592254532</v>
      </c>
      <c r="L11" s="45">
        <f t="shared" ref="L11:L30" si="4">I11-D11</f>
        <v>18850.619999999879</v>
      </c>
      <c r="M11" s="46">
        <f t="shared" si="3"/>
        <v>101.24305059482761</v>
      </c>
      <c r="N11" s="4"/>
    </row>
    <row r="12" spans="1:14" s="5" customFormat="1" ht="90">
      <c r="A12" s="18"/>
      <c r="B12" s="89" t="s">
        <v>40</v>
      </c>
      <c r="C12" s="20" t="s">
        <v>41</v>
      </c>
      <c r="D12" s="39">
        <v>8390777.9600000009</v>
      </c>
      <c r="E12" s="40"/>
      <c r="F12" s="39">
        <v>11000000</v>
      </c>
      <c r="G12" s="39">
        <v>9382900</v>
      </c>
      <c r="H12" s="41"/>
      <c r="I12" s="42">
        <v>10252292.77</v>
      </c>
      <c r="J12" s="43">
        <f t="shared" si="0"/>
        <v>0</v>
      </c>
      <c r="K12" s="44">
        <f t="shared" si="1"/>
        <v>109.26571497085122</v>
      </c>
      <c r="L12" s="45">
        <f t="shared" si="4"/>
        <v>1861514.8099999987</v>
      </c>
      <c r="M12" s="46">
        <f t="shared" si="3"/>
        <v>122.18524693269322</v>
      </c>
      <c r="N12" s="4"/>
    </row>
    <row r="13" spans="1:14" s="5" customFormat="1" ht="88.25" customHeight="1">
      <c r="A13" s="18"/>
      <c r="B13" s="88">
        <v>14040000</v>
      </c>
      <c r="C13" s="20" t="s">
        <v>3</v>
      </c>
      <c r="D13" s="39">
        <v>3302115.99</v>
      </c>
      <c r="E13" s="40"/>
      <c r="F13" s="39">
        <v>4022000</v>
      </c>
      <c r="G13" s="39">
        <v>4239800</v>
      </c>
      <c r="H13" s="41"/>
      <c r="I13" s="42">
        <v>4715287.21</v>
      </c>
      <c r="J13" s="43">
        <f t="shared" si="0"/>
        <v>0</v>
      </c>
      <c r="K13" s="44">
        <f t="shared" si="1"/>
        <v>111.21484999292419</v>
      </c>
      <c r="L13" s="45">
        <f t="shared" si="4"/>
        <v>1413171.2199999997</v>
      </c>
      <c r="M13" s="46">
        <f t="shared" si="3"/>
        <v>142.79592916419631</v>
      </c>
      <c r="N13" s="4"/>
    </row>
    <row r="14" spans="1:14" s="7" customFormat="1" ht="31.75" customHeight="1">
      <c r="A14" s="18"/>
      <c r="B14" s="90">
        <v>18000000</v>
      </c>
      <c r="C14" s="21" t="s">
        <v>4</v>
      </c>
      <c r="D14" s="47">
        <f>D15+D16+D21+D22+D23</f>
        <v>68636704.50999999</v>
      </c>
      <c r="E14" s="47">
        <f t="shared" ref="E14" si="5">E15+E16+E21</f>
        <v>0</v>
      </c>
      <c r="F14" s="47">
        <f t="shared" ref="F14" si="6">F15+F16+F21+F22+F23</f>
        <v>70826900</v>
      </c>
      <c r="G14" s="47">
        <f t="shared" ref="G14:I14" si="7">G15+G16+G21+G22+G23</f>
        <v>84812693</v>
      </c>
      <c r="H14" s="48"/>
      <c r="I14" s="49">
        <f t="shared" si="7"/>
        <v>89370636.859999999</v>
      </c>
      <c r="J14" s="50">
        <f>IF(H14=0,0,I14/H14*100)</f>
        <v>0</v>
      </c>
      <c r="K14" s="51">
        <f>I14/G14*100</f>
        <v>105.37412938886399</v>
      </c>
      <c r="L14" s="47">
        <f>I14-D14</f>
        <v>20733932.350000009</v>
      </c>
      <c r="M14" s="51">
        <f>I14/D14*100</f>
        <v>130.2082282330137</v>
      </c>
      <c r="N14" s="6"/>
    </row>
    <row r="15" spans="1:14" s="5" customFormat="1" ht="55.5" customHeight="1">
      <c r="A15" s="18"/>
      <c r="B15" s="89" t="s">
        <v>32</v>
      </c>
      <c r="C15" s="20" t="s">
        <v>25</v>
      </c>
      <c r="D15" s="39">
        <v>4275850.25</v>
      </c>
      <c r="E15" s="40"/>
      <c r="F15" s="39">
        <v>4023800</v>
      </c>
      <c r="G15" s="39">
        <v>4872400</v>
      </c>
      <c r="H15" s="41"/>
      <c r="I15" s="42">
        <v>5146197.2699999996</v>
      </c>
      <c r="J15" s="43">
        <f t="shared" si="0"/>
        <v>0</v>
      </c>
      <c r="K15" s="44">
        <f t="shared" si="1"/>
        <v>105.61935124374024</v>
      </c>
      <c r="L15" s="45">
        <f t="shared" si="4"/>
        <v>870347.01999999955</v>
      </c>
      <c r="M15" s="46">
        <f t="shared" si="3"/>
        <v>120.35494624724052</v>
      </c>
      <c r="N15" s="4"/>
    </row>
    <row r="16" spans="1:14" s="5" customFormat="1" ht="45" customHeight="1">
      <c r="A16" s="18"/>
      <c r="B16" s="89" t="s">
        <v>27</v>
      </c>
      <c r="C16" s="20" t="s">
        <v>26</v>
      </c>
      <c r="D16" s="39">
        <f t="shared" ref="D16:F16" si="8">D17+D18+D19+D20</f>
        <v>21163161.27</v>
      </c>
      <c r="E16" s="39">
        <f t="shared" ref="E16:G16" si="9">E17+E18+E19+E20</f>
        <v>0</v>
      </c>
      <c r="F16" s="39">
        <f t="shared" si="8"/>
        <v>21924000</v>
      </c>
      <c r="G16" s="39">
        <f t="shared" si="9"/>
        <v>21942100</v>
      </c>
      <c r="H16" s="41"/>
      <c r="I16" s="42">
        <f>I17+I18+I19+I20</f>
        <v>23929248.849999998</v>
      </c>
      <c r="J16" s="43">
        <f t="shared" si="0"/>
        <v>0</v>
      </c>
      <c r="K16" s="44">
        <f t="shared" si="1"/>
        <v>109.05632938506341</v>
      </c>
      <c r="L16" s="45">
        <f t="shared" si="4"/>
        <v>2766087.5799999982</v>
      </c>
      <c r="M16" s="46">
        <f t="shared" si="3"/>
        <v>113.0702948614822</v>
      </c>
      <c r="N16" s="4"/>
    </row>
    <row r="17" spans="1:14" ht="40.5" customHeight="1">
      <c r="A17" s="16"/>
      <c r="B17" s="91">
        <v>18010500</v>
      </c>
      <c r="C17" s="22" t="s">
        <v>5</v>
      </c>
      <c r="D17" s="52">
        <v>1760212.92</v>
      </c>
      <c r="E17" s="53"/>
      <c r="F17" s="53">
        <v>1760000</v>
      </c>
      <c r="G17" s="53">
        <v>2465200</v>
      </c>
      <c r="H17" s="54"/>
      <c r="I17" s="55">
        <v>2644015.94</v>
      </c>
      <c r="J17" s="56">
        <f t="shared" si="0"/>
        <v>0</v>
      </c>
      <c r="K17" s="57">
        <f t="shared" si="1"/>
        <v>107.25360782086646</v>
      </c>
      <c r="L17" s="58">
        <f t="shared" si="4"/>
        <v>883803.02</v>
      </c>
      <c r="M17" s="59">
        <f t="shared" si="3"/>
        <v>150.21000641217884</v>
      </c>
      <c r="N17" s="8"/>
    </row>
    <row r="18" spans="1:14" ht="49.5" customHeight="1">
      <c r="A18" s="16"/>
      <c r="B18" s="91">
        <v>18010600</v>
      </c>
      <c r="C18" s="22" t="s">
        <v>6</v>
      </c>
      <c r="D18" s="52">
        <v>16517814.99</v>
      </c>
      <c r="E18" s="53"/>
      <c r="F18" s="53">
        <v>17264000</v>
      </c>
      <c r="G18" s="53">
        <v>16653100</v>
      </c>
      <c r="H18" s="54"/>
      <c r="I18" s="55">
        <v>17995488.329999998</v>
      </c>
      <c r="J18" s="56">
        <f t="shared" si="0"/>
        <v>0</v>
      </c>
      <c r="K18" s="57">
        <f t="shared" si="1"/>
        <v>108.06089154571821</v>
      </c>
      <c r="L18" s="58">
        <f t="shared" si="4"/>
        <v>1477673.339999998</v>
      </c>
      <c r="M18" s="59">
        <f t="shared" si="3"/>
        <v>108.94593710423921</v>
      </c>
      <c r="N18" s="8"/>
    </row>
    <row r="19" spans="1:14" ht="47.5" customHeight="1">
      <c r="A19" s="16"/>
      <c r="B19" s="91">
        <v>18010700</v>
      </c>
      <c r="C19" s="22" t="s">
        <v>7</v>
      </c>
      <c r="D19" s="52">
        <v>1779218.36</v>
      </c>
      <c r="E19" s="53"/>
      <c r="F19" s="53">
        <v>1800000</v>
      </c>
      <c r="G19" s="53">
        <v>1600000</v>
      </c>
      <c r="H19" s="54"/>
      <c r="I19" s="55">
        <v>1743112.74</v>
      </c>
      <c r="J19" s="56">
        <f t="shared" si="0"/>
        <v>0</v>
      </c>
      <c r="K19" s="57">
        <f t="shared" si="1"/>
        <v>108.94454625</v>
      </c>
      <c r="L19" s="58">
        <f t="shared" si="4"/>
        <v>-36105.620000000112</v>
      </c>
      <c r="M19" s="59">
        <f t="shared" si="3"/>
        <v>97.970703269946014</v>
      </c>
      <c r="N19" s="8"/>
    </row>
    <row r="20" spans="1:14" ht="38" customHeight="1">
      <c r="A20" s="16"/>
      <c r="B20" s="91">
        <v>18010900</v>
      </c>
      <c r="C20" s="22" t="s">
        <v>8</v>
      </c>
      <c r="D20" s="52">
        <v>1105915</v>
      </c>
      <c r="E20" s="53"/>
      <c r="F20" s="53">
        <v>1100000</v>
      </c>
      <c r="G20" s="53">
        <v>1223800</v>
      </c>
      <c r="H20" s="54"/>
      <c r="I20" s="55">
        <v>1546631.84</v>
      </c>
      <c r="J20" s="56">
        <f t="shared" si="0"/>
        <v>0</v>
      </c>
      <c r="K20" s="57">
        <f t="shared" si="1"/>
        <v>126.3794606961922</v>
      </c>
      <c r="L20" s="58">
        <f t="shared" si="4"/>
        <v>440716.84000000008</v>
      </c>
      <c r="M20" s="59">
        <f t="shared" si="3"/>
        <v>139.8508782320522</v>
      </c>
      <c r="N20" s="8"/>
    </row>
    <row r="21" spans="1:14" ht="38" customHeight="1">
      <c r="A21" s="16"/>
      <c r="B21" s="88">
        <v>18010000</v>
      </c>
      <c r="C21" s="20" t="s">
        <v>37</v>
      </c>
      <c r="D21" s="39">
        <v>131346.67000000001</v>
      </c>
      <c r="E21" s="40"/>
      <c r="F21" s="39">
        <v>131000</v>
      </c>
      <c r="G21" s="39">
        <v>139700</v>
      </c>
      <c r="H21" s="41"/>
      <c r="I21" s="42">
        <v>148103.32</v>
      </c>
      <c r="J21" s="43">
        <f t="shared" ref="J21" si="10">IF(H21=0,0,I21/H21*100)</f>
        <v>0</v>
      </c>
      <c r="K21" s="44">
        <f t="shared" ref="K21" si="11">I21/G21*100</f>
        <v>106.01526127415892</v>
      </c>
      <c r="L21" s="45">
        <f t="shared" ref="L21" si="12">I21-D21</f>
        <v>16756.649999999994</v>
      </c>
      <c r="M21" s="46">
        <f t="shared" ref="M21" si="13">I21/D21*100</f>
        <v>112.75757504929511</v>
      </c>
      <c r="N21" s="8"/>
    </row>
    <row r="22" spans="1:14" s="5" customFormat="1" ht="37.5" customHeight="1">
      <c r="A22" s="18"/>
      <c r="B22" s="88">
        <v>18030000</v>
      </c>
      <c r="C22" s="20" t="s">
        <v>9</v>
      </c>
      <c r="D22" s="39">
        <v>36806.699999999997</v>
      </c>
      <c r="E22" s="40"/>
      <c r="F22" s="39">
        <v>16100</v>
      </c>
      <c r="G22" s="39">
        <v>21800</v>
      </c>
      <c r="H22" s="41"/>
      <c r="I22" s="42">
        <v>32123.25</v>
      </c>
      <c r="J22" s="43">
        <f t="shared" si="0"/>
        <v>0</v>
      </c>
      <c r="K22" s="44">
        <f t="shared" si="1"/>
        <v>147.35435779816515</v>
      </c>
      <c r="L22" s="45">
        <f t="shared" si="4"/>
        <v>-4683.4499999999971</v>
      </c>
      <c r="M22" s="46">
        <f t="shared" si="3"/>
        <v>87.275550375339279</v>
      </c>
      <c r="N22" s="4"/>
    </row>
    <row r="23" spans="1:14" s="5" customFormat="1" ht="37" customHeight="1">
      <c r="A23" s="18"/>
      <c r="B23" s="88">
        <v>18050000</v>
      </c>
      <c r="C23" s="20" t="s">
        <v>10</v>
      </c>
      <c r="D23" s="39">
        <v>43029539.619999997</v>
      </c>
      <c r="E23" s="40"/>
      <c r="F23" s="39">
        <v>44732000</v>
      </c>
      <c r="G23" s="39">
        <v>57836693</v>
      </c>
      <c r="H23" s="41"/>
      <c r="I23" s="42">
        <v>60114964.170000002</v>
      </c>
      <c r="J23" s="43">
        <f t="shared" si="0"/>
        <v>0</v>
      </c>
      <c r="K23" s="44">
        <f t="shared" si="1"/>
        <v>103.9391449473088</v>
      </c>
      <c r="L23" s="45">
        <f t="shared" si="4"/>
        <v>17085424.550000004</v>
      </c>
      <c r="M23" s="46">
        <f t="shared" si="3"/>
        <v>139.70626853292839</v>
      </c>
      <c r="N23" s="4"/>
    </row>
    <row r="24" spans="1:14" s="5" customFormat="1" ht="106.5" customHeight="1">
      <c r="A24" s="18"/>
      <c r="B24" s="88">
        <v>21010000</v>
      </c>
      <c r="C24" s="20" t="s">
        <v>46</v>
      </c>
      <c r="D24" s="39">
        <v>345</v>
      </c>
      <c r="E24" s="40"/>
      <c r="F24" s="39">
        <v>400</v>
      </c>
      <c r="G24" s="39">
        <v>7600</v>
      </c>
      <c r="H24" s="41"/>
      <c r="I24" s="42">
        <v>7626</v>
      </c>
      <c r="J24" s="43">
        <f t="shared" si="0"/>
        <v>0</v>
      </c>
      <c r="K24" s="44">
        <f t="shared" si="1"/>
        <v>100.3421052631579</v>
      </c>
      <c r="L24" s="45">
        <f t="shared" ref="L24" si="14">I24-D24</f>
        <v>7281</v>
      </c>
      <c r="M24" s="46">
        <f t="shared" si="3"/>
        <v>2210.434782608696</v>
      </c>
      <c r="N24" s="4"/>
    </row>
    <row r="25" spans="1:14" ht="50.4" customHeight="1">
      <c r="A25" s="16"/>
      <c r="B25" s="88">
        <v>21081000</v>
      </c>
      <c r="C25" s="20" t="s">
        <v>12</v>
      </c>
      <c r="D25" s="39">
        <v>93526.35</v>
      </c>
      <c r="E25" s="40"/>
      <c r="F25" s="39">
        <v>100000</v>
      </c>
      <c r="G25" s="39">
        <v>54800</v>
      </c>
      <c r="H25" s="41"/>
      <c r="I25" s="42">
        <v>94899.11</v>
      </c>
      <c r="J25" s="43">
        <f t="shared" si="0"/>
        <v>0</v>
      </c>
      <c r="K25" s="44">
        <f t="shared" si="1"/>
        <v>173.17355839416058</v>
      </c>
      <c r="L25" s="45">
        <f t="shared" si="4"/>
        <v>1372.7599999999948</v>
      </c>
      <c r="M25" s="46">
        <f t="shared" si="3"/>
        <v>101.46777886659748</v>
      </c>
      <c r="N25" s="8"/>
    </row>
    <row r="26" spans="1:14" s="5" customFormat="1" ht="50.4" customHeight="1">
      <c r="A26" s="18"/>
      <c r="B26" s="88">
        <v>22010000</v>
      </c>
      <c r="C26" s="20" t="s">
        <v>13</v>
      </c>
      <c r="D26" s="39">
        <v>3598312.06</v>
      </c>
      <c r="E26" s="40"/>
      <c r="F26" s="39">
        <v>3763800</v>
      </c>
      <c r="G26" s="39">
        <v>3111500</v>
      </c>
      <c r="H26" s="41"/>
      <c r="I26" s="42">
        <v>3257123.3</v>
      </c>
      <c r="J26" s="43">
        <f t="shared" si="0"/>
        <v>0</v>
      </c>
      <c r="K26" s="44">
        <f t="shared" si="1"/>
        <v>104.6801639080829</v>
      </c>
      <c r="L26" s="45">
        <f t="shared" si="4"/>
        <v>-341188.76000000024</v>
      </c>
      <c r="M26" s="46">
        <f t="shared" si="3"/>
        <v>90.518088639593969</v>
      </c>
      <c r="N26" s="4"/>
    </row>
    <row r="27" spans="1:14" ht="114" customHeight="1">
      <c r="A27" s="16"/>
      <c r="B27" s="88">
        <v>22080402</v>
      </c>
      <c r="C27" s="20" t="s">
        <v>14</v>
      </c>
      <c r="D27" s="39">
        <v>1743617.33</v>
      </c>
      <c r="E27" s="40"/>
      <c r="F27" s="39">
        <v>1410000</v>
      </c>
      <c r="G27" s="39">
        <v>1360000</v>
      </c>
      <c r="H27" s="41"/>
      <c r="I27" s="42">
        <v>1816616.27</v>
      </c>
      <c r="J27" s="43">
        <f t="shared" si="0"/>
        <v>0</v>
      </c>
      <c r="K27" s="44">
        <f t="shared" si="1"/>
        <v>133.57472573529412</v>
      </c>
      <c r="L27" s="45">
        <f t="shared" si="4"/>
        <v>72998.939999999944</v>
      </c>
      <c r="M27" s="46">
        <f t="shared" si="3"/>
        <v>104.18663767238424</v>
      </c>
      <c r="N27" s="8"/>
    </row>
    <row r="28" spans="1:14" s="5" customFormat="1" ht="33" customHeight="1">
      <c r="A28" s="18"/>
      <c r="B28" s="88">
        <v>22090000</v>
      </c>
      <c r="C28" s="20" t="s">
        <v>15</v>
      </c>
      <c r="D28" s="39">
        <v>38498.65</v>
      </c>
      <c r="E28" s="40"/>
      <c r="F28" s="39">
        <v>34300</v>
      </c>
      <c r="G28" s="39">
        <v>54300</v>
      </c>
      <c r="H28" s="41"/>
      <c r="I28" s="42">
        <v>62854.71</v>
      </c>
      <c r="J28" s="43">
        <f t="shared" si="0"/>
        <v>0</v>
      </c>
      <c r="K28" s="44">
        <f t="shared" si="1"/>
        <v>115.75453038674033</v>
      </c>
      <c r="L28" s="45">
        <f t="shared" si="4"/>
        <v>24356.059999999998</v>
      </c>
      <c r="M28" s="46">
        <f t="shared" si="3"/>
        <v>163.26471187950747</v>
      </c>
      <c r="N28" s="4"/>
    </row>
    <row r="29" spans="1:14" ht="44.5" customHeight="1">
      <c r="A29" s="16"/>
      <c r="B29" s="88">
        <v>22130000</v>
      </c>
      <c r="C29" s="20" t="s">
        <v>42</v>
      </c>
      <c r="D29" s="39">
        <v>16116.12</v>
      </c>
      <c r="E29" s="40"/>
      <c r="F29" s="39">
        <v>12000</v>
      </c>
      <c r="G29" s="39">
        <v>9900</v>
      </c>
      <c r="H29" s="41"/>
      <c r="I29" s="42">
        <v>11181.32</v>
      </c>
      <c r="J29" s="43">
        <f t="shared" si="0"/>
        <v>0</v>
      </c>
      <c r="K29" s="44">
        <f t="shared" si="1"/>
        <v>112.94262626262625</v>
      </c>
      <c r="L29" s="45">
        <f t="shared" si="4"/>
        <v>-4934.8000000000011</v>
      </c>
      <c r="M29" s="46">
        <f t="shared" si="3"/>
        <v>69.379726633954078</v>
      </c>
      <c r="N29" s="8"/>
    </row>
    <row r="30" spans="1:14" ht="39" customHeight="1">
      <c r="A30" s="16"/>
      <c r="B30" s="88">
        <v>24060300</v>
      </c>
      <c r="C30" s="20" t="s">
        <v>11</v>
      </c>
      <c r="D30" s="39">
        <v>463567.28</v>
      </c>
      <c r="E30" s="40"/>
      <c r="F30" s="39">
        <v>446000</v>
      </c>
      <c r="G30" s="39">
        <v>846000</v>
      </c>
      <c r="H30" s="41"/>
      <c r="I30" s="42">
        <v>913820.78</v>
      </c>
      <c r="J30" s="43">
        <f t="shared" si="0"/>
        <v>0</v>
      </c>
      <c r="K30" s="44">
        <f t="shared" si="1"/>
        <v>108.01664066193854</v>
      </c>
      <c r="L30" s="45">
        <f t="shared" si="4"/>
        <v>450253.5</v>
      </c>
      <c r="M30" s="46">
        <f t="shared" si="3"/>
        <v>197.12797244878888</v>
      </c>
      <c r="N30" s="8"/>
    </row>
    <row r="31" spans="1:14" ht="304.5" customHeight="1">
      <c r="A31" s="16"/>
      <c r="B31" s="88">
        <v>24062200</v>
      </c>
      <c r="C31" s="23" t="s">
        <v>51</v>
      </c>
      <c r="D31" s="39">
        <v>0</v>
      </c>
      <c r="E31" s="40"/>
      <c r="F31" s="39">
        <v>0</v>
      </c>
      <c r="G31" s="39">
        <v>0</v>
      </c>
      <c r="H31" s="41"/>
      <c r="I31" s="42">
        <v>97393</v>
      </c>
      <c r="J31" s="43">
        <f t="shared" si="0"/>
        <v>0</v>
      </c>
      <c r="K31" s="44">
        <v>0</v>
      </c>
      <c r="L31" s="45">
        <f t="shared" ref="L31" si="15">I31-D31</f>
        <v>97393</v>
      </c>
      <c r="M31" s="46">
        <v>0</v>
      </c>
      <c r="N31" s="8"/>
    </row>
    <row r="32" spans="1:14" s="5" customFormat="1" ht="32.5" customHeight="1">
      <c r="A32" s="18"/>
      <c r="B32" s="88">
        <v>40000000</v>
      </c>
      <c r="C32" s="20" t="s">
        <v>16</v>
      </c>
      <c r="D32" s="39">
        <f>D33+D36+D40+D43</f>
        <v>126009604.09999999</v>
      </c>
      <c r="E32" s="39" t="e">
        <f>E33+E36+E40+E43</f>
        <v>#REF!</v>
      </c>
      <c r="F32" s="39">
        <f>F33+F36+F40+F43</f>
        <v>122088600</v>
      </c>
      <c r="G32" s="39">
        <f>G33+G36+G40+G43</f>
        <v>132036911</v>
      </c>
      <c r="H32" s="41"/>
      <c r="I32" s="42">
        <f>I33+I36+I40+I43</f>
        <v>130667715.81</v>
      </c>
      <c r="J32" s="43">
        <f t="shared" si="0"/>
        <v>0</v>
      </c>
      <c r="K32" s="44">
        <f t="shared" si="1"/>
        <v>98.963020885879402</v>
      </c>
      <c r="L32" s="45">
        <f t="shared" ref="L32:L50" si="16">I32-D32</f>
        <v>4658111.7100000083</v>
      </c>
      <c r="M32" s="46">
        <f t="shared" ref="M32:M46" si="17">I32/D32*100</f>
        <v>103.69663228709408</v>
      </c>
      <c r="N32" s="4"/>
    </row>
    <row r="33" spans="1:14" s="5" customFormat="1" ht="45.5" customHeight="1">
      <c r="A33" s="18"/>
      <c r="B33" s="88">
        <v>41020000</v>
      </c>
      <c r="C33" s="20" t="s">
        <v>33</v>
      </c>
      <c r="D33" s="39">
        <f>D34+D35</f>
        <v>18114500</v>
      </c>
      <c r="E33" s="39">
        <f t="shared" ref="D33:I33" si="18">E34</f>
        <v>0</v>
      </c>
      <c r="F33" s="39">
        <f t="shared" ref="F33:I33" si="19">F34+F35</f>
        <v>0</v>
      </c>
      <c r="G33" s="39">
        <f t="shared" si="19"/>
        <v>484400</v>
      </c>
      <c r="H33" s="39">
        <f t="shared" si="19"/>
        <v>0</v>
      </c>
      <c r="I33" s="39">
        <f t="shared" si="19"/>
        <v>484400</v>
      </c>
      <c r="J33" s="43">
        <f t="shared" ref="J33:J34" si="20">IF(H33=0,0,I33/H33*100)</f>
        <v>0</v>
      </c>
      <c r="K33" s="44">
        <f t="shared" si="1"/>
        <v>100</v>
      </c>
      <c r="L33" s="45">
        <f t="shared" si="16"/>
        <v>-17630100</v>
      </c>
      <c r="M33" s="46">
        <f t="shared" si="17"/>
        <v>2.6741008584283308</v>
      </c>
      <c r="N33" s="4"/>
    </row>
    <row r="34" spans="1:14" s="5" customFormat="1" ht="36" customHeight="1">
      <c r="A34" s="18"/>
      <c r="B34" s="91">
        <v>41020100</v>
      </c>
      <c r="C34" s="24" t="s">
        <v>34</v>
      </c>
      <c r="D34" s="52">
        <v>18114500</v>
      </c>
      <c r="E34" s="40"/>
      <c r="F34" s="52">
        <v>0</v>
      </c>
      <c r="G34" s="52">
        <v>0</v>
      </c>
      <c r="H34" s="60"/>
      <c r="I34" s="55">
        <v>0</v>
      </c>
      <c r="J34" s="56">
        <f t="shared" si="20"/>
        <v>0</v>
      </c>
      <c r="K34" s="57">
        <v>0</v>
      </c>
      <c r="L34" s="58">
        <f t="shared" si="16"/>
        <v>-18114500</v>
      </c>
      <c r="M34" s="59">
        <f t="shared" si="17"/>
        <v>0</v>
      </c>
      <c r="N34" s="4"/>
    </row>
    <row r="35" spans="1:14" s="5" customFormat="1" ht="163.5" customHeight="1">
      <c r="A35" s="18"/>
      <c r="B35" s="91">
        <v>41021400</v>
      </c>
      <c r="C35" s="132" t="s">
        <v>66</v>
      </c>
      <c r="D35" s="52">
        <v>0</v>
      </c>
      <c r="E35" s="40"/>
      <c r="F35" s="52">
        <v>0</v>
      </c>
      <c r="G35" s="52">
        <v>484400</v>
      </c>
      <c r="H35" s="60"/>
      <c r="I35" s="55">
        <v>484400</v>
      </c>
      <c r="J35" s="56">
        <f t="shared" ref="J35" si="21">IF(H35=0,0,I35/H35*100)</f>
        <v>0</v>
      </c>
      <c r="K35" s="57">
        <f t="shared" ref="K34:K37" si="22">I35/G35*100</f>
        <v>100</v>
      </c>
      <c r="L35" s="58">
        <f t="shared" ref="L35" si="23">I35-D35</f>
        <v>484400</v>
      </c>
      <c r="M35" s="59">
        <v>100</v>
      </c>
      <c r="N35" s="4"/>
    </row>
    <row r="36" spans="1:14" ht="54" customHeight="1">
      <c r="A36" s="16"/>
      <c r="B36" s="88">
        <v>41030000</v>
      </c>
      <c r="C36" s="20" t="s">
        <v>17</v>
      </c>
      <c r="D36" s="39">
        <f>D38+D39+D37</f>
        <v>101806900</v>
      </c>
      <c r="E36" s="39">
        <f t="shared" ref="E36" si="24">E38+E39</f>
        <v>0</v>
      </c>
      <c r="F36" s="39">
        <f t="shared" ref="F36:I36" si="25">F38+F39+F37</f>
        <v>120414600</v>
      </c>
      <c r="G36" s="39">
        <f t="shared" si="25"/>
        <v>123330900</v>
      </c>
      <c r="H36" s="39"/>
      <c r="I36" s="61">
        <f t="shared" si="25"/>
        <v>121985193.59</v>
      </c>
      <c r="J36" s="43">
        <f t="shared" si="0"/>
        <v>0</v>
      </c>
      <c r="K36" s="44">
        <f t="shared" si="1"/>
        <v>98.908865166799245</v>
      </c>
      <c r="L36" s="45">
        <f>I36-D36</f>
        <v>20178293.590000004</v>
      </c>
      <c r="M36" s="46">
        <f t="shared" si="17"/>
        <v>119.82016306360374</v>
      </c>
      <c r="N36" s="8"/>
    </row>
    <row r="37" spans="1:14" ht="112.5" customHeight="1">
      <c r="A37" s="16"/>
      <c r="B37" s="91">
        <v>41033300</v>
      </c>
      <c r="C37" s="22" t="s">
        <v>60</v>
      </c>
      <c r="D37" s="52">
        <v>0</v>
      </c>
      <c r="E37" s="53"/>
      <c r="F37" s="52">
        <v>0</v>
      </c>
      <c r="G37" s="52">
        <v>2916300</v>
      </c>
      <c r="H37" s="60"/>
      <c r="I37" s="55">
        <v>1570593.59</v>
      </c>
      <c r="J37" s="56">
        <f t="shared" ref="J37" si="26">IF(H37=0,0,I37/H37*100)</f>
        <v>0</v>
      </c>
      <c r="K37" s="57">
        <f t="shared" si="22"/>
        <v>53.855693515756265</v>
      </c>
      <c r="L37" s="58">
        <f t="shared" ref="L37" si="27">I37-D37</f>
        <v>1570593.59</v>
      </c>
      <c r="M37" s="59">
        <v>100</v>
      </c>
      <c r="N37" s="8"/>
    </row>
    <row r="38" spans="1:14" ht="59.5" customHeight="1">
      <c r="A38" s="16"/>
      <c r="B38" s="91">
        <v>41033900</v>
      </c>
      <c r="C38" s="22" t="s">
        <v>18</v>
      </c>
      <c r="D38" s="52">
        <v>101806900</v>
      </c>
      <c r="E38" s="53"/>
      <c r="F38" s="52">
        <v>120414600</v>
      </c>
      <c r="G38" s="52">
        <v>120414600</v>
      </c>
      <c r="H38" s="60"/>
      <c r="I38" s="55">
        <v>120414600</v>
      </c>
      <c r="J38" s="56">
        <f t="shared" si="0"/>
        <v>0</v>
      </c>
      <c r="K38" s="57">
        <f t="shared" si="1"/>
        <v>100</v>
      </c>
      <c r="L38" s="58">
        <f t="shared" si="16"/>
        <v>18607700</v>
      </c>
      <c r="M38" s="59">
        <f t="shared" si="17"/>
        <v>118.277444849023</v>
      </c>
      <c r="N38" s="8"/>
    </row>
    <row r="39" spans="1:14" ht="92" hidden="1">
      <c r="A39" s="16"/>
      <c r="B39" s="91">
        <v>41034500</v>
      </c>
      <c r="C39" s="22" t="s">
        <v>50</v>
      </c>
      <c r="D39" s="52">
        <v>0</v>
      </c>
      <c r="E39" s="53"/>
      <c r="F39" s="52">
        <v>0</v>
      </c>
      <c r="G39" s="52">
        <v>0</v>
      </c>
      <c r="H39" s="60"/>
      <c r="I39" s="55">
        <v>0</v>
      </c>
      <c r="J39" s="56">
        <f t="shared" ref="J39" si="28">IF(H39=0,0,I39/H39*100)</f>
        <v>0</v>
      </c>
      <c r="K39" s="57">
        <v>0</v>
      </c>
      <c r="L39" s="58">
        <f t="shared" ref="L39" si="29">I39-D39</f>
        <v>0</v>
      </c>
      <c r="M39" s="59" t="e">
        <f t="shared" si="17"/>
        <v>#DIV/0!</v>
      </c>
      <c r="N39" s="8"/>
    </row>
    <row r="40" spans="1:14" ht="44" customHeight="1">
      <c r="A40" s="16"/>
      <c r="B40" s="88">
        <v>41040000</v>
      </c>
      <c r="C40" s="20" t="s">
        <v>19</v>
      </c>
      <c r="D40" s="39">
        <f>D41+D42</f>
        <v>3297774</v>
      </c>
      <c r="E40" s="39">
        <f t="shared" ref="E40" si="30">E41</f>
        <v>0</v>
      </c>
      <c r="F40" s="39">
        <f t="shared" ref="F40:I40" si="31">F41+F42</f>
        <v>0</v>
      </c>
      <c r="G40" s="39">
        <f t="shared" si="31"/>
        <v>4316580</v>
      </c>
      <c r="H40" s="39"/>
      <c r="I40" s="61">
        <f t="shared" si="31"/>
        <v>4316580</v>
      </c>
      <c r="J40" s="43">
        <f t="shared" si="0"/>
        <v>0</v>
      </c>
      <c r="K40" s="44">
        <f t="shared" ref="K40:K44" si="32">I40/G40*100</f>
        <v>100</v>
      </c>
      <c r="L40" s="45">
        <f>I40-D40</f>
        <v>1018806</v>
      </c>
      <c r="M40" s="46">
        <f t="shared" si="17"/>
        <v>130.8937483284179</v>
      </c>
      <c r="N40" s="8"/>
    </row>
    <row r="41" spans="1:14" ht="128" hidden="1">
      <c r="A41" s="16"/>
      <c r="B41" s="91">
        <v>41040200</v>
      </c>
      <c r="C41" s="22" t="s">
        <v>20</v>
      </c>
      <c r="D41" s="52">
        <v>0</v>
      </c>
      <c r="E41" s="53"/>
      <c r="F41" s="52">
        <v>0</v>
      </c>
      <c r="G41" s="52">
        <v>0</v>
      </c>
      <c r="H41" s="60"/>
      <c r="I41" s="55">
        <v>0</v>
      </c>
      <c r="J41" s="56">
        <f t="shared" si="0"/>
        <v>0</v>
      </c>
      <c r="K41" s="57">
        <v>0</v>
      </c>
      <c r="L41" s="58">
        <f t="shared" si="16"/>
        <v>0</v>
      </c>
      <c r="M41" s="59" t="e">
        <f t="shared" si="17"/>
        <v>#DIV/0!</v>
      </c>
      <c r="N41" s="8"/>
    </row>
    <row r="42" spans="1:14" ht="39.5" customHeight="1">
      <c r="A42" s="16"/>
      <c r="B42" s="91">
        <v>41040400</v>
      </c>
      <c r="C42" s="22" t="s">
        <v>52</v>
      </c>
      <c r="D42" s="52">
        <v>3297774</v>
      </c>
      <c r="E42" s="53"/>
      <c r="F42" s="52">
        <v>0</v>
      </c>
      <c r="G42" s="52">
        <v>4316580</v>
      </c>
      <c r="H42" s="60"/>
      <c r="I42" s="55">
        <v>4316580</v>
      </c>
      <c r="J42" s="56">
        <f t="shared" ref="J42" si="33">IF(H42=0,0,I42/H42*100)</f>
        <v>0</v>
      </c>
      <c r="K42" s="57">
        <f t="shared" si="32"/>
        <v>100</v>
      </c>
      <c r="L42" s="58">
        <f t="shared" ref="L42" si="34">I42-D42</f>
        <v>1018806</v>
      </c>
      <c r="M42" s="59">
        <f t="shared" si="17"/>
        <v>130.8937483284179</v>
      </c>
      <c r="N42" s="8"/>
    </row>
    <row r="43" spans="1:14" ht="64" customHeight="1">
      <c r="A43" s="16"/>
      <c r="B43" s="88">
        <v>41050000</v>
      </c>
      <c r="C43" s="20" t="s">
        <v>21</v>
      </c>
      <c r="D43" s="39">
        <f>D44+D45+D46+D47+D50+D51+D52</f>
        <v>2790430.1</v>
      </c>
      <c r="E43" s="39" t="e">
        <f>E46+E47+#REF!+E50+#REF!</f>
        <v>#REF!</v>
      </c>
      <c r="F43" s="39">
        <f>F44+F45+F46+F47+F50+F51</f>
        <v>1674000</v>
      </c>
      <c r="G43" s="39">
        <f>G44+G45+G46+G47+G50+G51+G49</f>
        <v>3905031</v>
      </c>
      <c r="H43" s="39"/>
      <c r="I43" s="61">
        <f>I44+I45+I46+I47+I50+I51+I49</f>
        <v>3881542.22</v>
      </c>
      <c r="J43" s="43">
        <f t="shared" ref="J43:J44" si="35">IF(H43=0,0,I43/H43*100)</f>
        <v>0</v>
      </c>
      <c r="K43" s="44">
        <f t="shared" si="32"/>
        <v>99.398499525355888</v>
      </c>
      <c r="L43" s="45">
        <f t="shared" ref="L43:L44" si="36">I43-D43</f>
        <v>1091112.1200000001</v>
      </c>
      <c r="M43" s="46">
        <f t="shared" si="17"/>
        <v>139.10193342596182</v>
      </c>
      <c r="N43" s="8"/>
    </row>
    <row r="44" spans="1:14" ht="94" customHeight="1">
      <c r="A44" s="16"/>
      <c r="B44" s="91">
        <v>41051000</v>
      </c>
      <c r="C44" s="22" t="s">
        <v>45</v>
      </c>
      <c r="D44" s="52">
        <v>1141768.25</v>
      </c>
      <c r="E44" s="53"/>
      <c r="F44" s="52">
        <v>1674000</v>
      </c>
      <c r="G44" s="52">
        <v>1330600</v>
      </c>
      <c r="H44" s="60"/>
      <c r="I44" s="55">
        <v>1329370.01</v>
      </c>
      <c r="J44" s="56">
        <f t="shared" si="35"/>
        <v>0</v>
      </c>
      <c r="K44" s="57">
        <f t="shared" si="32"/>
        <v>99.90756125056366</v>
      </c>
      <c r="L44" s="58">
        <f t="shared" si="36"/>
        <v>187601.76</v>
      </c>
      <c r="M44" s="59">
        <f t="shared" si="17"/>
        <v>116.43080896670581</v>
      </c>
      <c r="N44" s="8"/>
    </row>
    <row r="45" spans="1:14" ht="92" hidden="1">
      <c r="A45" s="16"/>
      <c r="B45" s="91">
        <v>41051100</v>
      </c>
      <c r="C45" s="22" t="s">
        <v>43</v>
      </c>
      <c r="D45" s="52">
        <v>0</v>
      </c>
      <c r="E45" s="39"/>
      <c r="F45" s="52">
        <v>0</v>
      </c>
      <c r="G45" s="52">
        <v>0</v>
      </c>
      <c r="H45" s="60"/>
      <c r="I45" s="55">
        <v>0</v>
      </c>
      <c r="J45" s="56">
        <f t="shared" ref="J45" si="37">IF(H45=0,0,I45/H45*100)</f>
        <v>0</v>
      </c>
      <c r="K45" s="62">
        <v>0</v>
      </c>
      <c r="L45" s="58">
        <f t="shared" ref="L45" si="38">I45-D45</f>
        <v>0</v>
      </c>
      <c r="M45" s="59" t="e">
        <f t="shared" ref="M45:M51" si="39">I45/D45*100</f>
        <v>#DIV/0!</v>
      </c>
      <c r="N45" s="8"/>
    </row>
    <row r="46" spans="1:14" ht="113.5" customHeight="1">
      <c r="A46" s="16"/>
      <c r="B46" s="91">
        <v>41051200</v>
      </c>
      <c r="C46" s="22" t="s">
        <v>35</v>
      </c>
      <c r="D46" s="52">
        <v>286258.84999999998</v>
      </c>
      <c r="E46" s="40"/>
      <c r="F46" s="52">
        <v>0</v>
      </c>
      <c r="G46" s="52">
        <v>254504</v>
      </c>
      <c r="H46" s="60"/>
      <c r="I46" s="55">
        <v>254327.01</v>
      </c>
      <c r="J46" s="56">
        <f t="shared" ref="J46" si="40">IF(H46=0,0,I46/H46*100)</f>
        <v>0</v>
      </c>
      <c r="K46" s="57">
        <f t="shared" ref="K46" si="41">I46/G46*100</f>
        <v>99.930456888693314</v>
      </c>
      <c r="L46" s="58">
        <f t="shared" ref="L46:L47" si="42">I46-D46</f>
        <v>-31931.839999999967</v>
      </c>
      <c r="M46" s="59">
        <f t="shared" si="17"/>
        <v>88.845116928262669</v>
      </c>
      <c r="N46" s="8"/>
    </row>
    <row r="47" spans="1:14" ht="127.5" customHeight="1">
      <c r="A47" s="16"/>
      <c r="B47" s="92">
        <v>41051400</v>
      </c>
      <c r="C47" s="25" t="s">
        <v>38</v>
      </c>
      <c r="D47" s="63">
        <v>0</v>
      </c>
      <c r="E47" s="64"/>
      <c r="F47" s="63">
        <v>0</v>
      </c>
      <c r="G47" s="63">
        <v>1586369</v>
      </c>
      <c r="H47" s="65"/>
      <c r="I47" s="66">
        <v>1586369</v>
      </c>
      <c r="J47" s="67">
        <f t="shared" si="0"/>
        <v>0</v>
      </c>
      <c r="K47" s="62">
        <v>0</v>
      </c>
      <c r="L47" s="68">
        <f t="shared" si="42"/>
        <v>1586369</v>
      </c>
      <c r="M47" s="59">
        <v>100</v>
      </c>
      <c r="N47" s="8"/>
    </row>
    <row r="48" spans="1:14" ht="128" hidden="1">
      <c r="A48" s="16"/>
      <c r="B48" s="93">
        <v>41053000</v>
      </c>
      <c r="C48" s="26" t="s">
        <v>44</v>
      </c>
      <c r="D48" s="69">
        <v>0</v>
      </c>
      <c r="E48" s="70"/>
      <c r="F48" s="69">
        <v>0</v>
      </c>
      <c r="G48" s="69">
        <v>0</v>
      </c>
      <c r="H48" s="71"/>
      <c r="I48" s="72">
        <v>0</v>
      </c>
      <c r="J48" s="56">
        <f t="shared" ref="J48:J49" si="43">IF(H48=0,0,I48/H48*100)</f>
        <v>0</v>
      </c>
      <c r="K48" s="73">
        <v>0</v>
      </c>
      <c r="L48" s="58">
        <f t="shared" ref="L48:L49" si="44">I48-D48</f>
        <v>0</v>
      </c>
      <c r="M48" s="59" t="e">
        <f t="shared" si="39"/>
        <v>#DIV/0!</v>
      </c>
      <c r="N48" s="8"/>
    </row>
    <row r="49" spans="1:14" ht="120.5" customHeight="1">
      <c r="A49" s="16"/>
      <c r="B49" s="91">
        <v>41051700</v>
      </c>
      <c r="C49" s="22" t="s">
        <v>57</v>
      </c>
      <c r="D49" s="69">
        <v>0</v>
      </c>
      <c r="E49" s="70"/>
      <c r="F49" s="69">
        <v>0</v>
      </c>
      <c r="G49" s="69">
        <v>116000</v>
      </c>
      <c r="H49" s="71"/>
      <c r="I49" s="72">
        <v>112368.2</v>
      </c>
      <c r="J49" s="56">
        <f t="shared" si="43"/>
        <v>0</v>
      </c>
      <c r="K49" s="57">
        <f t="shared" ref="K49:K51" si="45">I49/G49*100</f>
        <v>96.869137931034473</v>
      </c>
      <c r="L49" s="58">
        <f t="shared" si="44"/>
        <v>112368.2</v>
      </c>
      <c r="M49" s="57">
        <v>100</v>
      </c>
      <c r="N49" s="8"/>
    </row>
    <row r="50" spans="1:14" ht="58.5" customHeight="1">
      <c r="A50" s="27"/>
      <c r="B50" s="94">
        <v>41053900</v>
      </c>
      <c r="C50" s="28" t="s">
        <v>29</v>
      </c>
      <c r="D50" s="74">
        <v>71784</v>
      </c>
      <c r="E50" s="75"/>
      <c r="F50" s="74">
        <v>0</v>
      </c>
      <c r="G50" s="74">
        <v>451238</v>
      </c>
      <c r="H50" s="76"/>
      <c r="I50" s="77">
        <v>432859.6</v>
      </c>
      <c r="J50" s="78">
        <f t="shared" si="0"/>
        <v>0</v>
      </c>
      <c r="K50" s="57">
        <f t="shared" si="45"/>
        <v>95.927116067352486</v>
      </c>
      <c r="L50" s="79">
        <f t="shared" si="16"/>
        <v>361075.6</v>
      </c>
      <c r="M50" s="57">
        <f t="shared" si="39"/>
        <v>603.00289758163376</v>
      </c>
      <c r="N50" s="8"/>
    </row>
    <row r="51" spans="1:14" ht="124" customHeight="1">
      <c r="A51" s="29"/>
      <c r="B51" s="94">
        <v>41057700</v>
      </c>
      <c r="C51" s="28" t="s">
        <v>58</v>
      </c>
      <c r="D51" s="74">
        <v>156928</v>
      </c>
      <c r="E51" s="75"/>
      <c r="F51" s="74">
        <v>0</v>
      </c>
      <c r="G51" s="74">
        <v>166320</v>
      </c>
      <c r="H51" s="76"/>
      <c r="I51" s="77">
        <v>166248.4</v>
      </c>
      <c r="J51" s="78">
        <f t="shared" ref="J51" si="46">IF(H51=0,0,I51/H51*100)</f>
        <v>0</v>
      </c>
      <c r="K51" s="95">
        <f t="shared" si="45"/>
        <v>99.956950456950452</v>
      </c>
      <c r="L51" s="79">
        <f t="shared" ref="L51" si="47">I51-D51</f>
        <v>9320.3999999999942</v>
      </c>
      <c r="M51" s="96">
        <f t="shared" si="39"/>
        <v>105.93928425774877</v>
      </c>
      <c r="N51" s="8"/>
    </row>
    <row r="52" spans="1:14" ht="118" customHeight="1" thickBot="1">
      <c r="A52" s="29"/>
      <c r="B52" s="91">
        <v>41059000</v>
      </c>
      <c r="C52" s="105" t="s">
        <v>59</v>
      </c>
      <c r="D52" s="52">
        <v>1133691</v>
      </c>
      <c r="E52" s="75"/>
      <c r="F52" s="52">
        <v>0</v>
      </c>
      <c r="G52" s="52">
        <v>0</v>
      </c>
      <c r="H52" s="52"/>
      <c r="I52" s="104">
        <v>0</v>
      </c>
      <c r="J52" s="57">
        <f t="shared" ref="J52" si="48">IF(H52=0,0,I52/H52*100)</f>
        <v>0</v>
      </c>
      <c r="K52" s="57">
        <v>0</v>
      </c>
      <c r="L52" s="58">
        <f t="shared" ref="L52" si="49">I52-D52</f>
        <v>-1133691</v>
      </c>
      <c r="M52" s="59">
        <f t="shared" ref="M52" si="50">I52/D52*100</f>
        <v>0</v>
      </c>
      <c r="N52" s="8"/>
    </row>
    <row r="53" spans="1:14" ht="56.5" customHeight="1" thickBot="1">
      <c r="A53" s="115" t="s">
        <v>22</v>
      </c>
      <c r="B53" s="116"/>
      <c r="C53" s="117"/>
      <c r="D53" s="97">
        <f>D9+D10+D11+D12+D13+D14+D24+D25+D26+D27+D28+D29+D30+D31</f>
        <v>270236275.69999993</v>
      </c>
      <c r="E53" s="98"/>
      <c r="F53" s="97">
        <f>F9+F11+F12+F13+F14+F25+F26+F27+F28+F29+F30+F10+F24</f>
        <v>298100000</v>
      </c>
      <c r="G53" s="97">
        <f>G9+G11+G12+G13+G14+G25+G26+G27+G28+G29+G30+G10+G24</f>
        <v>311945693</v>
      </c>
      <c r="H53" s="99">
        <f>H9+H11+H12+H13+H14+H25+H26+H27+H28+H29+H30+H10+H24</f>
        <v>0</v>
      </c>
      <c r="I53" s="97">
        <f>I9+I10+I11+I12+I13+I14+I24+I25+I26+I27+I28+I29+I30+I31</f>
        <v>333639953.71999997</v>
      </c>
      <c r="J53" s="100">
        <f t="shared" ref="J53:J54" si="51">IF(H53=0,0,I53/H53*100)</f>
        <v>0</v>
      </c>
      <c r="K53" s="101">
        <f t="shared" ref="K53:K54" si="52">I53/G53*100</f>
        <v>106.95449919867943</v>
      </c>
      <c r="L53" s="102">
        <f t="shared" ref="L53:L54" si="53">I53-D53</f>
        <v>63403678.020000041</v>
      </c>
      <c r="M53" s="103">
        <f t="shared" ref="M53:M54" si="54">I53/D53*100</f>
        <v>123.4623119548861</v>
      </c>
      <c r="N53" s="8"/>
    </row>
    <row r="54" spans="1:14" ht="52.5" customHeight="1" thickBot="1">
      <c r="A54" s="115" t="s">
        <v>23</v>
      </c>
      <c r="B54" s="115"/>
      <c r="C54" s="118"/>
      <c r="D54" s="80">
        <f>D53+D32</f>
        <v>396245879.79999995</v>
      </c>
      <c r="E54" s="85"/>
      <c r="F54" s="80">
        <f>F53+F32</f>
        <v>420188600</v>
      </c>
      <c r="G54" s="80">
        <f>G53+G32</f>
        <v>443982604</v>
      </c>
      <c r="H54" s="81">
        <f>H53+H32</f>
        <v>0</v>
      </c>
      <c r="I54" s="80">
        <f>I53+I32</f>
        <v>464307669.52999997</v>
      </c>
      <c r="J54" s="82">
        <f t="shared" si="51"/>
        <v>0</v>
      </c>
      <c r="K54" s="86">
        <f t="shared" si="52"/>
        <v>104.57789682453414</v>
      </c>
      <c r="L54" s="83">
        <f t="shared" si="53"/>
        <v>68061789.730000019</v>
      </c>
      <c r="M54" s="84">
        <f t="shared" si="54"/>
        <v>117.17665550600888</v>
      </c>
      <c r="N54" s="8"/>
    </row>
    <row r="55" spans="1:14" ht="73" customHeight="1">
      <c r="A55" s="9"/>
      <c r="B55" s="12"/>
      <c r="C55" s="9" t="s">
        <v>30</v>
      </c>
      <c r="D55" s="13"/>
      <c r="E55" s="9"/>
      <c r="F55" s="9"/>
      <c r="G55" s="9"/>
      <c r="H55" s="9"/>
      <c r="I55" s="9"/>
      <c r="J55" s="9"/>
      <c r="K55" s="9"/>
      <c r="L55" s="9"/>
      <c r="M55" s="9"/>
    </row>
  </sheetData>
  <mergeCells count="16">
    <mergeCell ref="L5:M7"/>
    <mergeCell ref="K5:K8"/>
    <mergeCell ref="A53:C53"/>
    <mergeCell ref="A54:C54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496062992125984" right="0.19685039370078741" top="0.35433070866141736" bottom="0.19685039370078741" header="0.35433070866141736" footer="0.19685039370078741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2025-01-08T09:45:57Z</cp:lastPrinted>
  <dcterms:created xsi:type="dcterms:W3CDTF">2019-05-06T09:47:58Z</dcterms:created>
  <dcterms:modified xsi:type="dcterms:W3CDTF">2025-01-08T09:52:15Z</dcterms:modified>
</cp:coreProperties>
</file>