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420" windowHeight="11020"/>
  </bookViews>
  <sheets>
    <sheet name="ЗФ" sheetId="5" r:id="rId1"/>
  </sheets>
  <definedNames>
    <definedName name="_xlnm.Print_Titles" localSheetId="0">ЗФ!$5:$8</definedName>
    <definedName name="_xlnm.Print_Area" localSheetId="0">ЗФ!$B$1:$M$55</definedName>
  </definedNames>
  <calcPr calcId="125725"/>
</workbook>
</file>

<file path=xl/calcChain.xml><?xml version="1.0" encoding="utf-8"?>
<calcChain xmlns="http://schemas.openxmlformats.org/spreadsheetml/2006/main">
  <c r="I35" i="5"/>
  <c r="H35"/>
  <c r="G35"/>
  <c r="F35"/>
  <c r="D35"/>
  <c r="L40"/>
  <c r="J40"/>
  <c r="L39"/>
  <c r="J39"/>
  <c r="L36"/>
  <c r="K36"/>
  <c r="J36"/>
  <c r="D44"/>
  <c r="M53"/>
  <c r="L53"/>
  <c r="J53"/>
  <c r="L35" l="1"/>
  <c r="H16"/>
  <c r="I16"/>
  <c r="D16"/>
  <c r="M29"/>
  <c r="K47"/>
  <c r="K50"/>
  <c r="K52"/>
  <c r="M52"/>
  <c r="M51"/>
  <c r="M43"/>
  <c r="I44" l="1"/>
  <c r="H44"/>
  <c r="G44"/>
  <c r="M22" l="1"/>
  <c r="M10"/>
  <c r="K24"/>
  <c r="M24"/>
  <c r="E35"/>
  <c r="M12"/>
  <c r="F16"/>
  <c r="G16"/>
  <c r="I41" l="1"/>
  <c r="H41"/>
  <c r="G41"/>
  <c r="F41"/>
  <c r="D41"/>
  <c r="L43"/>
  <c r="J43"/>
  <c r="K51"/>
  <c r="M47"/>
  <c r="M45"/>
  <c r="M41" l="1"/>
  <c r="K10"/>
  <c r="F44"/>
  <c r="M46"/>
  <c r="M49"/>
  <c r="M44" l="1"/>
  <c r="L38"/>
  <c r="J38"/>
  <c r="F33"/>
  <c r="F14"/>
  <c r="F54" s="1"/>
  <c r="J24"/>
  <c r="J10"/>
  <c r="J31"/>
  <c r="L31"/>
  <c r="L45"/>
  <c r="K45"/>
  <c r="J45"/>
  <c r="M34"/>
  <c r="L24"/>
  <c r="L10"/>
  <c r="F32" l="1"/>
  <c r="F55" s="1"/>
  <c r="L52"/>
  <c r="J52"/>
  <c r="J44" l="1"/>
  <c r="L44" l="1"/>
  <c r="K44"/>
  <c r="L50"/>
  <c r="J50"/>
  <c r="L49"/>
  <c r="J49"/>
  <c r="I33"/>
  <c r="H33"/>
  <c r="L46" l="1"/>
  <c r="J46"/>
  <c r="J48"/>
  <c r="E44"/>
  <c r="H32"/>
  <c r="E41"/>
  <c r="G33"/>
  <c r="E33"/>
  <c r="D33"/>
  <c r="D32" s="1"/>
  <c r="H14"/>
  <c r="H54" s="1"/>
  <c r="G14"/>
  <c r="G54" s="1"/>
  <c r="E16"/>
  <c r="E14" s="1"/>
  <c r="D14"/>
  <c r="D54" s="1"/>
  <c r="I32"/>
  <c r="L48"/>
  <c r="J51"/>
  <c r="L51"/>
  <c r="M21"/>
  <c r="L21"/>
  <c r="K21"/>
  <c r="J21"/>
  <c r="L47"/>
  <c r="J47"/>
  <c r="I14"/>
  <c r="I54" s="1"/>
  <c r="M42"/>
  <c r="L42"/>
  <c r="M37"/>
  <c r="L37"/>
  <c r="L34"/>
  <c r="J34"/>
  <c r="J42"/>
  <c r="K37"/>
  <c r="J37"/>
  <c r="M30"/>
  <c r="L30"/>
  <c r="K30"/>
  <c r="J30"/>
  <c r="L29"/>
  <c r="K29"/>
  <c r="J29"/>
  <c r="M28"/>
  <c r="L28"/>
  <c r="K28"/>
  <c r="J28"/>
  <c r="M27"/>
  <c r="L27"/>
  <c r="K27"/>
  <c r="J27"/>
  <c r="M26"/>
  <c r="L26"/>
  <c r="K26"/>
  <c r="J26"/>
  <c r="M25"/>
  <c r="L25"/>
  <c r="K25"/>
  <c r="J25"/>
  <c r="M23"/>
  <c r="L23"/>
  <c r="K23"/>
  <c r="J23"/>
  <c r="L22"/>
  <c r="K22"/>
  <c r="J22"/>
  <c r="M20"/>
  <c r="L20"/>
  <c r="K20"/>
  <c r="J20"/>
  <c r="M19"/>
  <c r="L19"/>
  <c r="K19"/>
  <c r="J19"/>
  <c r="M18"/>
  <c r="L18"/>
  <c r="K18"/>
  <c r="J18"/>
  <c r="M17"/>
  <c r="L17"/>
  <c r="K17"/>
  <c r="J17"/>
  <c r="M15"/>
  <c r="L15"/>
  <c r="K15"/>
  <c r="J15"/>
  <c r="M13"/>
  <c r="L13"/>
  <c r="K13"/>
  <c r="J13"/>
  <c r="L12"/>
  <c r="K12"/>
  <c r="J12"/>
  <c r="M11"/>
  <c r="L11"/>
  <c r="K11"/>
  <c r="J11"/>
  <c r="M9"/>
  <c r="L9"/>
  <c r="K9"/>
  <c r="J9"/>
  <c r="D55" l="1"/>
  <c r="I55"/>
  <c r="H55"/>
  <c r="L33"/>
  <c r="M33"/>
  <c r="G32"/>
  <c r="L54"/>
  <c r="E32"/>
  <c r="L41"/>
  <c r="J33"/>
  <c r="J41"/>
  <c r="K35"/>
  <c r="J35"/>
  <c r="M35"/>
  <c r="M16"/>
  <c r="K16"/>
  <c r="L16"/>
  <c r="J16"/>
  <c r="K32" l="1"/>
  <c r="G55"/>
  <c r="K55" s="1"/>
  <c r="K54"/>
  <c r="J54"/>
  <c r="M54"/>
  <c r="L55"/>
  <c r="J14"/>
  <c r="K14"/>
  <c r="L32"/>
  <c r="J32"/>
  <c r="M32"/>
  <c r="L14"/>
  <c r="M14"/>
  <c r="M55" l="1"/>
  <c r="J55"/>
</calcChain>
</file>

<file path=xl/sharedStrings.xml><?xml version="1.0" encoding="utf-8"?>
<sst xmlns="http://schemas.openxmlformats.org/spreadsheetml/2006/main" count="68" uniqueCount="68">
  <si>
    <t>ККД</t>
  </si>
  <si>
    <t>Доходи</t>
  </si>
  <si>
    <t>Податок та збір на доходи фізичних осіб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</si>
  <si>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</si>
  <si>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</si>
  <si>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</si>
  <si>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</si>
  <si>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</si>
  <si>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</si>
  <si>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Туристичний збір </t>
  </si>
  <si>
    <t>Єдиний податок  </t>
  </si>
  <si>
    <t>Інші надходження  </t>
  </si>
  <si>
    <t>Адміністративні штрафи та інші санкції 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</si>
  <si>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</si>
  <si>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</si>
  <si>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</si>
  <si>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Офіційні трансферти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</si>
  <si>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</si>
  <si>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</si>
  <si>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</si>
  <si>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</si>
  <si>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</si>
  <si>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Всього без урахування трансферт</t>
  </si>
  <si>
    <t>Всього</t>
  </si>
  <si>
    <t xml:space="preserve"> План на 2019  рік</t>
  </si>
  <si>
    <t>Податок на майно , відмінне від земельної ділянки</t>
  </si>
  <si>
    <t>ПЛАТА ЗА ЗЕМЛЮ</t>
  </si>
  <si>
    <t>18010500-18010900</t>
  </si>
  <si>
    <t>Динаміка надходжень до аналогічного періоду минулого року</t>
  </si>
  <si>
    <t>Інші субвенції з місцевого бюджету</t>
  </si>
  <si>
    <t xml:space="preserve"> </t>
  </si>
  <si>
    <t>грн.</t>
  </si>
  <si>
    <t>18010100 -18010400</t>
  </si>
  <si>
    <t>Дотації з державного бюджету місцевим бюджетам</t>
  </si>
  <si>
    <t>Базова дотація 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</si>
  <si>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</si>
  <si>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Податок на прибуток підприємств  </t>
  </si>
  <si>
    <t xml:space="preserve">Транспортний податок 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</si>
  <si>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</si>
  <si>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Рентна плата та плата за використання інших природних ресурсів </t>
  </si>
  <si>
    <t>14020000 -14030000</t>
  </si>
  <si>
    <t>Акцизний податок з вироблених та з ввезених на митну територію  України підакцизних товарів (продукції) за пальне</t>
  </si>
  <si>
    <t xml:space="preserve">Орендна плата за водні об`єкти 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</si>
  <si>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</si>
  <si>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</si>
  <si>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</si>
  <si>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Частина чистого прибутку (доходу) державних або комунальних унітарних підприємств та їх об`єднань, що вилучається до відповідного місцевого бюджету</t>
  </si>
  <si>
    <t>Аналіз виконання плану по доходах  загального фонду</t>
  </si>
  <si>
    <t>% виконання до уточ. річних показників</t>
  </si>
  <si>
    <t xml:space="preserve">                      Радехівської міської територіальної громади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</si>
  <si>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</si>
  <si>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Інші дотації з місцевого бюджету</t>
  </si>
  <si>
    <t>абсолютна, грн.</t>
  </si>
  <si>
    <t>відносна, %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</si>
  <si>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</si>
  <si>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</si>
  <si>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</si>
  <si>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</si>
  <si>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 xml:space="preserve"> Річний план на 2025 рік</t>
  </si>
  <si>
    <t xml:space="preserve"> Уточнений річний план на 2025 рік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</si>
  <si>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</si>
  <si>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</si>
  <si>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</si>
  <si>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 xml:space="preserve"> станом на 01.03.2025 року</t>
  </si>
  <si>
    <r>
      <t>Надходження за січень - лютий 2024 року</t>
    </r>
    <r>
      <rPr>
        <b/>
        <i/>
        <sz val="12"/>
        <color theme="1"/>
        <rFont val="Microsoft New Tai Lue"/>
        <family val="2"/>
      </rPr>
      <t xml:space="preserve"> </t>
    </r>
  </si>
  <si>
    <t>План  на січень - лютий 2025 року</t>
  </si>
  <si>
    <t>Надходження  за січень - лютий 2025 року</t>
  </si>
  <si>
    <t>% викон. до  плану  за січень - лютий 2025 р.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</si>
</sst>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0"/>
      <color theme="1"/>
      <name val="Calibri"/>
      <family val="2"/>
      <charset val="204"/>
      <scheme val="minor"/>
    </font>
    <font>
      <sz val="10"/>
      <color theme="1"/>
      <name val="Microsoft New Tai Lue"/>
      <family val="2"/>
    </font>
    <font>
      <b/>
      <sz val="10"/>
      <color theme="1"/>
      <name val="Microsoft New Tai Lue"/>
      <family val="2"/>
    </font>
    <font>
      <b/>
      <sz val="12"/>
      <color theme="1"/>
      <name val="Microsoft New Tai Lue"/>
      <family val="2"/>
    </font>
    <font>
      <sz val="14"/>
      <color theme="1"/>
      <name val="Microsoft New Tai Lue"/>
      <family val="2"/>
    </font>
    <font>
      <b/>
      <sz val="16"/>
      <color theme="1"/>
      <name val="Microsoft New Tai Lue"/>
      <family val="2"/>
    </font>
    <font>
      <b/>
      <sz val="26"/>
      <color theme="1"/>
      <name val="Microsoft New Tai Lue"/>
      <family val="2"/>
    </font>
    <font>
      <b/>
      <i/>
      <sz val="14"/>
      <color theme="1"/>
      <name val="Microsoft New Tai Lue"/>
      <family val="2"/>
    </font>
    <font>
      <b/>
      <sz val="14"/>
      <color theme="1"/>
      <name val="Microsoft New Tai Lue"/>
      <family val="2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Microsoft New Tai Lue"/>
      <family val="2"/>
    </font>
    <font>
      <b/>
      <sz val="14"/>
      <color theme="1"/>
      <name val="Arial"/>
      <family val="2"/>
      <charset val="204"/>
    </font>
    <font>
      <b/>
      <i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i/>
      <sz val="14"/>
      <color theme="1"/>
      <name val="Arial"/>
      <family val="2"/>
      <charset val="204"/>
    </font>
    <font>
      <b/>
      <i/>
      <sz val="16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1" fillId="3" borderId="0" xfId="0" applyFont="1" applyFill="1"/>
    <xf numFmtId="0" fontId="1" fillId="0" borderId="0" xfId="0" applyFont="1" applyAlignment="1">
      <alignment horizontal="center" vertical="center" wrapText="1"/>
    </xf>
    <xf numFmtId="4" fontId="2" fillId="0" borderId="0" xfId="0" applyNumberFormat="1" applyFont="1"/>
    <xf numFmtId="0" fontId="2" fillId="0" borderId="0" xfId="0" applyFont="1"/>
    <xf numFmtId="4" fontId="3" fillId="0" borderId="0" xfId="0" applyNumberFormat="1" applyFont="1"/>
    <xf numFmtId="0" fontId="3" fillId="0" borderId="0" xfId="0" applyFont="1"/>
    <xf numFmtId="4" fontId="1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4" fillId="3" borderId="0" xfId="0" applyNumberFormat="1" applyFont="1" applyFill="1"/>
    <xf numFmtId="0" fontId="6" fillId="3" borderId="0" xfId="0" applyFont="1" applyFill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7" fillId="4" borderId="14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9" fillId="0" borderId="5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2" fontId="9" fillId="0" borderId="2" xfId="0" applyNumberFormat="1" applyFont="1" applyBorder="1" applyAlignment="1">
      <alignment wrapText="1"/>
    </xf>
    <xf numFmtId="0" fontId="10" fillId="0" borderId="2" xfId="0" applyFont="1" applyBorder="1"/>
    <xf numFmtId="0" fontId="10" fillId="0" borderId="22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4" fillId="0" borderId="6" xfId="0" applyFont="1" applyBorder="1"/>
    <xf numFmtId="0" fontId="10" fillId="0" borderId="12" xfId="0" applyFont="1" applyBorder="1" applyAlignment="1">
      <alignment wrapText="1"/>
    </xf>
    <xf numFmtId="0" fontId="4" fillId="0" borderId="0" xfId="0" applyFont="1" applyBorder="1"/>
    <xf numFmtId="0" fontId="1" fillId="3" borderId="0" xfId="0" applyFont="1" applyFill="1" applyAlignment="1"/>
    <xf numFmtId="4" fontId="12" fillId="3" borderId="5" xfId="0" applyNumberFormat="1" applyFont="1" applyFill="1" applyBorder="1"/>
    <xf numFmtId="4" fontId="12" fillId="0" borderId="5" xfId="0" applyNumberFormat="1" applyFont="1" applyBorder="1"/>
    <xf numFmtId="4" fontId="12" fillId="3" borderId="31" xfId="0" applyNumberFormat="1" applyFont="1" applyFill="1" applyBorder="1"/>
    <xf numFmtId="4" fontId="12" fillId="6" borderId="22" xfId="0" applyNumberFormat="1" applyFont="1" applyFill="1" applyBorder="1"/>
    <xf numFmtId="164" fontId="12" fillId="0" borderId="19" xfId="0" applyNumberFormat="1" applyFont="1" applyBorder="1"/>
    <xf numFmtId="164" fontId="12" fillId="0" borderId="5" xfId="0" applyNumberFormat="1" applyFont="1" applyBorder="1"/>
    <xf numFmtId="4" fontId="13" fillId="0" borderId="5" xfId="0" applyNumberFormat="1" applyFont="1" applyBorder="1"/>
    <xf numFmtId="164" fontId="13" fillId="0" borderId="5" xfId="0" applyNumberFormat="1" applyFont="1" applyBorder="1"/>
    <xf numFmtId="4" fontId="12" fillId="3" borderId="2" xfId="0" applyNumberFormat="1" applyFont="1" applyFill="1" applyBorder="1"/>
    <xf numFmtId="4" fontId="12" fillId="0" borderId="2" xfId="0" applyNumberFormat="1" applyFont="1" applyBorder="1"/>
    <xf numFmtId="4" fontId="12" fillId="3" borderId="1" xfId="0" applyNumberFormat="1" applyFont="1" applyFill="1" applyBorder="1"/>
    <xf numFmtId="4" fontId="12" fillId="6" borderId="10" xfId="0" applyNumberFormat="1" applyFont="1" applyFill="1" applyBorder="1"/>
    <xf numFmtId="164" fontId="12" fillId="0" borderId="4" xfId="0" applyNumberFormat="1" applyFont="1" applyBorder="1"/>
    <xf numFmtId="164" fontId="12" fillId="0" borderId="2" xfId="0" applyNumberFormat="1" applyFont="1" applyBorder="1"/>
    <xf numFmtId="4" fontId="13" fillId="0" borderId="2" xfId="0" applyNumberFormat="1" applyFont="1" applyBorder="1"/>
    <xf numFmtId="164" fontId="13" fillId="0" borderId="2" xfId="0" applyNumberFormat="1" applyFont="1" applyBorder="1"/>
    <xf numFmtId="4" fontId="13" fillId="3" borderId="2" xfId="0" applyNumberFormat="1" applyFont="1" applyFill="1" applyBorder="1"/>
    <xf numFmtId="4" fontId="13" fillId="3" borderId="1" xfId="0" applyNumberFormat="1" applyFont="1" applyFill="1" applyBorder="1"/>
    <xf numFmtId="4" fontId="13" fillId="6" borderId="10" xfId="0" applyNumberFormat="1" applyFont="1" applyFill="1" applyBorder="1"/>
    <xf numFmtId="164" fontId="13" fillId="3" borderId="4" xfId="0" applyNumberFormat="1" applyFont="1" applyFill="1" applyBorder="1"/>
    <xf numFmtId="164" fontId="13" fillId="3" borderId="2" xfId="0" applyNumberFormat="1" applyFont="1" applyFill="1" applyBorder="1"/>
    <xf numFmtId="4" fontId="14" fillId="3" borderId="2" xfId="0" applyNumberFormat="1" applyFont="1" applyFill="1" applyBorder="1"/>
    <xf numFmtId="4" fontId="14" fillId="0" borderId="2" xfId="0" applyNumberFormat="1" applyFont="1" applyBorder="1"/>
    <xf numFmtId="4" fontId="14" fillId="0" borderId="1" xfId="0" applyNumberFormat="1" applyFont="1" applyBorder="1"/>
    <xf numFmtId="4" fontId="14" fillId="6" borderId="10" xfId="0" applyNumberFormat="1" applyFont="1" applyFill="1" applyBorder="1"/>
    <xf numFmtId="164" fontId="14" fillId="0" borderId="4" xfId="0" applyNumberFormat="1" applyFont="1" applyBorder="1"/>
    <xf numFmtId="164" fontId="14" fillId="0" borderId="2" xfId="0" applyNumberFormat="1" applyFont="1" applyBorder="1"/>
    <xf numFmtId="4" fontId="15" fillId="0" borderId="2" xfId="0" applyNumberFormat="1" applyFont="1" applyBorder="1"/>
    <xf numFmtId="164" fontId="15" fillId="0" borderId="2" xfId="0" applyNumberFormat="1" applyFont="1" applyBorder="1"/>
    <xf numFmtId="4" fontId="14" fillId="3" borderId="1" xfId="0" applyNumberFormat="1" applyFont="1" applyFill="1" applyBorder="1"/>
    <xf numFmtId="4" fontId="12" fillId="6" borderId="2" xfId="0" applyNumberFormat="1" applyFont="1" applyFill="1" applyBorder="1"/>
    <xf numFmtId="164" fontId="14" fillId="0" borderId="17" xfId="0" applyNumberFormat="1" applyFont="1" applyBorder="1"/>
    <xf numFmtId="4" fontId="14" fillId="3" borderId="22" xfId="0" applyNumberFormat="1" applyFont="1" applyFill="1" applyBorder="1"/>
    <xf numFmtId="4" fontId="12" fillId="0" borderId="25" xfId="0" applyNumberFormat="1" applyFont="1" applyBorder="1"/>
    <xf numFmtId="4" fontId="14" fillId="3" borderId="26" xfId="0" applyNumberFormat="1" applyFont="1" applyFill="1" applyBorder="1"/>
    <xf numFmtId="4" fontId="14" fillId="2" borderId="22" xfId="0" applyNumberFormat="1" applyFont="1" applyFill="1" applyBorder="1"/>
    <xf numFmtId="164" fontId="14" fillId="0" borderId="19" xfId="0" applyNumberFormat="1" applyFont="1" applyBorder="1"/>
    <xf numFmtId="4" fontId="15" fillId="0" borderId="5" xfId="0" applyNumberFormat="1" applyFont="1" applyBorder="1"/>
    <xf numFmtId="4" fontId="14" fillId="3" borderId="10" xfId="0" applyNumberFormat="1" applyFont="1" applyFill="1" applyBorder="1"/>
    <xf numFmtId="4" fontId="12" fillId="0" borderId="11" xfId="0" applyNumberFormat="1" applyFont="1" applyBorder="1"/>
    <xf numFmtId="4" fontId="14" fillId="3" borderId="23" xfId="0" applyNumberFormat="1" applyFont="1" applyFill="1" applyBorder="1"/>
    <xf numFmtId="4" fontId="14" fillId="2" borderId="10" xfId="0" applyNumberFormat="1" applyFont="1" applyFill="1" applyBorder="1"/>
    <xf numFmtId="164" fontId="14" fillId="0" borderId="1" xfId="0" applyNumberFormat="1" applyFont="1" applyBorder="1"/>
    <xf numFmtId="4" fontId="14" fillId="3" borderId="12" xfId="0" applyNumberFormat="1" applyFont="1" applyFill="1" applyBorder="1"/>
    <xf numFmtId="4" fontId="14" fillId="0" borderId="13" xfId="0" applyNumberFormat="1" applyFont="1" applyBorder="1"/>
    <xf numFmtId="4" fontId="14" fillId="3" borderId="24" xfId="0" applyNumberFormat="1" applyFont="1" applyFill="1" applyBorder="1"/>
    <xf numFmtId="4" fontId="14" fillId="6" borderId="12" xfId="0" applyNumberFormat="1" applyFont="1" applyFill="1" applyBorder="1"/>
    <xf numFmtId="164" fontId="14" fillId="0" borderId="18" xfId="0" applyNumberFormat="1" applyFont="1" applyBorder="1"/>
    <xf numFmtId="4" fontId="15" fillId="0" borderId="3" xfId="0" applyNumberFormat="1" applyFont="1" applyBorder="1"/>
    <xf numFmtId="4" fontId="12" fillId="5" borderId="14" xfId="0" applyNumberFormat="1" applyFont="1" applyFill="1" applyBorder="1"/>
    <xf numFmtId="4" fontId="12" fillId="5" borderId="16" xfId="0" applyNumberFormat="1" applyFont="1" applyFill="1" applyBorder="1"/>
    <xf numFmtId="164" fontId="12" fillId="5" borderId="15" xfId="0" applyNumberFormat="1" applyFont="1" applyFill="1" applyBorder="1"/>
    <xf numFmtId="4" fontId="13" fillId="5" borderId="14" xfId="0" applyNumberFormat="1" applyFont="1" applyFill="1" applyBorder="1"/>
    <xf numFmtId="164" fontId="13" fillId="5" borderId="14" xfId="0" applyNumberFormat="1" applyFont="1" applyFill="1" applyBorder="1"/>
    <xf numFmtId="4" fontId="12" fillId="5" borderId="7" xfId="0" applyNumberFormat="1" applyFont="1" applyFill="1" applyBorder="1"/>
    <xf numFmtId="164" fontId="12" fillId="5" borderId="14" xfId="0" applyNumberFormat="1" applyFont="1" applyFill="1" applyBorder="1"/>
    <xf numFmtId="0" fontId="12" fillId="0" borderId="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13" fillId="3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164" fontId="14" fillId="0" borderId="3" xfId="0" applyNumberFormat="1" applyFont="1" applyBorder="1"/>
    <xf numFmtId="164" fontId="15" fillId="0" borderId="3" xfId="0" applyNumberFormat="1" applyFont="1" applyBorder="1"/>
    <xf numFmtId="4" fontId="12" fillId="5" borderId="34" xfId="0" applyNumberFormat="1" applyFont="1" applyFill="1" applyBorder="1"/>
    <xf numFmtId="4" fontId="12" fillId="5" borderId="35" xfId="0" applyNumberFormat="1" applyFont="1" applyFill="1" applyBorder="1"/>
    <xf numFmtId="4" fontId="12" fillId="5" borderId="33" xfId="0" applyNumberFormat="1" applyFont="1" applyFill="1" applyBorder="1"/>
    <xf numFmtId="164" fontId="12" fillId="5" borderId="36" xfId="0" applyNumberFormat="1" applyFont="1" applyFill="1" applyBorder="1"/>
    <xf numFmtId="164" fontId="12" fillId="5" borderId="35" xfId="0" applyNumberFormat="1" applyFont="1" applyFill="1" applyBorder="1"/>
    <xf numFmtId="4" fontId="13" fillId="5" borderId="34" xfId="0" applyNumberFormat="1" applyFont="1" applyFill="1" applyBorder="1"/>
    <xf numFmtId="164" fontId="13" fillId="5" borderId="34" xfId="0" applyNumberFormat="1" applyFont="1" applyFill="1" applyBorder="1"/>
    <xf numFmtId="4" fontId="14" fillId="6" borderId="2" xfId="0" applyNumberFormat="1" applyFont="1" applyFill="1" applyBorder="1"/>
    <xf numFmtId="0" fontId="10" fillId="0" borderId="1" xfId="0" applyFont="1" applyBorder="1" applyAlignment="1">
      <alignment wrapText="1"/>
    </xf>
    <xf numFmtId="0" fontId="16" fillId="3" borderId="2" xfId="0" applyFont="1" applyFill="1" applyBorder="1" applyAlignment="1">
      <alignment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/>
    <xf numFmtId="0" fontId="8" fillId="7" borderId="37" xfId="0" applyFont="1" applyFill="1" applyBorder="1" applyAlignment="1"/>
    <xf numFmtId="0" fontId="8" fillId="7" borderId="38" xfId="0" applyFont="1" applyFill="1" applyBorder="1" applyAlignment="1"/>
    <xf numFmtId="0" fontId="8" fillId="7" borderId="9" xfId="0" applyFont="1" applyFill="1" applyBorder="1" applyAlignment="1"/>
    <xf numFmtId="0" fontId="6" fillId="3" borderId="0" xfId="0" applyFont="1" applyFill="1" applyAlignment="1">
      <alignment horizontal="center"/>
    </xf>
    <xf numFmtId="0" fontId="7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6"/>
  <sheetViews>
    <sheetView tabSelected="1" topLeftCell="B5" zoomScale="67" zoomScaleNormal="67" workbookViewId="0">
      <selection activeCell="K5" sqref="K5:K8"/>
    </sheetView>
  </sheetViews>
  <sheetFormatPr defaultColWidth="8.796875" defaultRowHeight="73" customHeight="1"/>
  <cols>
    <col min="1" max="1" width="2.09765625" style="1" hidden="1" customWidth="1"/>
    <col min="2" max="2" width="15.09765625" style="11" customWidth="1"/>
    <col min="3" max="3" width="39.3984375" style="1" customWidth="1"/>
    <col min="4" max="4" width="23.3984375" style="2" customWidth="1"/>
    <col min="5" max="5" width="0.69921875" style="1" hidden="1" customWidth="1"/>
    <col min="6" max="6" width="23.5" style="1" customWidth="1"/>
    <col min="7" max="7" width="22.69921875" style="1" customWidth="1"/>
    <col min="8" max="8" width="22.19921875" style="1" customWidth="1"/>
    <col min="9" max="9" width="22.5" style="1" customWidth="1"/>
    <col min="10" max="10" width="15" style="1" customWidth="1"/>
    <col min="11" max="11" width="12.3984375" style="1" customWidth="1"/>
    <col min="12" max="12" width="22.8984375" style="1" customWidth="1"/>
    <col min="13" max="13" width="15.296875" style="1" customWidth="1"/>
    <col min="14" max="14" width="4.3984375" style="1" customWidth="1"/>
    <col min="15" max="16384" width="8.796875" style="1"/>
  </cols>
  <sheetData>
    <row r="1" spans="1:14" s="2" customFormat="1" ht="43" customHeight="1">
      <c r="A1" s="119" t="s">
        <v>47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14" s="29" customFormat="1" ht="40.25" customHeight="1">
      <c r="A2" s="14"/>
      <c r="B2" s="119" t="s">
        <v>49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4"/>
    </row>
    <row r="3" spans="1:14" s="2" customFormat="1" ht="37.75" customHeight="1" thickBot="1">
      <c r="A3" s="119" t="s">
        <v>63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ht="19.25" hidden="1" customHeight="1" thickBot="1">
      <c r="M4" s="10" t="s">
        <v>31</v>
      </c>
    </row>
    <row r="5" spans="1:14" s="3" customFormat="1" ht="20.399999999999999" customHeight="1">
      <c r="A5" s="15"/>
      <c r="B5" s="120" t="s">
        <v>0</v>
      </c>
      <c r="C5" s="123" t="s">
        <v>1</v>
      </c>
      <c r="D5" s="112" t="s">
        <v>64</v>
      </c>
      <c r="E5" s="126" t="s">
        <v>24</v>
      </c>
      <c r="F5" s="112" t="s">
        <v>58</v>
      </c>
      <c r="G5" s="112" t="s">
        <v>59</v>
      </c>
      <c r="H5" s="106" t="s">
        <v>65</v>
      </c>
      <c r="I5" s="129" t="s">
        <v>66</v>
      </c>
      <c r="J5" s="107" t="s">
        <v>67</v>
      </c>
      <c r="K5" s="112" t="s">
        <v>48</v>
      </c>
      <c r="L5" s="106" t="s">
        <v>28</v>
      </c>
      <c r="M5" s="107"/>
    </row>
    <row r="6" spans="1:14" ht="20">
      <c r="A6" s="16"/>
      <c r="B6" s="121"/>
      <c r="C6" s="124"/>
      <c r="D6" s="113"/>
      <c r="E6" s="127"/>
      <c r="F6" s="113"/>
      <c r="G6" s="113"/>
      <c r="H6" s="108"/>
      <c r="I6" s="130"/>
      <c r="J6" s="109"/>
      <c r="K6" s="113"/>
      <c r="L6" s="108"/>
      <c r="M6" s="109"/>
    </row>
    <row r="7" spans="1:14" ht="20.5" thickBot="1">
      <c r="A7" s="16"/>
      <c r="B7" s="121"/>
      <c r="C7" s="124"/>
      <c r="D7" s="113"/>
      <c r="E7" s="127"/>
      <c r="F7" s="113"/>
      <c r="G7" s="113"/>
      <c r="H7" s="108"/>
      <c r="I7" s="130"/>
      <c r="J7" s="109"/>
      <c r="K7" s="113"/>
      <c r="L7" s="110"/>
      <c r="M7" s="111"/>
    </row>
    <row r="8" spans="1:14" ht="165.5" customHeight="1" thickBot="1">
      <c r="A8" s="16"/>
      <c r="B8" s="122"/>
      <c r="C8" s="125"/>
      <c r="D8" s="114"/>
      <c r="E8" s="128"/>
      <c r="F8" s="114"/>
      <c r="G8" s="114"/>
      <c r="H8" s="110"/>
      <c r="I8" s="131"/>
      <c r="J8" s="111"/>
      <c r="K8" s="114"/>
      <c r="L8" s="17" t="s">
        <v>52</v>
      </c>
      <c r="M8" s="17" t="s">
        <v>53</v>
      </c>
    </row>
    <row r="9" spans="1:14" s="5" customFormat="1" ht="44.4" customHeight="1">
      <c r="A9" s="18"/>
      <c r="B9" s="86">
        <v>11010000</v>
      </c>
      <c r="C9" s="19" t="s">
        <v>2</v>
      </c>
      <c r="D9" s="30">
        <v>32204229.359999999</v>
      </c>
      <c r="E9" s="31">
        <v>50381900</v>
      </c>
      <c r="F9" s="30">
        <v>226040000</v>
      </c>
      <c r="G9" s="30">
        <v>226040000</v>
      </c>
      <c r="H9" s="32">
        <v>37270753</v>
      </c>
      <c r="I9" s="33">
        <v>45067119.829999998</v>
      </c>
      <c r="J9" s="34">
        <f t="shared" ref="J9:J51" si="0">IF(H9=0,0,I9/H9*100)</f>
        <v>120.91818973982092</v>
      </c>
      <c r="K9" s="35">
        <f t="shared" ref="K9:K37" si="1">I9/G9*100</f>
        <v>19.937674672624315</v>
      </c>
      <c r="L9" s="36">
        <f>I9-D9</f>
        <v>12862890.469999999</v>
      </c>
      <c r="M9" s="37">
        <f>I9/D9*100</f>
        <v>139.94161861850557</v>
      </c>
      <c r="N9" s="4"/>
    </row>
    <row r="10" spans="1:14" s="5" customFormat="1" ht="47.4" customHeight="1">
      <c r="A10" s="18"/>
      <c r="B10" s="87">
        <v>11020000</v>
      </c>
      <c r="C10" s="20" t="s">
        <v>36</v>
      </c>
      <c r="D10" s="38">
        <v>396</v>
      </c>
      <c r="E10" s="39"/>
      <c r="F10" s="38">
        <v>17200</v>
      </c>
      <c r="G10" s="38">
        <v>17200</v>
      </c>
      <c r="H10" s="38">
        <v>0</v>
      </c>
      <c r="I10" s="41">
        <v>1086</v>
      </c>
      <c r="J10" s="42">
        <f t="shared" si="0"/>
        <v>0</v>
      </c>
      <c r="K10" s="43">
        <f t="shared" si="1"/>
        <v>6.3139534883720927</v>
      </c>
      <c r="L10" s="44">
        <f t="shared" ref="L10" si="2">I10-D10</f>
        <v>690</v>
      </c>
      <c r="M10" s="45">
        <f t="shared" ref="M10:M30" si="3">I10/D10*100</f>
        <v>274.24242424242425</v>
      </c>
      <c r="N10" s="4"/>
    </row>
    <row r="11" spans="1:14" s="5" customFormat="1" ht="70" customHeight="1">
      <c r="A11" s="18"/>
      <c r="B11" s="87">
        <v>13000000</v>
      </c>
      <c r="C11" s="20" t="s">
        <v>39</v>
      </c>
      <c r="D11" s="38">
        <v>596701.53</v>
      </c>
      <c r="E11" s="39"/>
      <c r="F11" s="38">
        <v>1538000</v>
      </c>
      <c r="G11" s="38">
        <v>1538000</v>
      </c>
      <c r="H11" s="40">
        <v>530500</v>
      </c>
      <c r="I11" s="41">
        <v>599298.93000000005</v>
      </c>
      <c r="J11" s="42">
        <f t="shared" si="0"/>
        <v>112.96869557021678</v>
      </c>
      <c r="K11" s="43">
        <f t="shared" si="1"/>
        <v>38.966120286085832</v>
      </c>
      <c r="L11" s="44">
        <f t="shared" ref="L11:L30" si="4">I11-D11</f>
        <v>2597.4000000000233</v>
      </c>
      <c r="M11" s="45">
        <f t="shared" si="3"/>
        <v>100.43529300151117</v>
      </c>
      <c r="N11" s="4"/>
    </row>
    <row r="12" spans="1:14" s="5" customFormat="1" ht="90">
      <c r="A12" s="18"/>
      <c r="B12" s="88" t="s">
        <v>40</v>
      </c>
      <c r="C12" s="20" t="s">
        <v>41</v>
      </c>
      <c r="D12" s="38">
        <v>1342686.37</v>
      </c>
      <c r="E12" s="39"/>
      <c r="F12" s="38">
        <v>10522000</v>
      </c>
      <c r="G12" s="38">
        <v>10522000</v>
      </c>
      <c r="H12" s="40">
        <v>1350000</v>
      </c>
      <c r="I12" s="41">
        <v>1709549.52</v>
      </c>
      <c r="J12" s="42">
        <f t="shared" si="0"/>
        <v>126.63329777777778</v>
      </c>
      <c r="K12" s="43">
        <f t="shared" si="1"/>
        <v>16.247381866565291</v>
      </c>
      <c r="L12" s="44">
        <f t="shared" si="4"/>
        <v>366863.14999999991</v>
      </c>
      <c r="M12" s="45">
        <f t="shared" si="3"/>
        <v>127.3230709864136</v>
      </c>
      <c r="N12" s="4"/>
    </row>
    <row r="13" spans="1:14" s="5" customFormat="1" ht="88.25" customHeight="1">
      <c r="A13" s="18"/>
      <c r="B13" s="87">
        <v>14040000</v>
      </c>
      <c r="C13" s="20" t="s">
        <v>3</v>
      </c>
      <c r="D13" s="38">
        <v>610939.05000000005</v>
      </c>
      <c r="E13" s="39"/>
      <c r="F13" s="38">
        <v>4938600</v>
      </c>
      <c r="G13" s="38">
        <v>4938600</v>
      </c>
      <c r="H13" s="40">
        <v>800000</v>
      </c>
      <c r="I13" s="41">
        <v>1015220.29</v>
      </c>
      <c r="J13" s="42">
        <f t="shared" si="0"/>
        <v>126.90253625000001</v>
      </c>
      <c r="K13" s="43">
        <f t="shared" si="1"/>
        <v>20.556843842384481</v>
      </c>
      <c r="L13" s="44">
        <f t="shared" si="4"/>
        <v>404281.24</v>
      </c>
      <c r="M13" s="45">
        <f t="shared" si="3"/>
        <v>166.17374351827732</v>
      </c>
      <c r="N13" s="4"/>
    </row>
    <row r="14" spans="1:14" s="7" customFormat="1" ht="31.75" customHeight="1">
      <c r="A14" s="18"/>
      <c r="B14" s="89">
        <v>18000000</v>
      </c>
      <c r="C14" s="105" t="s">
        <v>4</v>
      </c>
      <c r="D14" s="46">
        <f>D15+D16+D21+D22+D23</f>
        <v>20041170.609999999</v>
      </c>
      <c r="E14" s="46">
        <f t="shared" ref="E14" si="5">E15+E16+E21</f>
        <v>0</v>
      </c>
      <c r="F14" s="46">
        <f t="shared" ref="F14" si="6">F15+F16+F21+F22+F23</f>
        <v>96263200</v>
      </c>
      <c r="G14" s="46">
        <f t="shared" ref="G14:I14" si="7">G15+G16+G21+G22+G23</f>
        <v>96263200</v>
      </c>
      <c r="H14" s="47">
        <f t="shared" si="7"/>
        <v>19863800</v>
      </c>
      <c r="I14" s="48">
        <f t="shared" si="7"/>
        <v>23806197.84</v>
      </c>
      <c r="J14" s="49">
        <f>IF(H14=0,0,I14/H14*100)</f>
        <v>119.84714827978533</v>
      </c>
      <c r="K14" s="50">
        <f>I14/G14*100</f>
        <v>24.730320454753219</v>
      </c>
      <c r="L14" s="46">
        <f>I14-D14</f>
        <v>3765027.2300000004</v>
      </c>
      <c r="M14" s="50">
        <f>I14/D14*100</f>
        <v>118.78646364160662</v>
      </c>
      <c r="N14" s="6"/>
    </row>
    <row r="15" spans="1:14" s="5" customFormat="1" ht="55.5" customHeight="1">
      <c r="A15" s="18"/>
      <c r="B15" s="88" t="s">
        <v>32</v>
      </c>
      <c r="C15" s="20" t="s">
        <v>25</v>
      </c>
      <c r="D15" s="38">
        <v>996451.13</v>
      </c>
      <c r="E15" s="39"/>
      <c r="F15" s="38">
        <v>4990500</v>
      </c>
      <c r="G15" s="38">
        <v>4990500</v>
      </c>
      <c r="H15" s="40">
        <v>691400</v>
      </c>
      <c r="I15" s="41">
        <v>1230620.6399999999</v>
      </c>
      <c r="J15" s="42">
        <f t="shared" si="0"/>
        <v>177.98967891235174</v>
      </c>
      <c r="K15" s="43">
        <f t="shared" si="1"/>
        <v>24.659265404268108</v>
      </c>
      <c r="L15" s="44">
        <f t="shared" si="4"/>
        <v>234169.50999999989</v>
      </c>
      <c r="M15" s="45">
        <f t="shared" si="3"/>
        <v>123.50035068955161</v>
      </c>
      <c r="N15" s="4"/>
    </row>
    <row r="16" spans="1:14" s="5" customFormat="1" ht="45" customHeight="1">
      <c r="A16" s="18"/>
      <c r="B16" s="88" t="s">
        <v>27</v>
      </c>
      <c r="C16" s="20" t="s">
        <v>26</v>
      </c>
      <c r="D16" s="38">
        <f t="shared" ref="D16:F16" si="8">D17+D18+D19+D20</f>
        <v>3942040.95</v>
      </c>
      <c r="E16" s="38">
        <f t="shared" ref="E16:H16" si="9">E17+E18+E19+E20</f>
        <v>0</v>
      </c>
      <c r="F16" s="38">
        <f t="shared" si="8"/>
        <v>25200000</v>
      </c>
      <c r="G16" s="38">
        <f t="shared" si="9"/>
        <v>25200000</v>
      </c>
      <c r="H16" s="40">
        <f t="shared" si="9"/>
        <v>4085000</v>
      </c>
      <c r="I16" s="41">
        <f>I17+I18+I19+I20</f>
        <v>5440908.8799999999</v>
      </c>
      <c r="J16" s="42">
        <f t="shared" si="0"/>
        <v>133.19238384332925</v>
      </c>
      <c r="K16" s="43">
        <f t="shared" si="1"/>
        <v>21.590908253968252</v>
      </c>
      <c r="L16" s="44">
        <f t="shared" si="4"/>
        <v>1498867.9299999997</v>
      </c>
      <c r="M16" s="45">
        <f t="shared" si="3"/>
        <v>138.02263723313172</v>
      </c>
      <c r="N16" s="4"/>
    </row>
    <row r="17" spans="1:14" ht="40.5" customHeight="1">
      <c r="A17" s="16"/>
      <c r="B17" s="90">
        <v>18010500</v>
      </c>
      <c r="C17" s="21" t="s">
        <v>5</v>
      </c>
      <c r="D17" s="51">
        <v>427507.71</v>
      </c>
      <c r="E17" s="52"/>
      <c r="F17" s="52">
        <v>2700000</v>
      </c>
      <c r="G17" s="52">
        <v>2700000</v>
      </c>
      <c r="H17" s="53">
        <v>460000</v>
      </c>
      <c r="I17" s="54">
        <v>1162863.97</v>
      </c>
      <c r="J17" s="55">
        <f t="shared" si="0"/>
        <v>252.79651521739132</v>
      </c>
      <c r="K17" s="56">
        <f t="shared" si="1"/>
        <v>43.069035925925924</v>
      </c>
      <c r="L17" s="57">
        <f t="shared" si="4"/>
        <v>735356.26</v>
      </c>
      <c r="M17" s="58">
        <f t="shared" si="3"/>
        <v>272.01005801743315</v>
      </c>
      <c r="N17" s="8"/>
    </row>
    <row r="18" spans="1:14" ht="49.5" customHeight="1">
      <c r="A18" s="16"/>
      <c r="B18" s="90">
        <v>18010600</v>
      </c>
      <c r="C18" s="21" t="s">
        <v>6</v>
      </c>
      <c r="D18" s="51">
        <v>3060919.02</v>
      </c>
      <c r="E18" s="52"/>
      <c r="F18" s="52">
        <v>19400000</v>
      </c>
      <c r="G18" s="52">
        <v>19400000</v>
      </c>
      <c r="H18" s="53">
        <v>3200000</v>
      </c>
      <c r="I18" s="54">
        <v>3807354.14</v>
      </c>
      <c r="J18" s="55">
        <f t="shared" si="0"/>
        <v>118.97981687500001</v>
      </c>
      <c r="K18" s="56">
        <f t="shared" si="1"/>
        <v>19.625536804123712</v>
      </c>
      <c r="L18" s="57">
        <f t="shared" si="4"/>
        <v>746435.12000000011</v>
      </c>
      <c r="M18" s="58">
        <f t="shared" si="3"/>
        <v>124.38598065230748</v>
      </c>
      <c r="N18" s="8"/>
    </row>
    <row r="19" spans="1:14" ht="47.5" customHeight="1">
      <c r="A19" s="16"/>
      <c r="B19" s="90">
        <v>18010700</v>
      </c>
      <c r="C19" s="21" t="s">
        <v>7</v>
      </c>
      <c r="D19" s="51">
        <v>203070.33</v>
      </c>
      <c r="E19" s="52"/>
      <c r="F19" s="52">
        <v>1700000</v>
      </c>
      <c r="G19" s="52">
        <v>1700000</v>
      </c>
      <c r="H19" s="53">
        <v>185000</v>
      </c>
      <c r="I19" s="54">
        <v>101855.38</v>
      </c>
      <c r="J19" s="55">
        <f t="shared" si="0"/>
        <v>55.056962162162158</v>
      </c>
      <c r="K19" s="56">
        <f t="shared" si="1"/>
        <v>5.991492941176471</v>
      </c>
      <c r="L19" s="57">
        <f t="shared" si="4"/>
        <v>-101214.94999999998</v>
      </c>
      <c r="M19" s="58">
        <f t="shared" si="3"/>
        <v>50.157686748231519</v>
      </c>
      <c r="N19" s="8"/>
    </row>
    <row r="20" spans="1:14" ht="38" customHeight="1">
      <c r="A20" s="16"/>
      <c r="B20" s="90">
        <v>18010900</v>
      </c>
      <c r="C20" s="21" t="s">
        <v>8</v>
      </c>
      <c r="D20" s="51">
        <v>250543.89</v>
      </c>
      <c r="E20" s="52"/>
      <c r="F20" s="52">
        <v>1400000</v>
      </c>
      <c r="G20" s="52">
        <v>1400000</v>
      </c>
      <c r="H20" s="53">
        <v>240000</v>
      </c>
      <c r="I20" s="54">
        <v>368835.39</v>
      </c>
      <c r="J20" s="55">
        <f t="shared" si="0"/>
        <v>153.68141249999999</v>
      </c>
      <c r="K20" s="56">
        <f t="shared" si="1"/>
        <v>26.345385</v>
      </c>
      <c r="L20" s="57">
        <f t="shared" si="4"/>
        <v>118291.5</v>
      </c>
      <c r="M20" s="58">
        <f t="shared" si="3"/>
        <v>147.21388336390882</v>
      </c>
      <c r="N20" s="8"/>
    </row>
    <row r="21" spans="1:14" ht="38" customHeight="1">
      <c r="A21" s="16"/>
      <c r="B21" s="87">
        <v>18010000</v>
      </c>
      <c r="C21" s="20" t="s">
        <v>37</v>
      </c>
      <c r="D21" s="38">
        <v>77270</v>
      </c>
      <c r="E21" s="39"/>
      <c r="F21" s="38">
        <v>142300</v>
      </c>
      <c r="G21" s="38">
        <v>142300</v>
      </c>
      <c r="H21" s="40">
        <v>73600</v>
      </c>
      <c r="I21" s="41">
        <v>127423.33</v>
      </c>
      <c r="J21" s="42">
        <f t="shared" ref="J21" si="10">IF(H21=0,0,I21/H21*100)</f>
        <v>173.12952445652175</v>
      </c>
      <c r="K21" s="43">
        <f t="shared" ref="K21" si="11">I21/G21*100</f>
        <v>89.545558678847499</v>
      </c>
      <c r="L21" s="44">
        <f t="shared" ref="L21" si="12">I21-D21</f>
        <v>50153.33</v>
      </c>
      <c r="M21" s="45">
        <f t="shared" ref="M21" si="13">I21/D21*100</f>
        <v>164.90660023294942</v>
      </c>
      <c r="N21" s="8"/>
    </row>
    <row r="22" spans="1:14" s="5" customFormat="1" ht="37.5" customHeight="1">
      <c r="A22" s="18"/>
      <c r="B22" s="87">
        <v>18030000</v>
      </c>
      <c r="C22" s="20" t="s">
        <v>9</v>
      </c>
      <c r="D22" s="38">
        <v>3187.9</v>
      </c>
      <c r="E22" s="39"/>
      <c r="F22" s="38">
        <v>30400</v>
      </c>
      <c r="G22" s="38">
        <v>30400</v>
      </c>
      <c r="H22" s="40">
        <v>3800</v>
      </c>
      <c r="I22" s="41">
        <v>5970.3</v>
      </c>
      <c r="J22" s="42">
        <f t="shared" si="0"/>
        <v>157.11315789473684</v>
      </c>
      <c r="K22" s="43">
        <f t="shared" si="1"/>
        <v>19.639144736842105</v>
      </c>
      <c r="L22" s="44">
        <f t="shared" si="4"/>
        <v>2782.4</v>
      </c>
      <c r="M22" s="45">
        <f t="shared" si="3"/>
        <v>187.28002760437906</v>
      </c>
      <c r="N22" s="4"/>
    </row>
    <row r="23" spans="1:14" s="5" customFormat="1" ht="37" customHeight="1">
      <c r="A23" s="18"/>
      <c r="B23" s="87">
        <v>18050000</v>
      </c>
      <c r="C23" s="20" t="s">
        <v>10</v>
      </c>
      <c r="D23" s="38">
        <v>15022220.630000001</v>
      </c>
      <c r="E23" s="39"/>
      <c r="F23" s="38">
        <v>65900000</v>
      </c>
      <c r="G23" s="38">
        <v>65900000</v>
      </c>
      <c r="H23" s="40">
        <v>15010000</v>
      </c>
      <c r="I23" s="41">
        <v>17001274.690000001</v>
      </c>
      <c r="J23" s="42">
        <f t="shared" si="0"/>
        <v>113.26632038640906</v>
      </c>
      <c r="K23" s="43">
        <f t="shared" si="1"/>
        <v>25.798595887708654</v>
      </c>
      <c r="L23" s="44">
        <f t="shared" si="4"/>
        <v>1979054.0600000005</v>
      </c>
      <c r="M23" s="45">
        <f t="shared" si="3"/>
        <v>113.17417783125717</v>
      </c>
      <c r="N23" s="4"/>
    </row>
    <row r="24" spans="1:14" s="5" customFormat="1" ht="125">
      <c r="A24" s="18"/>
      <c r="B24" s="87">
        <v>21010000</v>
      </c>
      <c r="C24" s="20" t="s">
        <v>46</v>
      </c>
      <c r="D24" s="38">
        <v>271</v>
      </c>
      <c r="E24" s="39"/>
      <c r="F24" s="38">
        <v>7600</v>
      </c>
      <c r="G24" s="38">
        <v>7600</v>
      </c>
      <c r="H24" s="40">
        <v>0</v>
      </c>
      <c r="I24" s="41">
        <v>490</v>
      </c>
      <c r="J24" s="42">
        <f t="shared" si="0"/>
        <v>0</v>
      </c>
      <c r="K24" s="43">
        <f t="shared" si="1"/>
        <v>6.4473684210526319</v>
      </c>
      <c r="L24" s="44">
        <f t="shared" ref="L24" si="14">I24-D24</f>
        <v>219</v>
      </c>
      <c r="M24" s="45">
        <f t="shared" si="3"/>
        <v>180.81180811808116</v>
      </c>
      <c r="N24" s="4"/>
    </row>
    <row r="25" spans="1:14" ht="50.4" customHeight="1">
      <c r="A25" s="16"/>
      <c r="B25" s="87">
        <v>21081000</v>
      </c>
      <c r="C25" s="20" t="s">
        <v>12</v>
      </c>
      <c r="D25" s="38">
        <v>2261</v>
      </c>
      <c r="E25" s="39"/>
      <c r="F25" s="38">
        <v>55000</v>
      </c>
      <c r="G25" s="38">
        <v>55000</v>
      </c>
      <c r="H25" s="40">
        <v>3500</v>
      </c>
      <c r="I25" s="41">
        <v>3993.57</v>
      </c>
      <c r="J25" s="42">
        <f t="shared" si="0"/>
        <v>114.10200000000002</v>
      </c>
      <c r="K25" s="43">
        <f t="shared" si="1"/>
        <v>7.2610363636363644</v>
      </c>
      <c r="L25" s="44">
        <f t="shared" si="4"/>
        <v>1732.5700000000002</v>
      </c>
      <c r="M25" s="45">
        <f t="shared" si="3"/>
        <v>176.62848297213623</v>
      </c>
      <c r="N25" s="8"/>
    </row>
    <row r="26" spans="1:14" s="5" customFormat="1" ht="50.4" customHeight="1">
      <c r="A26" s="18"/>
      <c r="B26" s="87">
        <v>22010000</v>
      </c>
      <c r="C26" s="20" t="s">
        <v>13</v>
      </c>
      <c r="D26" s="38">
        <v>450193.17</v>
      </c>
      <c r="E26" s="39"/>
      <c r="F26" s="38">
        <v>3129200</v>
      </c>
      <c r="G26" s="38">
        <v>3129200</v>
      </c>
      <c r="H26" s="40">
        <v>448200</v>
      </c>
      <c r="I26" s="41">
        <v>459228.67</v>
      </c>
      <c r="J26" s="42">
        <f t="shared" si="0"/>
        <v>102.46065818830878</v>
      </c>
      <c r="K26" s="43">
        <f t="shared" si="1"/>
        <v>14.675593442413396</v>
      </c>
      <c r="L26" s="44">
        <f t="shared" si="4"/>
        <v>9035.5</v>
      </c>
      <c r="M26" s="45">
        <f t="shared" si="3"/>
        <v>102.00702733895319</v>
      </c>
      <c r="N26" s="4"/>
    </row>
    <row r="27" spans="1:14" ht="114" customHeight="1">
      <c r="A27" s="16"/>
      <c r="B27" s="87">
        <v>22080402</v>
      </c>
      <c r="C27" s="20" t="s">
        <v>14</v>
      </c>
      <c r="D27" s="38">
        <v>169697.32</v>
      </c>
      <c r="E27" s="39"/>
      <c r="F27" s="38">
        <v>1680700</v>
      </c>
      <c r="G27" s="38">
        <v>1680700</v>
      </c>
      <c r="H27" s="40">
        <v>210000</v>
      </c>
      <c r="I27" s="41">
        <v>300549.43</v>
      </c>
      <c r="J27" s="42">
        <f t="shared" si="0"/>
        <v>143.11877619047618</v>
      </c>
      <c r="K27" s="43">
        <f t="shared" si="1"/>
        <v>17.882396025465582</v>
      </c>
      <c r="L27" s="44">
        <f t="shared" si="4"/>
        <v>130852.10999999999</v>
      </c>
      <c r="M27" s="45">
        <f t="shared" si="3"/>
        <v>177.10911993188813</v>
      </c>
      <c r="N27" s="8"/>
    </row>
    <row r="28" spans="1:14" s="5" customFormat="1" ht="33" customHeight="1">
      <c r="A28" s="18"/>
      <c r="B28" s="87">
        <v>22090000</v>
      </c>
      <c r="C28" s="20" t="s">
        <v>15</v>
      </c>
      <c r="D28" s="38">
        <v>12936.61</v>
      </c>
      <c r="E28" s="39"/>
      <c r="F28" s="38">
        <v>62100</v>
      </c>
      <c r="G28" s="38">
        <v>62100</v>
      </c>
      <c r="H28" s="40">
        <v>11000</v>
      </c>
      <c r="I28" s="41">
        <v>3515.72</v>
      </c>
      <c r="J28" s="42">
        <f t="shared" si="0"/>
        <v>31.961090909090906</v>
      </c>
      <c r="K28" s="43">
        <f t="shared" si="1"/>
        <v>5.6613848631239927</v>
      </c>
      <c r="L28" s="44">
        <f t="shared" si="4"/>
        <v>-9420.8900000000012</v>
      </c>
      <c r="M28" s="45">
        <f t="shared" si="3"/>
        <v>27.17651687729629</v>
      </c>
      <c r="N28" s="4"/>
    </row>
    <row r="29" spans="1:14" ht="44.5" customHeight="1">
      <c r="A29" s="16"/>
      <c r="B29" s="87">
        <v>22130000</v>
      </c>
      <c r="C29" s="20" t="s">
        <v>42</v>
      </c>
      <c r="D29" s="38">
        <v>2921.32</v>
      </c>
      <c r="E29" s="39"/>
      <c r="F29" s="38">
        <v>13400</v>
      </c>
      <c r="G29" s="38">
        <v>13400</v>
      </c>
      <c r="H29" s="40">
        <v>2800</v>
      </c>
      <c r="I29" s="41">
        <v>7368.69</v>
      </c>
      <c r="J29" s="42">
        <f t="shared" si="0"/>
        <v>263.16750000000002</v>
      </c>
      <c r="K29" s="43">
        <f t="shared" si="1"/>
        <v>54.990223880597014</v>
      </c>
      <c r="L29" s="44">
        <f t="shared" si="4"/>
        <v>4447.369999999999</v>
      </c>
      <c r="M29" s="45">
        <f t="shared" si="3"/>
        <v>252.23837169498717</v>
      </c>
      <c r="N29" s="8"/>
    </row>
    <row r="30" spans="1:14" ht="39" customHeight="1">
      <c r="A30" s="16"/>
      <c r="B30" s="87">
        <v>24060300</v>
      </c>
      <c r="C30" s="20" t="s">
        <v>11</v>
      </c>
      <c r="D30" s="38">
        <v>675426.61</v>
      </c>
      <c r="E30" s="39"/>
      <c r="F30" s="38">
        <v>455000</v>
      </c>
      <c r="G30" s="38">
        <v>455000</v>
      </c>
      <c r="H30" s="40">
        <v>337200</v>
      </c>
      <c r="I30" s="41">
        <v>250105.88</v>
      </c>
      <c r="J30" s="42">
        <f t="shared" si="0"/>
        <v>74.171376037959675</v>
      </c>
      <c r="K30" s="43">
        <f t="shared" si="1"/>
        <v>54.968325274725274</v>
      </c>
      <c r="L30" s="44">
        <f t="shared" si="4"/>
        <v>-425320.73</v>
      </c>
      <c r="M30" s="45">
        <f t="shared" si="3"/>
        <v>37.029319884213621</v>
      </c>
      <c r="N30" s="8"/>
    </row>
    <row r="31" spans="1:14" ht="335" hidden="1">
      <c r="A31" s="16"/>
      <c r="B31" s="87">
        <v>24062200</v>
      </c>
      <c r="C31" s="22" t="s">
        <v>50</v>
      </c>
      <c r="D31" s="38">
        <v>0</v>
      </c>
      <c r="E31" s="39"/>
      <c r="F31" s="38">
        <v>0</v>
      </c>
      <c r="G31" s="38">
        <v>0</v>
      </c>
      <c r="H31" s="40">
        <v>0</v>
      </c>
      <c r="I31" s="41">
        <v>0</v>
      </c>
      <c r="J31" s="42">
        <f t="shared" si="0"/>
        <v>0</v>
      </c>
      <c r="K31" s="43">
        <v>0</v>
      </c>
      <c r="L31" s="44">
        <f t="shared" ref="L31" si="15">I31-D31</f>
        <v>0</v>
      </c>
      <c r="M31" s="45">
        <v>0</v>
      </c>
      <c r="N31" s="8"/>
    </row>
    <row r="32" spans="1:14" s="5" customFormat="1" ht="32.5" customHeight="1">
      <c r="A32" s="18"/>
      <c r="B32" s="87">
        <v>40000000</v>
      </c>
      <c r="C32" s="20" t="s">
        <v>16</v>
      </c>
      <c r="D32" s="38">
        <f t="shared" ref="D32:I32" si="16">D33+D35+D41+D44</f>
        <v>17765237</v>
      </c>
      <c r="E32" s="38" t="e">
        <f t="shared" si="16"/>
        <v>#REF!</v>
      </c>
      <c r="F32" s="38">
        <f t="shared" si="16"/>
        <v>87178600</v>
      </c>
      <c r="G32" s="38">
        <f t="shared" si="16"/>
        <v>95888100</v>
      </c>
      <c r="H32" s="40">
        <f t="shared" si="16"/>
        <v>22057800</v>
      </c>
      <c r="I32" s="41">
        <f t="shared" si="16"/>
        <v>22078391</v>
      </c>
      <c r="J32" s="42">
        <f t="shared" si="0"/>
        <v>100.09335019811584</v>
      </c>
      <c r="K32" s="43">
        <f t="shared" si="1"/>
        <v>23.025162663563048</v>
      </c>
      <c r="L32" s="44">
        <f t="shared" ref="L32:L51" si="17">I32-D32</f>
        <v>4313154</v>
      </c>
      <c r="M32" s="45">
        <f t="shared" ref="M32:M47" si="18">I32/D32*100</f>
        <v>124.27861784225</v>
      </c>
      <c r="N32" s="4"/>
    </row>
    <row r="33" spans="1:14" s="5" customFormat="1" ht="45.5" hidden="1" customHeight="1">
      <c r="A33" s="18"/>
      <c r="B33" s="87">
        <v>41020000</v>
      </c>
      <c r="C33" s="20" t="s">
        <v>33</v>
      </c>
      <c r="D33" s="38">
        <f t="shared" ref="D33:I33" si="19">D34</f>
        <v>0</v>
      </c>
      <c r="E33" s="38">
        <f t="shared" si="19"/>
        <v>0</v>
      </c>
      <c r="F33" s="38">
        <f t="shared" si="19"/>
        <v>0</v>
      </c>
      <c r="G33" s="38">
        <f t="shared" si="19"/>
        <v>0</v>
      </c>
      <c r="H33" s="40">
        <f t="shared" si="19"/>
        <v>0</v>
      </c>
      <c r="I33" s="41">
        <f t="shared" si="19"/>
        <v>0</v>
      </c>
      <c r="J33" s="42">
        <f t="shared" ref="J33:J34" si="20">IF(H33=0,0,I33/H33*100)</f>
        <v>0</v>
      </c>
      <c r="K33" s="43">
        <v>0</v>
      </c>
      <c r="L33" s="44">
        <f t="shared" si="17"/>
        <v>0</v>
      </c>
      <c r="M33" s="45" t="e">
        <f t="shared" si="18"/>
        <v>#DIV/0!</v>
      </c>
      <c r="N33" s="4"/>
    </row>
    <row r="34" spans="1:14" s="5" customFormat="1" ht="36" hidden="1" customHeight="1">
      <c r="A34" s="18"/>
      <c r="B34" s="90">
        <v>41020100</v>
      </c>
      <c r="C34" s="23" t="s">
        <v>34</v>
      </c>
      <c r="D34" s="51">
        <v>0</v>
      </c>
      <c r="E34" s="39"/>
      <c r="F34" s="51">
        <v>0</v>
      </c>
      <c r="G34" s="51">
        <v>0</v>
      </c>
      <c r="H34" s="59">
        <v>0</v>
      </c>
      <c r="I34" s="54">
        <v>0</v>
      </c>
      <c r="J34" s="55">
        <f t="shared" si="20"/>
        <v>0</v>
      </c>
      <c r="K34" s="56">
        <v>0</v>
      </c>
      <c r="L34" s="57">
        <f t="shared" si="17"/>
        <v>0</v>
      </c>
      <c r="M34" s="58" t="e">
        <f t="shared" si="18"/>
        <v>#DIV/0!</v>
      </c>
      <c r="N34" s="4"/>
    </row>
    <row r="35" spans="1:14" ht="54" customHeight="1">
      <c r="A35" s="16"/>
      <c r="B35" s="87">
        <v>41030000</v>
      </c>
      <c r="C35" s="20" t="s">
        <v>17</v>
      </c>
      <c r="D35" s="38">
        <f>D37+D38+D36+D39+D40</f>
        <v>17479800</v>
      </c>
      <c r="E35" s="38">
        <f t="shared" ref="E35" si="21">E37+E38</f>
        <v>0</v>
      </c>
      <c r="F35" s="38">
        <f t="shared" ref="F35:I35" si="22">F37+F38+F36+F39+F40</f>
        <v>86288600</v>
      </c>
      <c r="G35" s="38">
        <f t="shared" si="22"/>
        <v>94998100</v>
      </c>
      <c r="H35" s="38">
        <f t="shared" si="22"/>
        <v>21817800</v>
      </c>
      <c r="I35" s="60">
        <f t="shared" si="22"/>
        <v>21872800</v>
      </c>
      <c r="J35" s="42">
        <f t="shared" si="0"/>
        <v>100.25208774486887</v>
      </c>
      <c r="K35" s="43">
        <f t="shared" si="1"/>
        <v>23.024460489209783</v>
      </c>
      <c r="L35" s="44">
        <f>I35-D35</f>
        <v>4393000</v>
      </c>
      <c r="M35" s="45">
        <f t="shared" si="18"/>
        <v>125.13186649732835</v>
      </c>
      <c r="N35" s="8"/>
    </row>
    <row r="36" spans="1:14" ht="112.5" hidden="1" customHeight="1">
      <c r="A36" s="16"/>
      <c r="B36" s="90">
        <v>41033300</v>
      </c>
      <c r="C36" s="21" t="s">
        <v>57</v>
      </c>
      <c r="D36" s="51">
        <v>0</v>
      </c>
      <c r="E36" s="52"/>
      <c r="F36" s="51">
        <v>0</v>
      </c>
      <c r="G36" s="51">
        <v>0</v>
      </c>
      <c r="H36" s="59">
        <v>0</v>
      </c>
      <c r="I36" s="54">
        <v>0</v>
      </c>
      <c r="J36" s="55">
        <f t="shared" ref="J36" si="23">IF(H36=0,0,I36/H36*100)</f>
        <v>0</v>
      </c>
      <c r="K36" s="56" t="e">
        <f t="shared" ref="K36" si="24">I36/G36*100</f>
        <v>#DIV/0!</v>
      </c>
      <c r="L36" s="57">
        <f t="shared" ref="L36" si="25">I36-D36</f>
        <v>0</v>
      </c>
      <c r="M36" s="58">
        <v>100</v>
      </c>
      <c r="N36" s="8"/>
    </row>
    <row r="37" spans="1:14" ht="59.5" customHeight="1">
      <c r="A37" s="16"/>
      <c r="B37" s="90">
        <v>41033900</v>
      </c>
      <c r="C37" s="21" t="s">
        <v>18</v>
      </c>
      <c r="D37" s="51">
        <v>17479800</v>
      </c>
      <c r="E37" s="52"/>
      <c r="F37" s="51">
        <v>86288600</v>
      </c>
      <c r="G37" s="51">
        <v>86288600</v>
      </c>
      <c r="H37" s="59">
        <v>19742800</v>
      </c>
      <c r="I37" s="54">
        <v>19742800</v>
      </c>
      <c r="J37" s="55">
        <f t="shared" si="0"/>
        <v>100</v>
      </c>
      <c r="K37" s="56">
        <f t="shared" si="1"/>
        <v>22.879963285996062</v>
      </c>
      <c r="L37" s="57">
        <f t="shared" si="17"/>
        <v>2263000</v>
      </c>
      <c r="M37" s="58">
        <f t="shared" si="18"/>
        <v>112.94637238412339</v>
      </c>
      <c r="N37" s="8"/>
    </row>
    <row r="38" spans="1:14" ht="110">
      <c r="A38" s="16"/>
      <c r="B38" s="90">
        <v>41035400</v>
      </c>
      <c r="C38" s="21" t="s">
        <v>60</v>
      </c>
      <c r="D38" s="51">
        <v>0</v>
      </c>
      <c r="E38" s="52"/>
      <c r="F38" s="51">
        <v>0</v>
      </c>
      <c r="G38" s="51">
        <v>304100</v>
      </c>
      <c r="H38" s="59">
        <v>60800</v>
      </c>
      <c r="I38" s="54">
        <v>60800</v>
      </c>
      <c r="J38" s="55">
        <f t="shared" ref="J38" si="26">IF(H38=0,0,I38/H38*100)</f>
        <v>100</v>
      </c>
      <c r="K38" s="56">
        <v>0</v>
      </c>
      <c r="L38" s="57">
        <f t="shared" ref="L38" si="27">I38-D38</f>
        <v>60800</v>
      </c>
      <c r="M38" s="58">
        <v>100</v>
      </c>
      <c r="N38" s="8"/>
    </row>
    <row r="39" spans="1:14" ht="146">
      <c r="A39" s="16"/>
      <c r="B39" s="90">
        <v>41036000</v>
      </c>
      <c r="C39" s="21" t="s">
        <v>61</v>
      </c>
      <c r="D39" s="51">
        <v>0</v>
      </c>
      <c r="E39" s="52"/>
      <c r="F39" s="51">
        <v>0</v>
      </c>
      <c r="G39" s="51">
        <v>2197800</v>
      </c>
      <c r="H39" s="59">
        <v>0</v>
      </c>
      <c r="I39" s="54">
        <v>0</v>
      </c>
      <c r="J39" s="55">
        <f t="shared" ref="J39:J40" si="28">IF(H39=0,0,I39/H39*100)</f>
        <v>0</v>
      </c>
      <c r="K39" s="56">
        <v>0</v>
      </c>
      <c r="L39" s="57">
        <f t="shared" ref="L39:L40" si="29">I39-D39</f>
        <v>0</v>
      </c>
      <c r="M39" s="58">
        <v>0</v>
      </c>
      <c r="N39" s="8"/>
    </row>
    <row r="40" spans="1:14" ht="110">
      <c r="A40" s="16"/>
      <c r="B40" s="90">
        <v>41036300</v>
      </c>
      <c r="C40" s="21" t="s">
        <v>62</v>
      </c>
      <c r="D40" s="51">
        <v>0</v>
      </c>
      <c r="E40" s="52"/>
      <c r="F40" s="51">
        <v>0</v>
      </c>
      <c r="G40" s="51">
        <v>6207600</v>
      </c>
      <c r="H40" s="59">
        <v>2014200</v>
      </c>
      <c r="I40" s="54">
        <v>2069200</v>
      </c>
      <c r="J40" s="55">
        <f t="shared" si="28"/>
        <v>102.7306126501837</v>
      </c>
      <c r="K40" s="56">
        <v>0</v>
      </c>
      <c r="L40" s="57">
        <f t="shared" si="29"/>
        <v>2069200</v>
      </c>
      <c r="M40" s="58">
        <v>100</v>
      </c>
      <c r="N40" s="8"/>
    </row>
    <row r="41" spans="1:14" ht="44" customHeight="1">
      <c r="A41" s="16"/>
      <c r="B41" s="87">
        <v>41040000</v>
      </c>
      <c r="C41" s="20" t="s">
        <v>19</v>
      </c>
      <c r="D41" s="38">
        <f>D42+D43</f>
        <v>107393</v>
      </c>
      <c r="E41" s="38">
        <f t="shared" ref="E41" si="30">E42</f>
        <v>0</v>
      </c>
      <c r="F41" s="38">
        <f t="shared" ref="F41:I41" si="31">F42+F43</f>
        <v>0</v>
      </c>
      <c r="G41" s="38">
        <f t="shared" si="31"/>
        <v>0</v>
      </c>
      <c r="H41" s="38">
        <f t="shared" si="31"/>
        <v>0</v>
      </c>
      <c r="I41" s="60">
        <f t="shared" si="31"/>
        <v>0</v>
      </c>
      <c r="J41" s="42">
        <f t="shared" si="0"/>
        <v>0</v>
      </c>
      <c r="K41" s="43">
        <v>0</v>
      </c>
      <c r="L41" s="44">
        <f>I41-D41</f>
        <v>-107393</v>
      </c>
      <c r="M41" s="45">
        <f t="shared" si="18"/>
        <v>0</v>
      </c>
      <c r="N41" s="8"/>
    </row>
    <row r="42" spans="1:14" ht="128" hidden="1">
      <c r="A42" s="16"/>
      <c r="B42" s="90">
        <v>41040200</v>
      </c>
      <c r="C42" s="21" t="s">
        <v>20</v>
      </c>
      <c r="D42" s="51">
        <v>0</v>
      </c>
      <c r="E42" s="52"/>
      <c r="F42" s="51">
        <v>0</v>
      </c>
      <c r="G42" s="51">
        <v>0</v>
      </c>
      <c r="H42" s="59">
        <v>0</v>
      </c>
      <c r="I42" s="54">
        <v>0</v>
      </c>
      <c r="J42" s="55">
        <f t="shared" si="0"/>
        <v>0</v>
      </c>
      <c r="K42" s="56">
        <v>0</v>
      </c>
      <c r="L42" s="57">
        <f t="shared" si="17"/>
        <v>0</v>
      </c>
      <c r="M42" s="58" t="e">
        <f t="shared" si="18"/>
        <v>#DIV/0!</v>
      </c>
      <c r="N42" s="8"/>
    </row>
    <row r="43" spans="1:14" ht="39.5" customHeight="1">
      <c r="A43" s="16"/>
      <c r="B43" s="90">
        <v>41040400</v>
      </c>
      <c r="C43" s="21" t="s">
        <v>51</v>
      </c>
      <c r="D43" s="51">
        <v>107393</v>
      </c>
      <c r="E43" s="52"/>
      <c r="F43" s="51">
        <v>0</v>
      </c>
      <c r="G43" s="51">
        <v>0</v>
      </c>
      <c r="H43" s="59">
        <v>0</v>
      </c>
      <c r="I43" s="54">
        <v>0</v>
      </c>
      <c r="J43" s="55">
        <f t="shared" ref="J43" si="32">IF(H43=0,0,I43/H43*100)</f>
        <v>0</v>
      </c>
      <c r="K43" s="56">
        <v>0</v>
      </c>
      <c r="L43" s="57">
        <f t="shared" ref="L43" si="33">I43-D43</f>
        <v>-107393</v>
      </c>
      <c r="M43" s="58">
        <f t="shared" si="18"/>
        <v>0</v>
      </c>
      <c r="N43" s="8"/>
    </row>
    <row r="44" spans="1:14" ht="64" customHeight="1">
      <c r="A44" s="16"/>
      <c r="B44" s="87">
        <v>41050000</v>
      </c>
      <c r="C44" s="20" t="s">
        <v>21</v>
      </c>
      <c r="D44" s="38">
        <f>D45+D46+D47+D48+D51+D52+D53</f>
        <v>178044</v>
      </c>
      <c r="E44" s="38" t="e">
        <f>E47+E48+#REF!+E51+#REF!</f>
        <v>#REF!</v>
      </c>
      <c r="F44" s="38">
        <f>F45+F46+F47+F48+F51+F52</f>
        <v>890000</v>
      </c>
      <c r="G44" s="38">
        <f>G45+G46+G47+G48+G51+G52+G50</f>
        <v>890000</v>
      </c>
      <c r="H44" s="38">
        <f>H45+H46+H47+H48+H51+H52+H50</f>
        <v>240000</v>
      </c>
      <c r="I44" s="60">
        <f>I45+I46+I47+I48+I51+I52+I50</f>
        <v>205591</v>
      </c>
      <c r="J44" s="42">
        <f t="shared" ref="J44:J45" si="34">IF(H44=0,0,I44/H44*100)</f>
        <v>85.662916666666661</v>
      </c>
      <c r="K44" s="43">
        <f t="shared" ref="K41:K45" si="35">I44/G44*100</f>
        <v>23.100112359550561</v>
      </c>
      <c r="L44" s="44">
        <f t="shared" ref="L44:L45" si="36">I44-D44</f>
        <v>27547</v>
      </c>
      <c r="M44" s="45">
        <f t="shared" si="18"/>
        <v>115.47201815281616</v>
      </c>
      <c r="N44" s="8"/>
    </row>
    <row r="45" spans="1:14" ht="94" customHeight="1" thickBot="1">
      <c r="A45" s="16"/>
      <c r="B45" s="90">
        <v>41051000</v>
      </c>
      <c r="C45" s="21" t="s">
        <v>45</v>
      </c>
      <c r="D45" s="51">
        <v>178044</v>
      </c>
      <c r="E45" s="52"/>
      <c r="F45" s="51">
        <v>890000</v>
      </c>
      <c r="G45" s="51">
        <v>890000</v>
      </c>
      <c r="H45" s="59">
        <v>240000</v>
      </c>
      <c r="I45" s="54">
        <v>205591</v>
      </c>
      <c r="J45" s="55">
        <f t="shared" si="34"/>
        <v>85.662916666666661</v>
      </c>
      <c r="K45" s="56">
        <f t="shared" si="35"/>
        <v>23.100112359550561</v>
      </c>
      <c r="L45" s="57">
        <f t="shared" si="36"/>
        <v>27547</v>
      </c>
      <c r="M45" s="58">
        <f t="shared" si="18"/>
        <v>115.47201815281616</v>
      </c>
      <c r="N45" s="8"/>
    </row>
    <row r="46" spans="1:14" ht="92" hidden="1">
      <c r="A46" s="16"/>
      <c r="B46" s="90">
        <v>41051100</v>
      </c>
      <c r="C46" s="21" t="s">
        <v>43</v>
      </c>
      <c r="D46" s="51">
        <v>0</v>
      </c>
      <c r="E46" s="38"/>
      <c r="F46" s="51">
        <v>0</v>
      </c>
      <c r="G46" s="51">
        <v>0</v>
      </c>
      <c r="H46" s="59">
        <v>0</v>
      </c>
      <c r="I46" s="54">
        <v>0</v>
      </c>
      <c r="J46" s="55">
        <f t="shared" ref="J46" si="37">IF(H46=0,0,I46/H46*100)</f>
        <v>0</v>
      </c>
      <c r="K46" s="61">
        <v>0</v>
      </c>
      <c r="L46" s="57">
        <f t="shared" ref="L46" si="38">I46-D46</f>
        <v>0</v>
      </c>
      <c r="M46" s="58" t="e">
        <f t="shared" ref="M46:M52" si="39">I46/D46*100</f>
        <v>#DIV/0!</v>
      </c>
      <c r="N46" s="8"/>
    </row>
    <row r="47" spans="1:14" ht="128" hidden="1">
      <c r="A47" s="16"/>
      <c r="B47" s="90">
        <v>41051200</v>
      </c>
      <c r="C47" s="21" t="s">
        <v>35</v>
      </c>
      <c r="D47" s="51">
        <v>0</v>
      </c>
      <c r="E47" s="39"/>
      <c r="F47" s="51">
        <v>0</v>
      </c>
      <c r="G47" s="51">
        <v>0</v>
      </c>
      <c r="H47" s="59">
        <v>0</v>
      </c>
      <c r="I47" s="54">
        <v>0</v>
      </c>
      <c r="J47" s="55">
        <f t="shared" ref="J47" si="40">IF(H47=0,0,I47/H47*100)</f>
        <v>0</v>
      </c>
      <c r="K47" s="56" t="e">
        <f t="shared" ref="K47" si="41">I47/G47*100</f>
        <v>#DIV/0!</v>
      </c>
      <c r="L47" s="57">
        <f t="shared" ref="L47:L48" si="42">I47-D47</f>
        <v>0</v>
      </c>
      <c r="M47" s="58" t="e">
        <f t="shared" si="18"/>
        <v>#DIV/0!</v>
      </c>
      <c r="N47" s="8"/>
    </row>
    <row r="48" spans="1:14" ht="132.5" hidden="1" customHeight="1">
      <c r="A48" s="16"/>
      <c r="B48" s="91">
        <v>41051400</v>
      </c>
      <c r="C48" s="24" t="s">
        <v>38</v>
      </c>
      <c r="D48" s="62">
        <v>0</v>
      </c>
      <c r="E48" s="63"/>
      <c r="F48" s="62">
        <v>0</v>
      </c>
      <c r="G48" s="62">
        <v>0</v>
      </c>
      <c r="H48" s="64">
        <v>0</v>
      </c>
      <c r="I48" s="65">
        <v>0</v>
      </c>
      <c r="J48" s="66">
        <f t="shared" si="0"/>
        <v>0</v>
      </c>
      <c r="K48" s="61">
        <v>0</v>
      </c>
      <c r="L48" s="67">
        <f t="shared" si="42"/>
        <v>0</v>
      </c>
      <c r="M48" s="58">
        <v>100</v>
      </c>
      <c r="N48" s="8"/>
    </row>
    <row r="49" spans="1:14" ht="128" hidden="1">
      <c r="A49" s="16"/>
      <c r="B49" s="92">
        <v>41053000</v>
      </c>
      <c r="C49" s="25" t="s">
        <v>44</v>
      </c>
      <c r="D49" s="68">
        <v>0</v>
      </c>
      <c r="E49" s="69"/>
      <c r="F49" s="68">
        <v>0</v>
      </c>
      <c r="G49" s="68">
        <v>0</v>
      </c>
      <c r="H49" s="70">
        <v>0</v>
      </c>
      <c r="I49" s="71">
        <v>0</v>
      </c>
      <c r="J49" s="55">
        <f t="shared" ref="J49:J50" si="43">IF(H49=0,0,I49/H49*100)</f>
        <v>0</v>
      </c>
      <c r="K49" s="72">
        <v>0</v>
      </c>
      <c r="L49" s="57">
        <f t="shared" ref="L49:L50" si="44">I49-D49</f>
        <v>0</v>
      </c>
      <c r="M49" s="58" t="e">
        <f t="shared" si="39"/>
        <v>#DIV/0!</v>
      </c>
      <c r="N49" s="8"/>
    </row>
    <row r="50" spans="1:14" ht="138" hidden="1" customHeight="1">
      <c r="A50" s="16"/>
      <c r="B50" s="90">
        <v>41051700</v>
      </c>
      <c r="C50" s="21" t="s">
        <v>54</v>
      </c>
      <c r="D50" s="68">
        <v>0</v>
      </c>
      <c r="E50" s="69"/>
      <c r="F50" s="68">
        <v>0</v>
      </c>
      <c r="G50" s="68">
        <v>0</v>
      </c>
      <c r="H50" s="70">
        <v>0</v>
      </c>
      <c r="I50" s="71">
        <v>0</v>
      </c>
      <c r="J50" s="55">
        <f t="shared" si="43"/>
        <v>0</v>
      </c>
      <c r="K50" s="56" t="e">
        <f t="shared" ref="K50:K52" si="45">I50/G50*100</f>
        <v>#DIV/0!</v>
      </c>
      <c r="L50" s="57">
        <f t="shared" si="44"/>
        <v>0</v>
      </c>
      <c r="M50" s="56">
        <v>100</v>
      </c>
      <c r="N50" s="8"/>
    </row>
    <row r="51" spans="1:14" ht="58.5" hidden="1" customHeight="1">
      <c r="A51" s="26"/>
      <c r="B51" s="93">
        <v>41053900</v>
      </c>
      <c r="C51" s="27" t="s">
        <v>29</v>
      </c>
      <c r="D51" s="73">
        <v>0</v>
      </c>
      <c r="E51" s="74"/>
      <c r="F51" s="73">
        <v>0</v>
      </c>
      <c r="G51" s="73">
        <v>0</v>
      </c>
      <c r="H51" s="75">
        <v>0</v>
      </c>
      <c r="I51" s="76">
        <v>0</v>
      </c>
      <c r="J51" s="77">
        <f t="shared" si="0"/>
        <v>0</v>
      </c>
      <c r="K51" s="56" t="e">
        <f t="shared" si="45"/>
        <v>#DIV/0!</v>
      </c>
      <c r="L51" s="78">
        <f t="shared" si="17"/>
        <v>0</v>
      </c>
      <c r="M51" s="56" t="e">
        <f t="shared" si="39"/>
        <v>#DIV/0!</v>
      </c>
      <c r="N51" s="8"/>
    </row>
    <row r="52" spans="1:14" ht="140" hidden="1" customHeight="1">
      <c r="A52" s="28"/>
      <c r="B52" s="93">
        <v>41057700</v>
      </c>
      <c r="C52" s="27" t="s">
        <v>55</v>
      </c>
      <c r="D52" s="73">
        <v>0</v>
      </c>
      <c r="E52" s="74"/>
      <c r="F52" s="73">
        <v>0</v>
      </c>
      <c r="G52" s="73">
        <v>0</v>
      </c>
      <c r="H52" s="75">
        <v>0</v>
      </c>
      <c r="I52" s="76">
        <v>0</v>
      </c>
      <c r="J52" s="77">
        <f t="shared" ref="J52" si="46">IF(H52=0,0,I52/H52*100)</f>
        <v>0</v>
      </c>
      <c r="K52" s="94" t="e">
        <f t="shared" si="45"/>
        <v>#DIV/0!</v>
      </c>
      <c r="L52" s="78">
        <f t="shared" ref="L52" si="47">I52-D52</f>
        <v>0</v>
      </c>
      <c r="M52" s="95" t="e">
        <f t="shared" si="39"/>
        <v>#DIV/0!</v>
      </c>
      <c r="N52" s="8"/>
    </row>
    <row r="53" spans="1:14" ht="118" hidden="1" customHeight="1" thickBot="1">
      <c r="A53" s="28"/>
      <c r="B53" s="90">
        <v>41059000</v>
      </c>
      <c r="C53" s="104" t="s">
        <v>56</v>
      </c>
      <c r="D53" s="51">
        <v>0</v>
      </c>
      <c r="E53" s="74"/>
      <c r="F53" s="51">
        <v>0</v>
      </c>
      <c r="G53" s="51">
        <v>0</v>
      </c>
      <c r="H53" s="51">
        <v>0</v>
      </c>
      <c r="I53" s="103">
        <v>0</v>
      </c>
      <c r="J53" s="56">
        <f t="shared" ref="J53" si="48">IF(H53=0,0,I53/H53*100)</f>
        <v>0</v>
      </c>
      <c r="K53" s="56">
        <v>0</v>
      </c>
      <c r="L53" s="57">
        <f t="shared" ref="L53" si="49">I53-D53</f>
        <v>0</v>
      </c>
      <c r="M53" s="58" t="e">
        <f t="shared" ref="M53" si="50">I53/D53*100</f>
        <v>#DIV/0!</v>
      </c>
      <c r="N53" s="8"/>
    </row>
    <row r="54" spans="1:14" ht="56.5" customHeight="1" thickBot="1">
      <c r="A54" s="115" t="s">
        <v>22</v>
      </c>
      <c r="B54" s="116"/>
      <c r="C54" s="117"/>
      <c r="D54" s="96">
        <f>D9+D10+D11+D12+D13+D14+D24+D25+D26+D27+D28+D29+D30+D31</f>
        <v>56109829.949999996</v>
      </c>
      <c r="E54" s="97"/>
      <c r="F54" s="96">
        <f>F9+F11+F12+F13+F14+F25+F26+F27+F28+F29+F30+F10+F24</f>
        <v>344722000</v>
      </c>
      <c r="G54" s="96">
        <f>G9+G11+G12+G13+G14+G25+G26+G27+G28+G29+G30+G10+G24</f>
        <v>344722000</v>
      </c>
      <c r="H54" s="98">
        <f>H9+H11+H12+H13+H14+H25+H26+H27+H28+H29+H30+H10+H24</f>
        <v>60827753</v>
      </c>
      <c r="I54" s="96">
        <f>I9+I10+I11+I12+I13+I14+I24+I25+I26+I27+I28+I29+I30+I31</f>
        <v>73223724.36999999</v>
      </c>
      <c r="J54" s="99">
        <f t="shared" ref="J54:J55" si="51">IF(H54=0,0,I54/H54*100)</f>
        <v>120.37880861717841</v>
      </c>
      <c r="K54" s="100">
        <f t="shared" ref="K54:K55" si="52">I54/G54*100</f>
        <v>21.241384179135647</v>
      </c>
      <c r="L54" s="101">
        <f t="shared" ref="L54:L55" si="53">I54-D54</f>
        <v>17113894.419999994</v>
      </c>
      <c r="M54" s="102">
        <f t="shared" ref="M54:M55" si="54">I54/D54*100</f>
        <v>130.50070626706651</v>
      </c>
      <c r="N54" s="8"/>
    </row>
    <row r="55" spans="1:14" ht="52.5" customHeight="1" thickBot="1">
      <c r="A55" s="115" t="s">
        <v>23</v>
      </c>
      <c r="B55" s="115"/>
      <c r="C55" s="118"/>
      <c r="D55" s="79">
        <f>D54+D32</f>
        <v>73875066.949999988</v>
      </c>
      <c r="E55" s="84"/>
      <c r="F55" s="79">
        <f>F54+F32</f>
        <v>431900600</v>
      </c>
      <c r="G55" s="79">
        <f>G54+G32</f>
        <v>440610100</v>
      </c>
      <c r="H55" s="80">
        <f>H54+H32</f>
        <v>82885553</v>
      </c>
      <c r="I55" s="79">
        <f>I54+I32</f>
        <v>95302115.36999999</v>
      </c>
      <c r="J55" s="81">
        <f t="shared" si="51"/>
        <v>114.98036982391852</v>
      </c>
      <c r="K55" s="85">
        <f t="shared" si="52"/>
        <v>21.629580295594675</v>
      </c>
      <c r="L55" s="82">
        <f t="shared" si="53"/>
        <v>21427048.420000002</v>
      </c>
      <c r="M55" s="83">
        <f t="shared" si="54"/>
        <v>129.00443858074905</v>
      </c>
      <c r="N55" s="8"/>
    </row>
    <row r="56" spans="1:14" ht="73" customHeight="1">
      <c r="A56" s="9"/>
      <c r="B56" s="12"/>
      <c r="C56" s="9" t="s">
        <v>30</v>
      </c>
      <c r="D56" s="13"/>
      <c r="E56" s="9"/>
      <c r="F56" s="9"/>
      <c r="G56" s="9"/>
      <c r="H56" s="9"/>
      <c r="I56" s="9"/>
      <c r="J56" s="9"/>
      <c r="K56" s="9"/>
      <c r="L56" s="9"/>
      <c r="M56" s="9"/>
    </row>
  </sheetData>
  <mergeCells count="16">
    <mergeCell ref="L5:M7"/>
    <mergeCell ref="K5:K8"/>
    <mergeCell ref="A54:C54"/>
    <mergeCell ref="A55:C55"/>
    <mergeCell ref="A1:N1"/>
    <mergeCell ref="A3:N3"/>
    <mergeCell ref="B5:B8"/>
    <mergeCell ref="C5:C8"/>
    <mergeCell ref="D5:D8"/>
    <mergeCell ref="E5:E8"/>
    <mergeCell ref="G5:G8"/>
    <mergeCell ref="H5:H8"/>
    <mergeCell ref="I5:I8"/>
    <mergeCell ref="J5:J8"/>
    <mergeCell ref="F5:F8"/>
    <mergeCell ref="B2:M2"/>
  </mergeCells>
  <pageMargins left="0.31" right="0.19685039370078741" top="0.35" bottom="0.19685039370078741" header="0.35433070866141736" footer="0.19685039370078741"/>
  <pageSetup paperSize="9" scale="4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ЗФ</vt:lpstr>
      <vt:lpstr>ЗФ!Заголовки_для_друку</vt:lpstr>
      <vt:lpstr>ЗФ!Область_друку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Mis'kaRada</dc:creator>
  <cp:lastModifiedBy>Користувач Windows</cp:lastModifiedBy>
  <cp:lastPrinted>2025-03-04T14:20:47Z</cp:lastPrinted>
  <dcterms:created xsi:type="dcterms:W3CDTF">2019-05-06T09:47:58Z</dcterms:created>
  <dcterms:modified xsi:type="dcterms:W3CDTF">2025-03-04T14:21:14Z</dcterms:modified>
</cp:coreProperties>
</file>