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8196" tabRatio="500"/>
  </bookViews>
  <sheets>
    <sheet name="ДОХОДИ" sheetId="1" r:id="rId1"/>
    <sheet name="ВИДАТКИ" sheetId="2" r:id="rId2"/>
    <sheet name="Лист1" sheetId="3" r:id="rId3"/>
    <sheet name="Лист2" sheetId="4" r:id="rId4"/>
    <sheet name="Лист3" sheetId="5" r:id="rId5"/>
    <sheet name="Лист4" sheetId="6" r:id="rId6"/>
    <sheet name="Лист5" sheetId="7" r:id="rId7"/>
  </sheets>
  <externalReferences>
    <externalReference r:id="rId8"/>
  </externalReferences>
  <definedNames>
    <definedName name="Data">ДОХОДИ!$A$9:$X$100</definedName>
    <definedName name="Date">ДОХОДИ!$B$3</definedName>
    <definedName name="Date1">ДОХОДИ!#REF!</definedName>
    <definedName name="EXCEL_VER">12</definedName>
    <definedName name="PRINT_DATE">"04.04.2019 11:36:23"</definedName>
    <definedName name="PRINTER">"Eксель_Імпорт (XlRpt)  ДержКазначейство ЦА, Копичко Олександр"</definedName>
    <definedName name="REP_CREATOR">"1313-MarkivO"</definedName>
    <definedName name="SignB">ДОХОДИ!#REF!</definedName>
    <definedName name="SignD">ДОХОДИ!#REF!</definedName>
    <definedName name="_xlnm.Print_Titles" localSheetId="1">ВИДАТКИ!$2:$4</definedName>
    <definedName name="_xlnm.Print_Titles" localSheetId="0">ДОХОДИ!$5:$7</definedName>
    <definedName name="_xlnm.Print_Area" localSheetId="0">ДОХОДИ!$B$1:$L$100</definedName>
  </definedNames>
  <calcPr calcId="145621"/>
</workbook>
</file>

<file path=xl/calcChain.xml><?xml version="1.0" encoding="utf-8"?>
<calcChain xmlns="http://schemas.openxmlformats.org/spreadsheetml/2006/main">
  <c r="B25" i="7" l="1"/>
  <c r="B27" i="7" s="1"/>
  <c r="F12" i="6"/>
  <c r="E12" i="6"/>
  <c r="D12" i="6"/>
  <c r="A12" i="6"/>
  <c r="F11" i="6"/>
  <c r="G11" i="6" s="1"/>
  <c r="E11" i="6"/>
  <c r="D11" i="6"/>
  <c r="A11" i="6"/>
  <c r="F10" i="6"/>
  <c r="E10" i="6"/>
  <c r="F9" i="6"/>
  <c r="E9" i="6"/>
  <c r="G9" i="6" s="1"/>
  <c r="D9" i="6"/>
  <c r="A9" i="6"/>
  <c r="A33" i="5"/>
  <c r="A27" i="5"/>
  <c r="A28" i="5" s="1"/>
  <c r="A29" i="5" s="1"/>
  <c r="A30" i="5" s="1"/>
  <c r="A20" i="5"/>
  <c r="A21" i="5" s="1"/>
  <c r="A24" i="5" s="1"/>
  <c r="A25" i="5" s="1"/>
  <c r="A26" i="5" s="1"/>
  <c r="D19" i="5"/>
  <c r="A19" i="5"/>
  <c r="D18" i="5"/>
  <c r="D17" i="5"/>
  <c r="A17" i="5"/>
  <c r="A18" i="5" s="1"/>
  <c r="D16" i="5"/>
  <c r="A16" i="5"/>
  <c r="D15" i="5"/>
  <c r="A15" i="5"/>
  <c r="D14" i="5"/>
  <c r="A14" i="5"/>
  <c r="D13" i="5"/>
  <c r="D12" i="5"/>
  <c r="A12" i="5"/>
  <c r="D11" i="5"/>
  <c r="A11" i="5"/>
  <c r="D10" i="5"/>
  <c r="A10" i="5"/>
  <c r="D9" i="5"/>
  <c r="A9" i="5"/>
  <c r="C84" i="2"/>
  <c r="D84" i="2"/>
  <c r="J86" i="2"/>
  <c r="I86" i="2"/>
  <c r="D67" i="2"/>
  <c r="C67" i="2"/>
  <c r="J68" i="2"/>
  <c r="I68" i="2"/>
  <c r="E68" i="2"/>
  <c r="I22" i="2"/>
  <c r="D15" i="2"/>
  <c r="C15" i="2"/>
  <c r="G47" i="2"/>
  <c r="H71" i="1"/>
  <c r="H96" i="1"/>
  <c r="G96" i="1"/>
  <c r="H75" i="1"/>
  <c r="G75" i="1"/>
  <c r="H83" i="1"/>
  <c r="H82" i="1" s="1"/>
  <c r="H81" i="1" s="1"/>
  <c r="G83" i="1"/>
  <c r="G82" i="1" s="1"/>
  <c r="G81" i="1" s="1"/>
  <c r="K77" i="1"/>
  <c r="J77" i="1"/>
  <c r="I77" i="1"/>
  <c r="G70" i="1"/>
  <c r="H70" i="1"/>
  <c r="I71" i="1"/>
  <c r="I73" i="1"/>
  <c r="I57" i="1"/>
  <c r="I54" i="1"/>
  <c r="K57" i="1"/>
  <c r="J57" i="1"/>
  <c r="K98" i="1"/>
  <c r="J98" i="1"/>
  <c r="F98" i="1"/>
  <c r="I70" i="1" l="1"/>
  <c r="K68" i="2"/>
  <c r="K86" i="2"/>
  <c r="G12" i="6"/>
  <c r="L77" i="1"/>
  <c r="L57" i="1"/>
  <c r="L98" i="1"/>
  <c r="G84" i="2"/>
  <c r="F84" i="2"/>
  <c r="D81" i="2"/>
  <c r="C81" i="2"/>
  <c r="D75" i="2"/>
  <c r="C75" i="2"/>
  <c r="G72" i="2"/>
  <c r="G66" i="2" s="1"/>
  <c r="F72" i="2"/>
  <c r="F66" i="2" s="1"/>
  <c r="D72" i="2"/>
  <c r="C72" i="2"/>
  <c r="D70" i="2"/>
  <c r="C70" i="2"/>
  <c r="C66" i="2" s="1"/>
  <c r="G49" i="2"/>
  <c r="F49" i="2"/>
  <c r="F47" i="2"/>
  <c r="D64" i="2"/>
  <c r="D61" i="2" s="1"/>
  <c r="C64" i="2"/>
  <c r="C61" i="2" s="1"/>
  <c r="D59" i="2"/>
  <c r="D58" i="2" s="1"/>
  <c r="C59" i="2"/>
  <c r="C58" i="2" s="1"/>
  <c r="D53" i="2"/>
  <c r="D51" i="2" s="1"/>
  <c r="C53" i="2"/>
  <c r="C51" i="2" s="1"/>
  <c r="C49" i="2"/>
  <c r="D47" i="2"/>
  <c r="C47" i="2"/>
  <c r="D41" i="2"/>
  <c r="C41" i="2"/>
  <c r="D38" i="2"/>
  <c r="C38" i="2"/>
  <c r="D36" i="2"/>
  <c r="C36" i="2"/>
  <c r="D35" i="2"/>
  <c r="C35" i="2"/>
  <c r="D33" i="2"/>
  <c r="C33" i="2"/>
  <c r="D29" i="2"/>
  <c r="C29" i="2"/>
  <c r="D27" i="2"/>
  <c r="C27" i="2"/>
  <c r="D25" i="2"/>
  <c r="C25" i="2"/>
  <c r="D23" i="2"/>
  <c r="D22" i="2" s="1"/>
  <c r="E22" i="2" s="1"/>
  <c r="C23" i="2"/>
  <c r="D21" i="2"/>
  <c r="D17" i="2"/>
  <c r="C18" i="2"/>
  <c r="C17" i="2" s="1"/>
  <c r="D9" i="2"/>
  <c r="C9" i="2"/>
  <c r="D6" i="2"/>
  <c r="C6" i="2"/>
  <c r="G6" i="2"/>
  <c r="F6" i="2"/>
  <c r="E96" i="1"/>
  <c r="D96" i="1"/>
  <c r="E94" i="1"/>
  <c r="D94" i="1"/>
  <c r="E90" i="1"/>
  <c r="D90" i="1"/>
  <c r="E87" i="1"/>
  <c r="E86" i="1" s="1"/>
  <c r="D87" i="1"/>
  <c r="D86" i="1" s="1"/>
  <c r="E71" i="1"/>
  <c r="E70" i="1" s="1"/>
  <c r="D71" i="1"/>
  <c r="D70" i="1" s="1"/>
  <c r="E65" i="1"/>
  <c r="D65" i="1"/>
  <c r="E63" i="1"/>
  <c r="D63" i="1"/>
  <c r="E59" i="1"/>
  <c r="D59" i="1"/>
  <c r="D58" i="1" s="1"/>
  <c r="D53" i="1" s="1"/>
  <c r="H49" i="1"/>
  <c r="H48" i="1" s="1"/>
  <c r="H9" i="1" s="1"/>
  <c r="G49" i="1"/>
  <c r="G48" i="1"/>
  <c r="G9" i="1" s="1"/>
  <c r="E44" i="1"/>
  <c r="D44" i="1"/>
  <c r="E41" i="1"/>
  <c r="D41" i="1"/>
  <c r="E30" i="1"/>
  <c r="D30" i="1"/>
  <c r="E26" i="1"/>
  <c r="D26" i="1"/>
  <c r="E24" i="1"/>
  <c r="D24" i="1"/>
  <c r="E20" i="1"/>
  <c r="D20" i="1"/>
  <c r="E23" i="1"/>
  <c r="D23" i="1"/>
  <c r="E17" i="1"/>
  <c r="D17" i="1"/>
  <c r="D16" i="1" s="1"/>
  <c r="D11" i="1"/>
  <c r="E11" i="1"/>
  <c r="G64" i="2"/>
  <c r="G61" i="2" s="1"/>
  <c r="F64" i="2"/>
  <c r="F61" i="2" s="1"/>
  <c r="G59" i="2"/>
  <c r="F59" i="2"/>
  <c r="F58" i="2" s="1"/>
  <c r="G58" i="2"/>
  <c r="G53" i="2"/>
  <c r="G56" i="2"/>
  <c r="G51" i="2" s="1"/>
  <c r="F56" i="2"/>
  <c r="F53" i="2"/>
  <c r="D29" i="1" l="1"/>
  <c r="F51" i="2"/>
  <c r="D66" i="2"/>
  <c r="C21" i="2"/>
  <c r="J22" i="2"/>
  <c r="K22" i="2" s="1"/>
  <c r="D46" i="2"/>
  <c r="F46" i="2"/>
  <c r="G46" i="2"/>
  <c r="E58" i="1"/>
  <c r="E53" i="1" s="1"/>
  <c r="E29" i="1"/>
  <c r="E16" i="1"/>
  <c r="C46" i="2"/>
  <c r="E9" i="1"/>
  <c r="E85" i="1" s="1"/>
  <c r="E93" i="1" s="1"/>
  <c r="E100" i="1" s="1"/>
  <c r="D9" i="1"/>
  <c r="D85" i="1" s="1"/>
  <c r="D93" i="1" s="1"/>
  <c r="D100" i="1" s="1"/>
  <c r="F22" i="1"/>
  <c r="K89" i="1"/>
  <c r="J89" i="1"/>
  <c r="L89" i="1" s="1"/>
  <c r="K88" i="1"/>
  <c r="J88" i="1"/>
  <c r="K22" i="1"/>
  <c r="L22" i="1"/>
  <c r="J22" i="1"/>
  <c r="I80" i="1"/>
  <c r="I79" i="1"/>
  <c r="I76" i="1"/>
  <c r="F89" i="1"/>
  <c r="F88" i="1"/>
  <c r="F21" i="1"/>
  <c r="F20" i="1"/>
  <c r="J83" i="2"/>
  <c r="J77" i="2"/>
  <c r="J43" i="2"/>
  <c r="J26" i="2"/>
  <c r="J17" i="2"/>
  <c r="I83" i="2"/>
  <c r="I43" i="2"/>
  <c r="I26" i="2"/>
  <c r="I20" i="2"/>
  <c r="I19" i="2"/>
  <c r="I17" i="2"/>
  <c r="E83" i="2"/>
  <c r="E77" i="2"/>
  <c r="J50" i="2"/>
  <c r="K50" i="2" s="1"/>
  <c r="I50" i="2"/>
  <c r="J49" i="2"/>
  <c r="K49" i="2" s="1"/>
  <c r="I49" i="2"/>
  <c r="J20" i="2"/>
  <c r="J19" i="2"/>
  <c r="J39" i="2"/>
  <c r="K39" i="2" s="1"/>
  <c r="I39" i="2"/>
  <c r="I77" i="2"/>
  <c r="H43" i="2"/>
  <c r="H8" i="2"/>
  <c r="E32" i="2"/>
  <c r="I32" i="2"/>
  <c r="J32" i="2"/>
  <c r="H50" i="2"/>
  <c r="H49" i="2"/>
  <c r="E26" i="2"/>
  <c r="E39" i="2"/>
  <c r="G42" i="2"/>
  <c r="G41" i="2" s="1"/>
  <c r="F42" i="2"/>
  <c r="F41" i="2" s="1"/>
  <c r="H78" i="1"/>
  <c r="G78" i="1"/>
  <c r="G74" i="1" s="1"/>
  <c r="K80" i="1"/>
  <c r="L80" i="1" s="1"/>
  <c r="J80" i="1"/>
  <c r="K79" i="1"/>
  <c r="L79" i="1" s="1"/>
  <c r="J79" i="1"/>
  <c r="H74" i="1"/>
  <c r="K76" i="1"/>
  <c r="J76" i="1"/>
  <c r="G29" i="2"/>
  <c r="G9" i="2"/>
  <c r="K26" i="2" l="1"/>
  <c r="L76" i="1"/>
  <c r="K83" i="2"/>
  <c r="L88" i="1"/>
  <c r="D78" i="2"/>
  <c r="D80" i="2" s="1"/>
  <c r="D88" i="2" s="1"/>
  <c r="C78" i="2"/>
  <c r="C80" i="2" s="1"/>
  <c r="K77" i="2"/>
  <c r="K43" i="2"/>
  <c r="G78" i="2"/>
  <c r="K32" i="2"/>
  <c r="K97" i="1"/>
  <c r="J97" i="1"/>
  <c r="F97" i="1"/>
  <c r="L97" i="1" l="1"/>
  <c r="G53" i="1"/>
  <c r="G85" i="1" s="1"/>
  <c r="G93" i="1" s="1"/>
  <c r="G100" i="1" s="1"/>
  <c r="H53" i="1"/>
  <c r="H85" i="1" s="1"/>
  <c r="H93" i="1" s="1"/>
  <c r="H100" i="1" s="1"/>
  <c r="G80" i="2" l="1"/>
  <c r="G88" i="2" s="1"/>
  <c r="F29" i="2"/>
  <c r="H29" i="2" s="1"/>
  <c r="F9" i="2"/>
  <c r="H44" i="2"/>
  <c r="H42" i="2"/>
  <c r="I74" i="1"/>
  <c r="K18" i="1"/>
  <c r="J18" i="1"/>
  <c r="F19" i="1"/>
  <c r="F18" i="1"/>
  <c r="H87" i="2"/>
  <c r="H30" i="2"/>
  <c r="H48" i="2"/>
  <c r="H47" i="2"/>
  <c r="J25" i="2"/>
  <c r="I25" i="2"/>
  <c r="J18" i="2"/>
  <c r="I18" i="2"/>
  <c r="J16" i="2"/>
  <c r="I16" i="2"/>
  <c r="J15" i="2"/>
  <c r="I15" i="2"/>
  <c r="J14" i="2"/>
  <c r="I14" i="2"/>
  <c r="E25" i="2"/>
  <c r="E16" i="2"/>
  <c r="E15" i="2"/>
  <c r="E14" i="2"/>
  <c r="J57" i="2"/>
  <c r="I57" i="2"/>
  <c r="H57" i="2"/>
  <c r="E58" i="2"/>
  <c r="J8" i="2"/>
  <c r="I8" i="2"/>
  <c r="E8" i="2"/>
  <c r="K15" i="2" l="1"/>
  <c r="F78" i="2"/>
  <c r="F80" i="2" s="1"/>
  <c r="F88" i="2" s="1"/>
  <c r="K57" i="2"/>
  <c r="K25" i="2"/>
  <c r="L18" i="1"/>
  <c r="K14" i="2"/>
  <c r="K16" i="2"/>
  <c r="K8" i="2"/>
  <c r="J58" i="2"/>
  <c r="I58" i="2"/>
  <c r="K58" i="2" l="1"/>
  <c r="H58" i="2"/>
  <c r="K99" i="1"/>
  <c r="J99" i="1"/>
  <c r="K73" i="1"/>
  <c r="L73" i="1" s="1"/>
  <c r="J73" i="1"/>
  <c r="F99" i="1"/>
  <c r="I9" i="2"/>
  <c r="J9" i="2"/>
  <c r="I10" i="2"/>
  <c r="J10" i="2"/>
  <c r="I11" i="2"/>
  <c r="J11" i="2"/>
  <c r="I12" i="2"/>
  <c r="J12" i="2"/>
  <c r="I13" i="2"/>
  <c r="J13" i="2"/>
  <c r="I21" i="2"/>
  <c r="J21" i="2"/>
  <c r="I23" i="2"/>
  <c r="J23" i="2"/>
  <c r="I24" i="2"/>
  <c r="J24" i="2"/>
  <c r="I27" i="2"/>
  <c r="J27" i="2"/>
  <c r="I28" i="2"/>
  <c r="J28" i="2"/>
  <c r="I29" i="2"/>
  <c r="J29" i="2"/>
  <c r="I30" i="2"/>
  <c r="J30" i="2"/>
  <c r="I31" i="2"/>
  <c r="J31" i="2"/>
  <c r="I33" i="2"/>
  <c r="J33" i="2"/>
  <c r="I34" i="2"/>
  <c r="J34" i="2"/>
  <c r="I35" i="2"/>
  <c r="J35" i="2"/>
  <c r="I36" i="2"/>
  <c r="J36" i="2"/>
  <c r="I37" i="2"/>
  <c r="J37" i="2"/>
  <c r="I38" i="2"/>
  <c r="J38" i="2"/>
  <c r="I40" i="2"/>
  <c r="J40" i="2"/>
  <c r="I41" i="2"/>
  <c r="J41" i="2"/>
  <c r="I42" i="2"/>
  <c r="J42" i="2"/>
  <c r="I44" i="2"/>
  <c r="J44" i="2"/>
  <c r="I45" i="2"/>
  <c r="J45" i="2"/>
  <c r="J46" i="2"/>
  <c r="I47" i="2"/>
  <c r="J47" i="2"/>
  <c r="I48" i="2"/>
  <c r="J48" i="2"/>
  <c r="I51" i="2"/>
  <c r="J51" i="2"/>
  <c r="I52" i="2"/>
  <c r="J52" i="2"/>
  <c r="I53" i="2"/>
  <c r="J53" i="2"/>
  <c r="I54" i="2"/>
  <c r="J54" i="2"/>
  <c r="I55" i="2"/>
  <c r="J55" i="2"/>
  <c r="I56" i="2"/>
  <c r="J56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I79" i="2"/>
  <c r="J79" i="2"/>
  <c r="I81" i="2"/>
  <c r="J81" i="2"/>
  <c r="I82" i="2"/>
  <c r="J82" i="2"/>
  <c r="J84" i="2"/>
  <c r="I85" i="2"/>
  <c r="J85" i="2"/>
  <c r="I87" i="2"/>
  <c r="J87" i="2"/>
  <c r="I7" i="2"/>
  <c r="J7" i="2"/>
  <c r="J6" i="2"/>
  <c r="I6" i="2"/>
  <c r="H7" i="2"/>
  <c r="H9" i="2"/>
  <c r="H10" i="2"/>
  <c r="H11" i="2"/>
  <c r="H12" i="2"/>
  <c r="H13" i="2"/>
  <c r="H41" i="2"/>
  <c r="H51" i="2"/>
  <c r="H52" i="2"/>
  <c r="H53" i="2"/>
  <c r="H54" i="2"/>
  <c r="H55" i="2"/>
  <c r="H56" i="2"/>
  <c r="H59" i="2"/>
  <c r="H60" i="2"/>
  <c r="H61" i="2"/>
  <c r="H62" i="2"/>
  <c r="H66" i="2"/>
  <c r="H72" i="2"/>
  <c r="H74" i="2"/>
  <c r="H84" i="2"/>
  <c r="H85" i="2"/>
  <c r="H6" i="2"/>
  <c r="E7" i="2"/>
  <c r="E9" i="2"/>
  <c r="E10" i="2"/>
  <c r="E11" i="2"/>
  <c r="E12" i="2"/>
  <c r="E13" i="2"/>
  <c r="E21" i="2"/>
  <c r="E23" i="2"/>
  <c r="E24" i="2"/>
  <c r="E27" i="2"/>
  <c r="E28" i="2"/>
  <c r="E29" i="2"/>
  <c r="E30" i="2"/>
  <c r="E31" i="2"/>
  <c r="E33" i="2"/>
  <c r="E34" i="2"/>
  <c r="E35" i="2"/>
  <c r="E36" i="2"/>
  <c r="E37" i="2"/>
  <c r="E38" i="2"/>
  <c r="E40" i="2"/>
  <c r="E41" i="2"/>
  <c r="E45" i="2"/>
  <c r="E46" i="2"/>
  <c r="E47" i="2"/>
  <c r="E48" i="2"/>
  <c r="E59" i="2"/>
  <c r="E60" i="2"/>
  <c r="E61" i="2"/>
  <c r="E63" i="2"/>
  <c r="E64" i="2"/>
  <c r="E65" i="2"/>
  <c r="E66" i="2"/>
  <c r="E67" i="2"/>
  <c r="E69" i="2"/>
  <c r="E70" i="2"/>
  <c r="E71" i="2"/>
  <c r="E72" i="2"/>
  <c r="E73" i="2"/>
  <c r="E75" i="2"/>
  <c r="E76" i="2"/>
  <c r="E78" i="2"/>
  <c r="E79" i="2"/>
  <c r="E80" i="2"/>
  <c r="E81" i="2"/>
  <c r="E82" i="2"/>
  <c r="E87" i="2"/>
  <c r="E6" i="2"/>
  <c r="I48" i="1"/>
  <c r="I49" i="1"/>
  <c r="I50" i="1"/>
  <c r="I51" i="1"/>
  <c r="I52" i="1"/>
  <c r="I53" i="1"/>
  <c r="I75" i="1"/>
  <c r="I78" i="1"/>
  <c r="I81" i="1"/>
  <c r="I82" i="1"/>
  <c r="I83" i="1"/>
  <c r="I84" i="1"/>
  <c r="I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9" i="1"/>
  <c r="K19" i="1"/>
  <c r="J20" i="1"/>
  <c r="K20" i="1"/>
  <c r="J21" i="1"/>
  <c r="K21" i="1"/>
  <c r="L21" i="1" s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4" i="1"/>
  <c r="K74" i="1"/>
  <c r="J75" i="1"/>
  <c r="K75" i="1"/>
  <c r="J78" i="1"/>
  <c r="K78" i="1"/>
  <c r="J81" i="1"/>
  <c r="K81" i="1"/>
  <c r="J82" i="1"/>
  <c r="K82" i="1"/>
  <c r="J83" i="1"/>
  <c r="K83" i="1"/>
  <c r="J84" i="1"/>
  <c r="K84" i="1"/>
  <c r="K85" i="1"/>
  <c r="J86" i="1"/>
  <c r="K86" i="1"/>
  <c r="J87" i="1"/>
  <c r="K87" i="1"/>
  <c r="J90" i="1"/>
  <c r="K90" i="1"/>
  <c r="J91" i="1"/>
  <c r="K91" i="1"/>
  <c r="J92" i="1"/>
  <c r="K92" i="1"/>
  <c r="K93" i="1"/>
  <c r="J94" i="1"/>
  <c r="K94" i="1"/>
  <c r="J95" i="1"/>
  <c r="K95" i="1"/>
  <c r="J96" i="1"/>
  <c r="K96" i="1"/>
  <c r="K100" i="1"/>
  <c r="K9" i="1"/>
  <c r="F9" i="1"/>
  <c r="J9" i="1"/>
  <c r="F10" i="1"/>
  <c r="F11" i="1"/>
  <c r="F12" i="1"/>
  <c r="F13" i="1"/>
  <c r="F14" i="1"/>
  <c r="F15" i="1"/>
  <c r="F16" i="1"/>
  <c r="F17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85" i="1"/>
  <c r="I85" i="1"/>
  <c r="F86" i="1"/>
  <c r="F87" i="1"/>
  <c r="F90" i="1"/>
  <c r="F91" i="1"/>
  <c r="F92" i="1"/>
  <c r="F93" i="1"/>
  <c r="J93" i="1"/>
  <c r="F94" i="1"/>
  <c r="F95" i="1"/>
  <c r="F96" i="1"/>
  <c r="F100" i="1"/>
  <c r="I100" i="1"/>
  <c r="A10" i="1"/>
  <c r="A11" i="1" s="1"/>
  <c r="A12" i="1" s="1"/>
  <c r="A13" i="1" s="1"/>
  <c r="A14" i="1" s="1"/>
  <c r="A15" i="1" s="1"/>
  <c r="A16" i="1" s="1"/>
  <c r="A17" i="1" s="1"/>
  <c r="A19" i="1" s="1"/>
  <c r="A20" i="1" s="1"/>
  <c r="A21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4" i="1" s="1"/>
  <c r="A75" i="1" s="1"/>
  <c r="A78" i="1" s="1"/>
  <c r="A81" i="1" s="1"/>
  <c r="A82" i="1" s="1"/>
  <c r="A83" i="1" s="1"/>
  <c r="A84" i="1" s="1"/>
  <c r="A85" i="1" s="1"/>
  <c r="A86" i="1" s="1"/>
  <c r="A87" i="1" s="1"/>
  <c r="A90" i="1" s="1"/>
  <c r="A91" i="1" s="1"/>
  <c r="A92" i="1" s="1"/>
  <c r="A93" i="1" s="1"/>
  <c r="A94" i="1" s="1"/>
  <c r="A95" i="1" s="1"/>
  <c r="A96" i="1" s="1"/>
  <c r="A100" i="1" s="1"/>
  <c r="L20" i="1" l="1"/>
  <c r="L99" i="1"/>
  <c r="K85" i="2"/>
  <c r="J78" i="2"/>
  <c r="J80" i="2"/>
  <c r="K42" i="2"/>
  <c r="I78" i="2"/>
  <c r="H78" i="2"/>
  <c r="K81" i="2"/>
  <c r="I46" i="2"/>
  <c r="K46" i="2" s="1"/>
  <c r="J88" i="2"/>
  <c r="K44" i="2"/>
  <c r="H46" i="2"/>
  <c r="L65" i="1"/>
  <c r="L32" i="1"/>
  <c r="K87" i="2"/>
  <c r="L9" i="1"/>
  <c r="L96" i="1"/>
  <c r="L94" i="1"/>
  <c r="L87" i="1"/>
  <c r="L84" i="1"/>
  <c r="L82" i="1"/>
  <c r="L78" i="1"/>
  <c r="L74" i="1"/>
  <c r="L70" i="1"/>
  <c r="L66" i="1"/>
  <c r="L62" i="1"/>
  <c r="L58" i="1"/>
  <c r="L53" i="1"/>
  <c r="L49" i="1"/>
  <c r="L45" i="1"/>
  <c r="L41" i="1"/>
  <c r="L37" i="1"/>
  <c r="L33" i="1"/>
  <c r="L29" i="1"/>
  <c r="L25" i="1"/>
  <c r="L16" i="1"/>
  <c r="L14" i="1"/>
  <c r="L10" i="1"/>
  <c r="K6" i="2"/>
  <c r="K76" i="2"/>
  <c r="K67" i="2"/>
  <c r="K54" i="2"/>
  <c r="K48" i="2"/>
  <c r="K41" i="2"/>
  <c r="K33" i="2"/>
  <c r="K29" i="2"/>
  <c r="K23" i="2"/>
  <c r="K24" i="2"/>
  <c r="K27" i="2"/>
  <c r="K9" i="2"/>
  <c r="K75" i="2"/>
  <c r="K62" i="2"/>
  <c r="K7" i="2"/>
  <c r="K63" i="2"/>
  <c r="K61" i="2"/>
  <c r="K37" i="2"/>
  <c r="K11" i="2"/>
  <c r="K79" i="2"/>
  <c r="K73" i="2"/>
  <c r="K71" i="2"/>
  <c r="K70" i="2"/>
  <c r="K66" i="2"/>
  <c r="K64" i="2"/>
  <c r="K60" i="2"/>
  <c r="K56" i="2"/>
  <c r="K53" i="2"/>
  <c r="K51" i="2"/>
  <c r="K47" i="2"/>
  <c r="K45" i="2"/>
  <c r="K40" i="2"/>
  <c r="K36" i="2"/>
  <c r="K34" i="2"/>
  <c r="K30" i="2"/>
  <c r="K28" i="2"/>
  <c r="K21" i="2"/>
  <c r="K12" i="2"/>
  <c r="K10" i="2"/>
  <c r="K82" i="2"/>
  <c r="K74" i="2"/>
  <c r="K72" i="2"/>
  <c r="K69" i="2"/>
  <c r="K65" i="2"/>
  <c r="K59" i="2"/>
  <c r="K55" i="2"/>
  <c r="K52" i="2"/>
  <c r="K38" i="2"/>
  <c r="K35" i="2"/>
  <c r="K31" i="2"/>
  <c r="K13" i="2"/>
  <c r="I80" i="2"/>
  <c r="L69" i="1"/>
  <c r="L52" i="1"/>
  <c r="L48" i="1"/>
  <c r="L36" i="1"/>
  <c r="L83" i="1"/>
  <c r="L81" i="1"/>
  <c r="L61" i="1"/>
  <c r="L56" i="1"/>
  <c r="L44" i="1"/>
  <c r="L40" i="1"/>
  <c r="L28" i="1"/>
  <c r="L24" i="1"/>
  <c r="L13" i="1"/>
  <c r="L91" i="1"/>
  <c r="L95" i="1"/>
  <c r="L75" i="1"/>
  <c r="L71" i="1"/>
  <c r="L67" i="1"/>
  <c r="L63" i="1"/>
  <c r="L59" i="1"/>
  <c r="L54" i="1"/>
  <c r="L50" i="1"/>
  <c r="L46" i="1"/>
  <c r="L42" i="1"/>
  <c r="L38" i="1"/>
  <c r="L34" i="1"/>
  <c r="L30" i="1"/>
  <c r="L26" i="1"/>
  <c r="L17" i="1"/>
  <c r="L15" i="1"/>
  <c r="L11" i="1"/>
  <c r="L92" i="1"/>
  <c r="L90" i="1"/>
  <c r="L86" i="1"/>
  <c r="L72" i="1"/>
  <c r="L68" i="1"/>
  <c r="L64" i="1"/>
  <c r="L60" i="1"/>
  <c r="L55" i="1"/>
  <c r="L51" i="1"/>
  <c r="L47" i="1"/>
  <c r="L43" i="1"/>
  <c r="L39" i="1"/>
  <c r="L35" i="1"/>
  <c r="L31" i="1"/>
  <c r="L27" i="1"/>
  <c r="L23" i="1"/>
  <c r="L19" i="1"/>
  <c r="L12" i="1"/>
  <c r="J100" i="1"/>
  <c r="L100" i="1" s="1"/>
  <c r="L93" i="1"/>
  <c r="I93" i="1"/>
  <c r="J85" i="1"/>
  <c r="L85" i="1" s="1"/>
  <c r="K78" i="2" l="1"/>
  <c r="K80" i="2"/>
  <c r="H80" i="2"/>
  <c r="H88" i="2" l="1"/>
  <c r="C88" i="2"/>
  <c r="E88" i="2" s="1"/>
  <c r="E84" i="2"/>
  <c r="I84" i="2"/>
  <c r="K84" i="2" s="1"/>
  <c r="I88" i="2" l="1"/>
  <c r="K88" i="2" s="1"/>
</calcChain>
</file>

<file path=xl/sharedStrings.xml><?xml version="1.0" encoding="utf-8"?>
<sst xmlns="http://schemas.openxmlformats.org/spreadsheetml/2006/main" count="454" uniqueCount="384">
  <si>
    <t xml:space="preserve">Найменування </t>
  </si>
  <si>
    <t>Код бюджетної класифікації</t>
  </si>
  <si>
    <t>Загальний фонд</t>
  </si>
  <si>
    <t>Спеціальний фонд</t>
  </si>
  <si>
    <t>Разом</t>
  </si>
  <si>
    <t>виконано за звітний період (рік)</t>
  </si>
  <si>
    <t xml:space="preserve">виконано за звітний період (рік)  </t>
  </si>
  <si>
    <t xml:space="preserve">виконаноза звітний період (рік) </t>
  </si>
  <si>
    <t>Податкові надходження:</t>
  </si>
  <si>
    <t>10000000</t>
  </si>
  <si>
    <t>Податки на доходи, податки на прибуток, податки на збільшення ринкової вартості</t>
  </si>
  <si>
    <t>11000000</t>
  </si>
  <si>
    <t>Податок  та збір на доходи фізичних осіб</t>
  </si>
  <si>
    <t>11010000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</si>
  <si>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</si>
  <si>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11010100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</si>
  <si>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</si>
  <si>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11010200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</si>
  <si>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</si>
  <si>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11010400</t>
  </si>
  <si>
    <t>Податок на доходи фізичних осіб, що сплачується фізичними особами за результатами річного декларування</t>
  </si>
  <si>
    <t>11010500</t>
  </si>
  <si>
    <t>Рентна плата та плата за використання інших природних ресурсів</t>
  </si>
  <si>
    <t>13000000</t>
  </si>
  <si>
    <t>Рентна плата за спеціальне використання лісових ресурсів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</si>
  <si>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</si>
  <si>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</si>
  <si>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13010200</t>
  </si>
  <si>
    <t>Рентна плата за користування надрами</t>
  </si>
  <si>
    <t>13030000</t>
  </si>
  <si>
    <t>Рентна плата за користування надрами для видобування корисних копалин загальнодержавного значення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</si>
  <si>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</si>
  <si>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</si>
  <si>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</si>
  <si>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</si>
  <si>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</si>
  <si>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</si>
  <si>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</si>
  <si>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</si>
  <si>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</si>
  <si>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</si>
  <si>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</si>
  <si>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</si>
  <si>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</si>
  <si>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</si>
  <si>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</si>
  <si>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</si>
  <si>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юридичними особами, які є власниками об'єктів житлової нерухомості</t>
  </si>
  <si>
    <t>18010100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</si>
  <si>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</si>
  <si>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</si>
  <si>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</si>
  <si>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</si>
  <si>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</si>
  <si>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</si>
  <si>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  </t>
  </si>
  <si>
    <t>18010500</t>
  </si>
  <si>
    <t>Орендна плата з юридичних осіб </t>
  </si>
  <si>
    <t>18010600</t>
  </si>
  <si>
    <t>Земельний податок з фізичних осіб</t>
  </si>
  <si>
    <t>18010700</t>
  </si>
  <si>
    <t>Орендна плата з фізичних осіб</t>
  </si>
  <si>
    <t>18010900</t>
  </si>
  <si>
    <t>Транспортний податок з фізичних осіб</t>
  </si>
  <si>
    <t>18011000</t>
  </si>
  <si>
    <t>Транспортний податок з юридичних осіб</t>
  </si>
  <si>
    <t>18011100</t>
  </si>
  <si>
    <t>Туристичний збір </t>
  </si>
  <si>
    <t>18030000</t>
  </si>
  <si>
    <t>Туристичний збір, сплачений юридичними особами </t>
  </si>
  <si>
    <t>18030100</t>
  </si>
  <si>
    <t>Туристичний збір, сплачений фізичними особами </t>
  </si>
  <si>
    <t>18030200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</si>
  <si>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</si>
  <si>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</si>
  <si>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</si>
  <si>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</si>
  <si>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</si>
  <si>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</si>
  <si>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</si>
  <si>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</si>
  <si>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 </t>
  </si>
  <si>
    <t>19000000</t>
  </si>
  <si>
    <t>Екологічний податок 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</si>
  <si>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</si>
  <si>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</si>
  <si>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</si>
  <si>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Надходження від скидів забруднюючих речовин безпосередньо у водні об'єкти </t>
  </si>
  <si>
    <t>19010200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</si>
  <si>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</si>
  <si>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</si>
  <si>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Неподаткові надходження</t>
  </si>
  <si>
    <t>20000000</t>
  </si>
  <si>
    <t>Доходи від  власності та підприємницької діяльності</t>
  </si>
  <si>
    <t>21000000</t>
  </si>
  <si>
    <t>Інші надходження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</si>
  <si>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</si>
  <si>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</si>
  <si>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</si>
  <si>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</si>
  <si>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</si>
  <si>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</si>
  <si>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</si>
  <si>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</si>
  <si>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22010300</t>
  </si>
  <si>
    <t>Плата за надання інших адміністративних послуг</t>
  </si>
  <si>
    <t>22012500</t>
  </si>
  <si>
    <t>Адміністративний збір за державну реєстрацію речових прав на нерухоме майно та їх обтяжень</t>
  </si>
  <si>
    <t>22012600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</si>
  <si>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</si>
  <si>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</si>
  <si>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</si>
  <si>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</si>
  <si>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</si>
  <si>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</si>
  <si>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</si>
  <si>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не віднесене до інших категорій</t>
  </si>
  <si>
    <t>22090200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</si>
  <si>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</si>
  <si>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</si>
  <si>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Орендна плата за водні об'єкти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</t>
  </si>
  <si>
    <t>22130000</t>
  </si>
  <si>
    <t>Інші неподаткові надходження  </t>
  </si>
  <si>
    <t>24000000</t>
  </si>
  <si>
    <t>Інші надходження  </t>
  </si>
  <si>
    <t>24060000</t>
  </si>
  <si>
    <t>24060300</t>
  </si>
  <si>
    <t>Власні надходження бюджетних установ  </t>
  </si>
  <si>
    <t>25000000</t>
  </si>
  <si>
    <t>Надходження від плати за послуги, що надаються бюджетними установами згідно із законодавством </t>
  </si>
  <si>
    <t>25010000</t>
  </si>
  <si>
    <t>Інші джерела власних надходжень бюджетних установ  </t>
  </si>
  <si>
    <t>25020000</t>
  </si>
  <si>
    <t>Доходи від операцій з капіталом  </t>
  </si>
  <si>
    <t>30000000</t>
  </si>
  <si>
    <t>Кошти від продажу землі і нематеріальних активів </t>
  </si>
  <si>
    <t>33000000</t>
  </si>
  <si>
    <t>Кошти від продажу землі</t>
  </si>
  <si>
    <t>33010000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</si>
  <si>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</si>
  <si>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33010100</t>
  </si>
  <si>
    <t>Усього доходів без урахування міжбюджетних трансфертів</t>
  </si>
  <si>
    <t>90010100</t>
  </si>
  <si>
    <t>Офіційні трансферти  </t>
  </si>
  <si>
    <t>40000000</t>
  </si>
  <si>
    <t>Від органів державного управління  </t>
  </si>
  <si>
    <t>41000000</t>
  </si>
  <si>
    <t>Субвенції з державного бюджету місцевим бюджетам</t>
  </si>
  <si>
    <t>41030000</t>
  </si>
  <si>
    <t>Освітня субвенція з державного бюджету місцевим бюджетам</t>
  </si>
  <si>
    <t>41033900</t>
  </si>
  <si>
    <t>Медична субвенція з державного бюджету місцевим бюджетам</t>
  </si>
  <si>
    <t>41034200</t>
  </si>
  <si>
    <t>Усього доходів з урахуванням міжбюджетних трансфертів з державного бюджету</t>
  </si>
  <si>
    <t>90010200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</si>
  <si>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</si>
  <si>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</si>
  <si>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</si>
  <si>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41040200</t>
  </si>
  <si>
    <t>Субвенції з місцевих бюджетів іншим місцевим бюджетам</t>
  </si>
  <si>
    <t>41050000</t>
  </si>
  <si>
    <t>Усього</t>
  </si>
  <si>
    <t>90010300</t>
  </si>
  <si>
    <t>Державне управлiння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</si>
  <si>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</si>
  <si>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</si>
  <si>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</si>
  <si>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Освiта</t>
  </si>
  <si>
    <t>1000</t>
  </si>
  <si>
    <t>Надання дошкільної освіти</t>
  </si>
  <si>
    <t>1010</t>
  </si>
  <si>
    <t>1020</t>
  </si>
  <si>
    <t>1090</t>
  </si>
  <si>
    <t>1100</t>
  </si>
  <si>
    <t>Соціальний захист та соціальне забезпечення</t>
  </si>
  <si>
    <t>3000</t>
  </si>
  <si>
    <t>Реалізація державної політики у молодіжній сфері</t>
  </si>
  <si>
    <t>3130</t>
  </si>
  <si>
    <t>Інші заходи та заклади молодіжної політики</t>
  </si>
  <si>
    <t>3133</t>
  </si>
  <si>
    <t>Інші заклади та заходи</t>
  </si>
  <si>
    <t>3240</t>
  </si>
  <si>
    <t>Інші заходи у сфері соціального захисту і соціального забезпечення</t>
  </si>
  <si>
    <t>3242</t>
  </si>
  <si>
    <t>Культура i мистецтво</t>
  </si>
  <si>
    <t>4000</t>
  </si>
  <si>
    <t>Забезпечення діяльності бібліотек</t>
  </si>
  <si>
    <t>4030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</si>
  <si>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</si>
  <si>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</si>
  <si>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</si>
  <si>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4060</t>
  </si>
  <si>
    <t>Інші заклади та заходи в галузі культури і мистецтва</t>
  </si>
  <si>
    <t>4080</t>
  </si>
  <si>
    <t>Інші заходи в галузі культури і мистецтва</t>
  </si>
  <si>
    <t>4082</t>
  </si>
  <si>
    <t>Фiзична культура i спорт</t>
  </si>
  <si>
    <t>5000</t>
  </si>
  <si>
    <t>Проведення спортивної роботи в регіоні</t>
  </si>
  <si>
    <t>5010</t>
  </si>
  <si>
    <t>Проведення навчально-тренувальних зборів і змагань з олімпійських видів спорту</t>
  </si>
  <si>
    <t>5011</t>
  </si>
  <si>
    <t>Інші заходи з розвитку фізичної культури та спорту</t>
  </si>
  <si>
    <t>5060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</si>
  <si>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</si>
  <si>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</si>
  <si>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Житлово-комунальне господарство</t>
  </si>
  <si>
    <t>6000</t>
  </si>
  <si>
    <t>Утримання та ефективна експлуатація об’єктів житлово-комунального господарства</t>
  </si>
  <si>
    <t>6010</t>
  </si>
  <si>
    <t>Забезпечення діяльності водопровідно-каналізаційного господарства</t>
  </si>
  <si>
    <t>6013</t>
  </si>
  <si>
    <t>Організація благоустрою населених пунктів</t>
  </si>
  <si>
    <t>6030</t>
  </si>
  <si>
    <t>Економічна діяльність</t>
  </si>
  <si>
    <t>7000</t>
  </si>
  <si>
    <t>Сільське, лісове, рибне господарство та мисливство</t>
  </si>
  <si>
    <t>7100</t>
  </si>
  <si>
    <t>Здійснення  заходів із землеустрою</t>
  </si>
  <si>
    <t>7130</t>
  </si>
  <si>
    <t>Будівництво та регіональний розвиток</t>
  </si>
  <si>
    <t>7300</t>
  </si>
  <si>
    <t>Будівництво об'єктів житлово-комунального господарства</t>
  </si>
  <si>
    <t>7310</t>
  </si>
  <si>
    <t>Будівництво об'єктів соціально-культурного призначення</t>
  </si>
  <si>
    <t>7320</t>
  </si>
  <si>
    <t>Розроблення схем планування та забудови територій (містобудівної документації)</t>
  </si>
  <si>
    <t>7350</t>
  </si>
  <si>
    <t>Виконання інвестиційних проектів</t>
  </si>
  <si>
    <t>7360</t>
  </si>
  <si>
    <t>Транспорт та транспортна інфраструктура, дорожнє господарство</t>
  </si>
  <si>
    <t>7400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</si>
  <si>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</si>
  <si>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</si>
  <si>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</si>
  <si>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</si>
  <si>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Інші програми та заходи, пов'язані з економічною діяльністю</t>
  </si>
  <si>
    <t>7600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</si>
  <si>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</si>
  <si>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</si>
  <si>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</si>
  <si>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</si>
  <si>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Інша економічна діяльність</t>
  </si>
  <si>
    <t>7690</t>
  </si>
  <si>
    <t>Інші заходи, пов'язані з економічною діяльністю</t>
  </si>
  <si>
    <t>7693</t>
  </si>
  <si>
    <t>Інша діяльність</t>
  </si>
  <si>
    <t>8000</t>
  </si>
  <si>
    <t>Захист населення і територій від надзвичайних ситуацій техногенного та природного характеру</t>
  </si>
  <si>
    <t>8100</t>
  </si>
  <si>
    <t>Забезпечення діяльності місцевої пожежної охорони</t>
  </si>
  <si>
    <t>8130</t>
  </si>
  <si>
    <t>Громадський порядок та безпека</t>
  </si>
  <si>
    <t>8200</t>
  </si>
  <si>
    <t>Інші заходи громадського порядку та безпеки</t>
  </si>
  <si>
    <t>8230</t>
  </si>
  <si>
    <t>Охорона навколишнього природного середовища</t>
  </si>
  <si>
    <t>8300</t>
  </si>
  <si>
    <t>Інша діяльність у сфері екології та охорони природних ресурсів</t>
  </si>
  <si>
    <t>8330</t>
  </si>
  <si>
    <t>Природоохоронні заходи за рахунок цільових фондів</t>
  </si>
  <si>
    <t>8340</t>
  </si>
  <si>
    <t>Засоби масової інформації</t>
  </si>
  <si>
    <t>8400</t>
  </si>
  <si>
    <t>Інші заходи у сфері засобів масової інформації</t>
  </si>
  <si>
    <t>8420</t>
  </si>
  <si>
    <t>Усього видатків без урахування міжбюджетних трансфертів</t>
  </si>
  <si>
    <t>900201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</si>
  <si>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</si>
  <si>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</si>
  <si>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Усього видатків з трансфертами, що передаються до державного бюджету</t>
  </si>
  <si>
    <t>900202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</si>
  <si>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</si>
  <si>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9400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</si>
  <si>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</si>
  <si>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9410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</si>
  <si>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</si>
  <si>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</si>
  <si>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Субвенція з місцевого бюджету на співфінансування інвестиційних проектів</t>
  </si>
  <si>
    <t>9750</t>
  </si>
  <si>
    <t>Інші субвенції з місцевого бюджету</t>
  </si>
  <si>
    <t>9770</t>
  </si>
  <si>
    <t>900203</t>
  </si>
  <si>
    <t>відсоток виконання</t>
  </si>
  <si>
    <t>ДОХОДИ</t>
  </si>
  <si>
    <t>РАЗОМ</t>
  </si>
  <si>
    <t>програмної класифікації видатків та кредитування місцевих бюджетів</t>
  </si>
  <si>
    <t>ВИДАТКИ</t>
  </si>
  <si>
    <t>Начальник відділу фінасів, обліку, звітності</t>
  </si>
  <si>
    <t>та контролю міської ради</t>
  </si>
  <si>
    <t>Л.Я.Прус</t>
  </si>
  <si>
    <t>13010100</t>
  </si>
  <si>
    <t>41053900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</si>
  <si>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</si>
  <si>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</si>
  <si>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 
</t>
  </si>
  <si>
    <t>22080402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</si>
  <si>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</si>
  <si>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</si>
  <si>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1150</t>
  </si>
  <si>
    <t>Методичне забезпечення діяльності навчальних закладів</t>
  </si>
  <si>
    <t>1160</t>
  </si>
  <si>
    <t>1161</t>
  </si>
  <si>
    <t>Інші програми, заклади та заходи у сфері освіти</t>
  </si>
  <si>
    <t>Забезпечення діяльності інших закладів у сфері освіти</t>
  </si>
  <si>
    <t>7368</t>
  </si>
  <si>
    <t xml:space="preserve">            </t>
  </si>
  <si>
    <t>Виконання інвестиційних проектів за рахунок субвенцій з інших бюджетів</t>
  </si>
  <si>
    <t xml:space="preserve">затверджено  на звітний рік з урахуванням змін </t>
  </si>
  <si>
    <t xml:space="preserve">затверджено на звітний рік з урахуванням змін 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</si>
  <si>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</si>
  <si>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</si>
  <si>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13030200</t>
  </si>
  <si>
    <t>25020100</t>
  </si>
  <si>
    <t>25020200</t>
  </si>
  <si>
    <t>41020000</t>
  </si>
  <si>
    <t>41020100</t>
  </si>
  <si>
    <t>25010100</t>
  </si>
  <si>
    <t>6011</t>
  </si>
  <si>
    <t>5061</t>
  </si>
  <si>
    <t>3190</t>
  </si>
  <si>
    <t>3192</t>
  </si>
  <si>
    <t>2000</t>
  </si>
  <si>
    <t>2110</t>
  </si>
  <si>
    <t>2112</t>
  </si>
  <si>
    <t>2113</t>
  </si>
  <si>
    <t>7200</t>
  </si>
  <si>
    <t>7220</t>
  </si>
  <si>
    <t>7321</t>
  </si>
  <si>
    <t xml:space="preserve">Резервний фонд </t>
  </si>
  <si>
    <t>8700</t>
  </si>
  <si>
    <t>9420</t>
  </si>
  <si>
    <t>Охорона здоров'я</t>
  </si>
  <si>
    <t>Первинна медична допомога населенню</t>
  </si>
  <si>
    <t>Первинна медична допомога населенню, що надається фельдшерськими, фельдшерсько-акушерськими пунктами</t>
  </si>
  <si>
    <t>Первинна медична допомога населенню, що надається амбулаторно-поліклінічними закладами (відділеннями)</t>
  </si>
  <si>
    <t>Соціальний захист ветеранів війни та праці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</si>
  <si>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</si>
  <si>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</si>
  <si>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Експлуатація та технічне обслуговування житлового фонду</t>
  </si>
  <si>
    <t>Газове господарство</t>
  </si>
  <si>
    <t>Газифікація населених пунктів</t>
  </si>
  <si>
    <t>Будівництво освітніх установ та закладів</t>
  </si>
  <si>
    <t>Субвенція з місцевого бюджету за рахунок залишку коштів медичної субвенції, що утворився на початок бюджетного періоду</t>
  </si>
  <si>
    <t>Плата за послуги, що надаються бюджетними установами згідно з їх основною діяльністю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</si>
  <si>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</si>
  <si>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</si>
  <si>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Рентна плата за користування надрами для видобування корисних копалин місцевого значення </t>
  </si>
  <si>
    <t>Звіт про виконання  бюджету Радехівської міської об'єднаної територіальної громади</t>
  </si>
  <si>
    <t>Дотації</t>
  </si>
  <si>
    <t>Базова дотація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</si>
  <si>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</si>
  <si>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</si>
  <si>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</t>
  </si>
  <si>
    <t>41051400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</si>
  <si>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</si>
  <si>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</si>
  <si>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</si>
  <si>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25010400</t>
  </si>
  <si>
    <t>Надходження бюджетних установ від реалізації в установленому порядку майна (крім нерухомого майна) </t>
  </si>
  <si>
    <t>за  I півріччя  2020 року</t>
  </si>
  <si>
    <t>Компенсаційні виплати за пільговий проїзд окремих категорій громадян на залізничному транспорті</t>
  </si>
  <si>
    <t>3035</t>
  </si>
  <si>
    <t>8110</t>
  </si>
  <si>
    <t>Заходи із запобігання та ліквідації надзвичайних ситуацій та наслідків стихійного лиха</t>
  </si>
  <si>
    <t>9760</t>
  </si>
  <si>
    <t>Субвенція з місцевого бюджету на реалізацію проектів співробітництва між територіальними громадами</t>
  </si>
  <si>
    <t>за  I квартал  2020 року</t>
  </si>
  <si>
    <t>Інші надходження  - 21,1 тис.грн.</t>
  </si>
  <si>
    <t>Екологічний податок  - 21,8 тис.грн.</t>
  </si>
  <si>
    <t>Грошові стягнення за шкоду, заподіяну порушенням законодавства про охорону НПС  внаслідок господарської та іншої діяльності - 0,4 тис.грн.</t>
  </si>
  <si>
    <t>Власні надходження бюджетних установ  - 644,1 тис.грн.</t>
  </si>
  <si>
    <t>Кошти від продажу землі - 242,0 тис.грн.</t>
  </si>
  <si>
    <t>Розроблення схем планування та забудови територій</t>
  </si>
  <si>
    <t>Податок  та збір на доходи фізичних осіб - 23 164,9 тис.грн.</t>
  </si>
  <si>
    <t>Рентна плата за спеціальне використання природних  ресурсів - 82,2 тис.грн.</t>
  </si>
  <si>
    <t>Акцизний податок - 3 236,7 тис.грн.</t>
  </si>
  <si>
    <t>Податок на нерухоме майно, відмінне від земельної ділянки - 182,2 тис.грн.</t>
  </si>
  <si>
    <t>Плата за землю - 3 010,9 тис.грн.</t>
  </si>
  <si>
    <t>Транспортний податок  - 32,6 тис.грн.</t>
  </si>
  <si>
    <t>Єдиний податок  - 6484,3 тис.грн.</t>
  </si>
  <si>
    <t>Плата за надання адміністративних послуг - 508,2 тис.грн.</t>
  </si>
  <si>
    <t>Орендна плата за майно комунальної власності - 297,9 тис.грн.</t>
  </si>
  <si>
    <t>Державне мито - 32,9 тис.грн.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</si>
</sst>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#,##0"/>
    <numFmt numFmtId="165" formatCode="0.0"/>
    <numFmt numFmtId="166" formatCode="#,##0.0"/>
    <numFmt numFmtId="167" formatCode="#,##0.00;\-#,##0.00"/>
  </numFmts>
  <fonts count="44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1"/>
    </font>
    <font>
      <b/>
      <sz val="16"/>
      <name val="Times New Roman"/>
      <family val="1"/>
      <charset val="1"/>
    </font>
    <font>
      <b/>
      <sz val="14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</font>
    <font>
      <sz val="9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i/>
      <sz val="10"/>
      <name val="Times New Roman"/>
      <family val="1"/>
      <charset val="1"/>
    </font>
    <font>
      <b/>
      <i/>
      <sz val="12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ahoma"/>
      <family val="2"/>
      <charset val="204"/>
    </font>
    <font>
      <i/>
      <sz val="12"/>
      <name val="Times New Roman"/>
      <family val="1"/>
      <charset val="1"/>
    </font>
    <font>
      <i/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2" fillId="0" borderId="0"/>
    <xf numFmtId="0" fontId="11" fillId="0" borderId="0"/>
    <xf numFmtId="0" fontId="1" fillId="0" borderId="0"/>
    <xf numFmtId="0" fontId="41" fillId="0" borderId="0"/>
  </cellStyleXfs>
  <cellXfs count="370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2" fillId="0" borderId="0" xfId="0" applyFont="1" applyFill="1" applyBorder="1"/>
    <xf numFmtId="49" fontId="2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Fill="1" applyBorder="1" applyAlignment="1" applyProtection="1">
      <alignment horizontal="center"/>
    </xf>
    <xf numFmtId="2" fontId="14" fillId="0" borderId="0" xfId="1" applyNumberFormat="1" applyFont="1" applyFill="1" applyBorder="1" applyAlignment="1" applyProtection="1">
      <alignment horizontal="right"/>
    </xf>
    <xf numFmtId="0" fontId="16" fillId="0" borderId="0" xfId="0" applyFont="1" applyAlignment="1">
      <alignment horizontal="left" wrapText="1"/>
    </xf>
    <xf numFmtId="0" fontId="17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/>
    <xf numFmtId="0" fontId="10" fillId="0" borderId="0" xfId="0" applyFont="1"/>
    <xf numFmtId="0" fontId="18" fillId="0" borderId="0" xfId="0" applyFont="1" applyFill="1"/>
    <xf numFmtId="3" fontId="17" fillId="0" borderId="0" xfId="1" applyNumberFormat="1" applyFont="1" applyFill="1" applyBorder="1" applyAlignment="1" applyProtection="1">
      <alignment horizontal="justify" vertical="top" wrapText="1"/>
    </xf>
    <xf numFmtId="0" fontId="10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4" fontId="3" fillId="0" borderId="4" xfId="0" applyNumberFormat="1" applyFont="1" applyFill="1" applyBorder="1" applyAlignment="1" applyProtection="1">
      <alignment horizontal="right" vertical="top"/>
    </xf>
    <xf numFmtId="4" fontId="21" fillId="0" borderId="4" xfId="0" applyNumberFormat="1" applyFont="1" applyFill="1" applyBorder="1" applyAlignment="1" applyProtection="1">
      <alignment horizontal="right" vertical="top"/>
    </xf>
    <xf numFmtId="0" fontId="22" fillId="0" borderId="0" xfId="0" applyFont="1"/>
    <xf numFmtId="0" fontId="13" fillId="0" borderId="0" xfId="2" applyFont="1" applyFill="1" applyBorder="1" applyAlignment="1">
      <alignment horizontal="center"/>
    </xf>
    <xf numFmtId="0" fontId="29" fillId="0" borderId="0" xfId="0" applyFont="1" applyFill="1"/>
    <xf numFmtId="3" fontId="25" fillId="0" borderId="0" xfId="1" applyNumberFormat="1" applyFont="1" applyFill="1" applyBorder="1" applyAlignment="1" applyProtection="1">
      <alignment horizontal="justify" vertical="top" wrapText="1"/>
    </xf>
    <xf numFmtId="2" fontId="29" fillId="0" borderId="0" xfId="1" applyNumberFormat="1" applyFont="1" applyFill="1" applyBorder="1" applyAlignment="1" applyProtection="1">
      <alignment horizontal="right"/>
    </xf>
    <xf numFmtId="0" fontId="28" fillId="0" borderId="0" xfId="2" applyFont="1" applyFill="1" applyBorder="1" applyAlignment="1">
      <alignment horizontal="center"/>
    </xf>
    <xf numFmtId="4" fontId="3" fillId="0" borderId="13" xfId="0" applyNumberFormat="1" applyFont="1" applyFill="1" applyBorder="1" applyAlignment="1" applyProtection="1">
      <alignment horizontal="right" vertical="top"/>
    </xf>
    <xf numFmtId="4" fontId="3" fillId="0" borderId="22" xfId="0" applyNumberFormat="1" applyFont="1" applyFill="1" applyBorder="1" applyAlignment="1" applyProtection="1">
      <alignment horizontal="right" vertical="top"/>
    </xf>
    <xf numFmtId="166" fontId="3" fillId="0" borderId="23" xfId="0" applyNumberFormat="1" applyFont="1" applyFill="1" applyBorder="1" applyAlignment="1" applyProtection="1">
      <alignment horizontal="right" vertical="top"/>
    </xf>
    <xf numFmtId="4" fontId="21" fillId="0" borderId="22" xfId="0" applyNumberFormat="1" applyFont="1" applyFill="1" applyBorder="1" applyAlignment="1" applyProtection="1">
      <alignment horizontal="right" vertical="top"/>
    </xf>
    <xf numFmtId="166" fontId="21" fillId="0" borderId="23" xfId="0" applyNumberFormat="1" applyFont="1" applyFill="1" applyBorder="1" applyAlignment="1" applyProtection="1">
      <alignment horizontal="right" vertical="top"/>
    </xf>
    <xf numFmtId="0" fontId="2" fillId="4" borderId="0" xfId="0" applyFont="1" applyFill="1"/>
    <xf numFmtId="0" fontId="9" fillId="4" borderId="0" xfId="0" applyFont="1" applyFill="1"/>
    <xf numFmtId="0" fontId="19" fillId="4" borderId="0" xfId="0" applyFont="1" applyFill="1"/>
    <xf numFmtId="0" fontId="4" fillId="0" borderId="28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49" fontId="9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20" fillId="0" borderId="37" xfId="0" applyFont="1" applyFill="1" applyBorder="1" applyAlignment="1">
      <alignment horizontal="left" vertical="top" wrapText="1"/>
    </xf>
    <xf numFmtId="0" fontId="17" fillId="0" borderId="37" xfId="0" applyFont="1" applyFill="1" applyBorder="1" applyAlignment="1">
      <alignment horizontal="left" vertical="top" wrapText="1"/>
    </xf>
    <xf numFmtId="0" fontId="30" fillId="0" borderId="37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/>
    </xf>
    <xf numFmtId="49" fontId="4" fillId="0" borderId="22" xfId="0" applyNumberFormat="1" applyFont="1" applyFill="1" applyBorder="1" applyAlignment="1">
      <alignment horizontal="center" vertical="top" wrapText="1"/>
    </xf>
    <xf numFmtId="49" fontId="20" fillId="0" borderId="22" xfId="0" applyNumberFormat="1" applyFont="1" applyFill="1" applyBorder="1" applyAlignment="1">
      <alignment horizontal="center" vertical="top" wrapText="1"/>
    </xf>
    <xf numFmtId="49" fontId="7" fillId="0" borderId="22" xfId="0" applyNumberFormat="1" applyFont="1" applyFill="1" applyBorder="1" applyAlignment="1">
      <alignment horizontal="center" vertical="top" wrapText="1"/>
    </xf>
    <xf numFmtId="49" fontId="17" fillId="0" borderId="22" xfId="0" applyNumberFormat="1" applyFont="1" applyFill="1" applyBorder="1" applyAlignment="1">
      <alignment horizontal="center" vertical="top" wrapText="1"/>
    </xf>
    <xf numFmtId="49" fontId="30" fillId="0" borderId="22" xfId="0" applyNumberFormat="1" applyFont="1" applyFill="1" applyBorder="1" applyAlignment="1">
      <alignment horizontal="center" vertical="top" wrapText="1"/>
    </xf>
    <xf numFmtId="49" fontId="16" fillId="0" borderId="22" xfId="0" applyNumberFormat="1" applyFont="1" applyFill="1" applyBorder="1" applyAlignment="1">
      <alignment horizontal="center" vertical="top" wrapText="1"/>
    </xf>
    <xf numFmtId="49" fontId="4" fillId="0" borderId="24" xfId="0" applyNumberFormat="1" applyFont="1" applyFill="1" applyBorder="1" applyAlignment="1">
      <alignment horizontal="center" vertical="top" wrapText="1"/>
    </xf>
    <xf numFmtId="49" fontId="4" fillId="0" borderId="26" xfId="0" applyNumberFormat="1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left" vertical="top" wrapText="1"/>
    </xf>
    <xf numFmtId="49" fontId="7" fillId="2" borderId="33" xfId="0" applyNumberFormat="1" applyFont="1" applyFill="1" applyBorder="1" applyAlignment="1">
      <alignment horizontal="center" vertical="top" wrapText="1"/>
    </xf>
    <xf numFmtId="4" fontId="6" fillId="2" borderId="34" xfId="0" applyNumberFormat="1" applyFont="1" applyFill="1" applyBorder="1" applyAlignment="1" applyProtection="1">
      <alignment horizontal="right" vertical="top"/>
    </xf>
    <xf numFmtId="49" fontId="16" fillId="0" borderId="24" xfId="0" applyNumberFormat="1" applyFont="1" applyFill="1" applyBorder="1" applyAlignment="1">
      <alignment horizontal="center" vertical="top" wrapText="1"/>
    </xf>
    <xf numFmtId="167" fontId="33" fillId="7" borderId="52" xfId="0" applyNumberFormat="1" applyFont="1" applyFill="1" applyBorder="1" applyAlignment="1">
      <alignment horizontal="right" vertical="center" wrapText="1"/>
    </xf>
    <xf numFmtId="167" fontId="34" fillId="7" borderId="52" xfId="0" applyNumberFormat="1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 applyProtection="1">
      <alignment horizontal="right" vertical="top"/>
    </xf>
    <xf numFmtId="4" fontId="3" fillId="6" borderId="13" xfId="0" applyNumberFormat="1" applyFont="1" applyFill="1" applyBorder="1" applyAlignment="1" applyProtection="1">
      <alignment horizontal="right" vertical="top"/>
    </xf>
    <xf numFmtId="0" fontId="4" fillId="0" borderId="13" xfId="0" applyFont="1" applyFill="1" applyBorder="1" applyAlignment="1">
      <alignment horizontal="left" vertical="top" wrapText="1"/>
    </xf>
    <xf numFmtId="166" fontId="25" fillId="0" borderId="13" xfId="0" applyNumberFormat="1" applyFont="1" applyFill="1" applyBorder="1" applyAlignment="1" applyProtection="1">
      <alignment horizontal="right" vertical="top"/>
    </xf>
    <xf numFmtId="49" fontId="4" fillId="0" borderId="13" xfId="0" applyNumberFormat="1" applyFont="1" applyFill="1" applyBorder="1" applyAlignment="1">
      <alignment horizontal="center" vertical="top" wrapText="1"/>
    </xf>
    <xf numFmtId="0" fontId="35" fillId="8" borderId="52" xfId="0" applyFont="1" applyFill="1" applyBorder="1" applyAlignment="1">
      <alignment horizontal="left" vertical="center" wrapText="1"/>
    </xf>
    <xf numFmtId="4" fontId="25" fillId="0" borderId="13" xfId="0" applyNumberFormat="1" applyFont="1" applyFill="1" applyBorder="1" applyAlignment="1" applyProtection="1">
      <alignment horizontal="right" vertical="top"/>
    </xf>
    <xf numFmtId="0" fontId="7" fillId="0" borderId="13" xfId="0" applyFont="1" applyFill="1" applyBorder="1" applyAlignment="1">
      <alignment horizontal="left" vertical="top" wrapText="1"/>
    </xf>
    <xf numFmtId="49" fontId="7" fillId="0" borderId="13" xfId="0" applyNumberFormat="1" applyFont="1" applyFill="1" applyBorder="1" applyAlignment="1">
      <alignment horizontal="center" vertical="top" wrapText="1"/>
    </xf>
    <xf numFmtId="4" fontId="23" fillId="5" borderId="13" xfId="0" applyNumberFormat="1" applyFont="1" applyFill="1" applyBorder="1" applyAlignment="1" applyProtection="1">
      <alignment horizontal="right" vertical="top"/>
    </xf>
    <xf numFmtId="166" fontId="23" fillId="0" borderId="13" xfId="0" applyNumberFormat="1" applyFont="1" applyFill="1" applyBorder="1" applyAlignment="1" applyProtection="1">
      <alignment horizontal="right" vertical="top"/>
    </xf>
    <xf numFmtId="4" fontId="6" fillId="6" borderId="13" xfId="0" applyNumberFormat="1" applyFont="1" applyFill="1" applyBorder="1" applyAlignment="1" applyProtection="1">
      <alignment horizontal="right" vertical="top"/>
    </xf>
    <xf numFmtId="4" fontId="23" fillId="0" borderId="13" xfId="0" applyNumberFormat="1" applyFont="1" applyFill="1" applyBorder="1" applyAlignment="1" applyProtection="1">
      <alignment horizontal="right" vertical="top"/>
    </xf>
    <xf numFmtId="49" fontId="16" fillId="0" borderId="13" xfId="0" applyNumberFormat="1" applyFont="1" applyFill="1" applyBorder="1" applyAlignment="1">
      <alignment horizontal="center" vertical="top" wrapText="1"/>
    </xf>
    <xf numFmtId="0" fontId="35" fillId="8" borderId="13" xfId="0" applyFont="1" applyFill="1" applyBorder="1" applyAlignment="1">
      <alignment horizontal="left" vertical="center" wrapText="1"/>
    </xf>
    <xf numFmtId="0" fontId="36" fillId="8" borderId="13" xfId="0" applyFont="1" applyFill="1" applyBorder="1" applyAlignment="1">
      <alignment horizontal="left" vertical="center" wrapText="1"/>
    </xf>
    <xf numFmtId="4" fontId="23" fillId="6" borderId="13" xfId="0" applyNumberFormat="1" applyFont="1" applyFill="1" applyBorder="1" applyAlignment="1" applyProtection="1">
      <alignment horizontal="right" vertical="top"/>
    </xf>
    <xf numFmtId="0" fontId="20" fillId="0" borderId="13" xfId="0" applyFont="1" applyFill="1" applyBorder="1" applyAlignment="1">
      <alignment horizontal="left" vertical="top" wrapText="1"/>
    </xf>
    <xf numFmtId="49" fontId="20" fillId="0" borderId="13" xfId="0" applyNumberFormat="1" applyFont="1" applyFill="1" applyBorder="1" applyAlignment="1">
      <alignment horizontal="center" vertical="top" wrapText="1"/>
    </xf>
    <xf numFmtId="4" fontId="26" fillId="5" borderId="13" xfId="0" applyNumberFormat="1" applyFont="1" applyFill="1" applyBorder="1" applyAlignment="1" applyProtection="1">
      <alignment horizontal="right" vertical="top"/>
    </xf>
    <xf numFmtId="166" fontId="26" fillId="0" borderId="13" xfId="0" applyNumberFormat="1" applyFont="1" applyFill="1" applyBorder="1" applyAlignment="1" applyProtection="1">
      <alignment horizontal="right" vertical="top"/>
    </xf>
    <xf numFmtId="4" fontId="26" fillId="6" borderId="13" xfId="0" applyNumberFormat="1" applyFont="1" applyFill="1" applyBorder="1" applyAlignment="1" applyProtection="1">
      <alignment horizontal="right" vertical="top"/>
    </xf>
    <xf numFmtId="4" fontId="26" fillId="0" borderId="13" xfId="0" applyNumberFormat="1" applyFont="1" applyFill="1" applyBorder="1" applyAlignment="1" applyProtection="1">
      <alignment horizontal="right" vertical="top"/>
    </xf>
    <xf numFmtId="4" fontId="31" fillId="5" borderId="13" xfId="0" applyNumberFormat="1" applyFont="1" applyFill="1" applyBorder="1" applyAlignment="1" applyProtection="1">
      <alignment horizontal="right" vertical="top"/>
    </xf>
    <xf numFmtId="4" fontId="6" fillId="5" borderId="13" xfId="0" applyNumberFormat="1" applyFont="1" applyFill="1" applyBorder="1" applyAlignment="1" applyProtection="1">
      <alignment horizontal="right" vertical="top"/>
    </xf>
    <xf numFmtId="4" fontId="25" fillId="5" borderId="13" xfId="0" applyNumberFormat="1" applyFont="1" applyFill="1" applyBorder="1" applyAlignment="1" applyProtection="1">
      <alignment horizontal="right" vertical="top"/>
    </xf>
    <xf numFmtId="166" fontId="3" fillId="0" borderId="13" xfId="0" applyNumberFormat="1" applyFont="1" applyFill="1" applyBorder="1" applyAlignment="1" applyProtection="1">
      <alignment horizontal="right" vertical="top"/>
    </xf>
    <xf numFmtId="0" fontId="17" fillId="0" borderId="13" xfId="0" applyFont="1" applyFill="1" applyBorder="1" applyAlignment="1">
      <alignment horizontal="left" vertical="top" wrapText="1"/>
    </xf>
    <xf numFmtId="4" fontId="6" fillId="0" borderId="24" xfId="0" applyNumberFormat="1" applyFont="1" applyFill="1" applyBorder="1" applyAlignment="1" applyProtection="1">
      <alignment horizontal="right" vertical="top"/>
    </xf>
    <xf numFmtId="4" fontId="6" fillId="0" borderId="9" xfId="0" applyNumberFormat="1" applyFont="1" applyFill="1" applyBorder="1" applyAlignment="1" applyProtection="1">
      <alignment horizontal="right" vertical="top"/>
    </xf>
    <xf numFmtId="166" fontId="6" fillId="0" borderId="25" xfId="0" applyNumberFormat="1" applyFont="1" applyFill="1" applyBorder="1" applyAlignment="1" applyProtection="1">
      <alignment horizontal="right" vertical="top"/>
    </xf>
    <xf numFmtId="49" fontId="17" fillId="0" borderId="13" xfId="0" applyNumberFormat="1" applyFont="1" applyFill="1" applyBorder="1" applyAlignment="1">
      <alignment horizontal="center" vertical="top" wrapText="1"/>
    </xf>
    <xf numFmtId="0" fontId="2" fillId="3" borderId="0" xfId="0" applyFont="1" applyFill="1" applyBorder="1"/>
    <xf numFmtId="0" fontId="3" fillId="3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/>
    <xf numFmtId="0" fontId="3" fillId="3" borderId="0" xfId="0" applyFont="1" applyFill="1" applyBorder="1" applyAlignment="1">
      <alignment vertical="center"/>
    </xf>
    <xf numFmtId="4" fontId="3" fillId="9" borderId="4" xfId="0" applyNumberFormat="1" applyFont="1" applyFill="1" applyBorder="1" applyAlignment="1" applyProtection="1">
      <alignment horizontal="right" vertical="top"/>
    </xf>
    <xf numFmtId="4" fontId="6" fillId="9" borderId="6" xfId="0" applyNumberFormat="1" applyFont="1" applyFill="1" applyBorder="1" applyAlignment="1" applyProtection="1">
      <alignment horizontal="right" vertical="top"/>
    </xf>
    <xf numFmtId="166" fontId="6" fillId="9" borderId="5" xfId="0" applyNumberFormat="1" applyFont="1" applyFill="1" applyBorder="1" applyAlignment="1" applyProtection="1">
      <alignment horizontal="right" vertical="top"/>
    </xf>
    <xf numFmtId="166" fontId="3" fillId="9" borderId="13" xfId="0" applyNumberFormat="1" applyFont="1" applyFill="1" applyBorder="1" applyAlignment="1" applyProtection="1">
      <alignment horizontal="right" vertical="top"/>
    </xf>
    <xf numFmtId="4" fontId="23" fillId="9" borderId="13" xfId="0" applyNumberFormat="1" applyFont="1" applyFill="1" applyBorder="1" applyAlignment="1" applyProtection="1">
      <alignment horizontal="right" vertical="top"/>
    </xf>
    <xf numFmtId="4" fontId="25" fillId="9" borderId="13" xfId="0" applyNumberFormat="1" applyFont="1" applyFill="1" applyBorder="1" applyAlignment="1" applyProtection="1">
      <alignment horizontal="right" vertical="top"/>
    </xf>
    <xf numFmtId="166" fontId="21" fillId="9" borderId="56" xfId="0" applyNumberFormat="1" applyFont="1" applyFill="1" applyBorder="1" applyAlignment="1" applyProtection="1">
      <alignment horizontal="right" vertical="top"/>
    </xf>
    <xf numFmtId="167" fontId="33" fillId="7" borderId="58" xfId="0" applyNumberFormat="1" applyFont="1" applyFill="1" applyBorder="1" applyAlignment="1">
      <alignment horizontal="right" vertical="center" wrapText="1"/>
    </xf>
    <xf numFmtId="167" fontId="34" fillId="7" borderId="59" xfId="0" applyNumberFormat="1" applyFont="1" applyFill="1" applyBorder="1" applyAlignment="1">
      <alignment horizontal="right" vertical="center" wrapText="1"/>
    </xf>
    <xf numFmtId="49" fontId="7" fillId="2" borderId="10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top" wrapText="1"/>
    </xf>
    <xf numFmtId="167" fontId="33" fillId="7" borderId="59" xfId="0" applyNumberFormat="1" applyFont="1" applyFill="1" applyBorder="1" applyAlignment="1">
      <alignment horizontal="right" vertical="center" wrapText="1"/>
    </xf>
    <xf numFmtId="167" fontId="33" fillId="7" borderId="62" xfId="0" applyNumberFormat="1" applyFont="1" applyFill="1" applyBorder="1" applyAlignment="1">
      <alignment horizontal="right" vertical="center" wrapText="1"/>
    </xf>
    <xf numFmtId="167" fontId="34" fillId="7" borderId="57" xfId="0" applyNumberFormat="1" applyFont="1" applyFill="1" applyBorder="1" applyAlignment="1">
      <alignment horizontal="right" vertical="center" wrapText="1"/>
    </xf>
    <xf numFmtId="0" fontId="35" fillId="8" borderId="29" xfId="0" applyFont="1" applyFill="1" applyBorder="1" applyAlignment="1">
      <alignment horizontal="left" vertical="center" wrapText="1"/>
    </xf>
    <xf numFmtId="49" fontId="4" fillId="0" borderId="29" xfId="0" applyNumberFormat="1" applyFont="1" applyFill="1" applyBorder="1" applyAlignment="1">
      <alignment horizontal="center" vertical="top" wrapText="1"/>
    </xf>
    <xf numFmtId="0" fontId="38" fillId="8" borderId="52" xfId="0" applyFont="1" applyFill="1" applyBorder="1" applyAlignment="1">
      <alignment horizontal="left" vertical="center" wrapText="1"/>
    </xf>
    <xf numFmtId="0" fontId="39" fillId="8" borderId="52" xfId="0" applyFont="1" applyFill="1" applyBorder="1" applyAlignment="1">
      <alignment horizontal="left" vertical="center" wrapText="1"/>
    </xf>
    <xf numFmtId="0" fontId="38" fillId="8" borderId="13" xfId="0" applyFont="1" applyFill="1" applyBorder="1" applyAlignment="1">
      <alignment horizontal="left" vertical="center" wrapText="1"/>
    </xf>
    <xf numFmtId="4" fontId="6" fillId="3" borderId="13" xfId="0" applyNumberFormat="1" applyFont="1" applyFill="1" applyBorder="1" applyAlignment="1" applyProtection="1">
      <alignment horizontal="right" vertical="top"/>
    </xf>
    <xf numFmtId="0" fontId="7" fillId="0" borderId="29" xfId="0" applyFont="1" applyFill="1" applyBorder="1" applyAlignment="1">
      <alignment horizontal="left" vertical="top" wrapText="1"/>
    </xf>
    <xf numFmtId="49" fontId="7" fillId="0" borderId="29" xfId="0" applyNumberFormat="1" applyFont="1" applyFill="1" applyBorder="1" applyAlignment="1">
      <alignment horizontal="center" vertical="top" wrapText="1"/>
    </xf>
    <xf numFmtId="4" fontId="6" fillId="5" borderId="29" xfId="0" applyNumberFormat="1" applyFont="1" applyFill="1" applyBorder="1" applyAlignment="1" applyProtection="1">
      <alignment horizontal="right" vertical="top"/>
    </xf>
    <xf numFmtId="166" fontId="23" fillId="0" borderId="29" xfId="0" applyNumberFormat="1" applyFont="1" applyFill="1" applyBorder="1" applyAlignment="1" applyProtection="1">
      <alignment horizontal="right" vertical="top"/>
    </xf>
    <xf numFmtId="4" fontId="6" fillId="6" borderId="29" xfId="0" applyNumberFormat="1" applyFont="1" applyFill="1" applyBorder="1" applyAlignment="1" applyProtection="1">
      <alignment horizontal="right" vertical="top"/>
    </xf>
    <xf numFmtId="4" fontId="23" fillId="0" borderId="29" xfId="0" applyNumberFormat="1" applyFont="1" applyFill="1" applyBorder="1" applyAlignment="1" applyProtection="1">
      <alignment horizontal="right" vertical="top"/>
    </xf>
    <xf numFmtId="0" fontId="4" fillId="0" borderId="48" xfId="0" applyFont="1" applyFill="1" applyBorder="1" applyAlignment="1">
      <alignment horizontal="left" vertical="top" wrapText="1"/>
    </xf>
    <xf numFmtId="49" fontId="4" fillId="0" borderId="48" xfId="0" applyNumberFormat="1" applyFont="1" applyFill="1" applyBorder="1" applyAlignment="1">
      <alignment horizontal="center" vertical="top" wrapText="1"/>
    </xf>
    <xf numFmtId="4" fontId="3" fillId="5" borderId="48" xfId="0" applyNumberFormat="1" applyFont="1" applyFill="1" applyBorder="1" applyAlignment="1" applyProtection="1">
      <alignment horizontal="right" vertical="top"/>
    </xf>
    <xf numFmtId="166" fontId="25" fillId="0" borderId="48" xfId="0" applyNumberFormat="1" applyFont="1" applyFill="1" applyBorder="1" applyAlignment="1" applyProtection="1">
      <alignment horizontal="right" vertical="top"/>
    </xf>
    <xf numFmtId="4" fontId="3" fillId="6" borderId="48" xfId="0" applyNumberFormat="1" applyFont="1" applyFill="1" applyBorder="1" applyAlignment="1" applyProtection="1">
      <alignment horizontal="right" vertical="top"/>
    </xf>
    <xf numFmtId="4" fontId="25" fillId="0" borderId="48" xfId="0" applyNumberFormat="1" applyFont="1" applyFill="1" applyBorder="1" applyAlignment="1" applyProtection="1">
      <alignment horizontal="right" vertical="top"/>
    </xf>
    <xf numFmtId="4" fontId="6" fillId="5" borderId="34" xfId="0" applyNumberFormat="1" applyFont="1" applyFill="1" applyBorder="1" applyAlignment="1" applyProtection="1">
      <alignment horizontal="right" vertical="top"/>
    </xf>
    <xf numFmtId="4" fontId="23" fillId="6" borderId="34" xfId="0" applyNumberFormat="1" applyFont="1" applyFill="1" applyBorder="1" applyAlignment="1" applyProtection="1">
      <alignment horizontal="right" vertical="top"/>
    </xf>
    <xf numFmtId="0" fontId="4" fillId="0" borderId="29" xfId="0" applyFont="1" applyFill="1" applyBorder="1" applyAlignment="1">
      <alignment horizontal="left" vertical="top" wrapText="1"/>
    </xf>
    <xf numFmtId="4" fontId="3" fillId="5" borderId="29" xfId="0" applyNumberFormat="1" applyFont="1" applyFill="1" applyBorder="1" applyAlignment="1" applyProtection="1">
      <alignment horizontal="right" vertical="top"/>
    </xf>
    <xf numFmtId="166" fontId="25" fillId="0" borderId="29" xfId="0" applyNumberFormat="1" applyFont="1" applyFill="1" applyBorder="1" applyAlignment="1" applyProtection="1">
      <alignment horizontal="right" vertical="top"/>
    </xf>
    <xf numFmtId="4" fontId="3" fillId="6" borderId="29" xfId="0" applyNumberFormat="1" applyFont="1" applyFill="1" applyBorder="1" applyAlignment="1" applyProtection="1">
      <alignment horizontal="right" vertical="top"/>
    </xf>
    <xf numFmtId="4" fontId="25" fillId="0" borderId="29" xfId="0" applyNumberFormat="1" applyFont="1" applyFill="1" applyBorder="1" applyAlignment="1" applyProtection="1">
      <alignment horizontal="right" vertical="top"/>
    </xf>
    <xf numFmtId="166" fontId="23" fillId="2" borderId="34" xfId="0" applyNumberFormat="1" applyFont="1" applyFill="1" applyBorder="1" applyAlignment="1" applyProtection="1">
      <alignment horizontal="right" vertical="top"/>
    </xf>
    <xf numFmtId="4" fontId="23" fillId="2" borderId="34" xfId="0" applyNumberFormat="1" applyFont="1" applyFill="1" applyBorder="1" applyAlignment="1" applyProtection="1">
      <alignment horizontal="right" vertical="top"/>
    </xf>
    <xf numFmtId="166" fontId="23" fillId="2" borderId="35" xfId="0" applyNumberFormat="1" applyFont="1" applyFill="1" applyBorder="1" applyAlignment="1" applyProtection="1">
      <alignment horizontal="right" vertical="top"/>
    </xf>
    <xf numFmtId="0" fontId="40" fillId="0" borderId="13" xfId="3" applyFont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0" fillId="0" borderId="0" xfId="0" applyFont="1"/>
    <xf numFmtId="0" fontId="42" fillId="0" borderId="13" xfId="0" applyFont="1" applyFill="1" applyBorder="1" applyAlignment="1">
      <alignment horizontal="left" vertical="top" wrapText="1"/>
    </xf>
    <xf numFmtId="49" fontId="42" fillId="0" borderId="13" xfId="0" applyNumberFormat="1" applyFont="1" applyFill="1" applyBorder="1" applyAlignment="1">
      <alignment horizontal="center" vertical="top" wrapText="1"/>
    </xf>
    <xf numFmtId="0" fontId="43" fillId="0" borderId="0" xfId="0" applyFont="1"/>
    <xf numFmtId="0" fontId="7" fillId="10" borderId="13" xfId="0" applyFont="1" applyFill="1" applyBorder="1" applyAlignment="1">
      <alignment horizontal="left" vertical="top" wrapText="1"/>
    </xf>
    <xf numFmtId="49" fontId="7" fillId="10" borderId="13" xfId="0" applyNumberFormat="1" applyFont="1" applyFill="1" applyBorder="1" applyAlignment="1">
      <alignment horizontal="center" vertical="top" wrapText="1"/>
    </xf>
    <xf numFmtId="166" fontId="23" fillId="10" borderId="13" xfId="0" applyNumberFormat="1" applyFont="1" applyFill="1" applyBorder="1" applyAlignment="1" applyProtection="1">
      <alignment horizontal="right" vertical="top"/>
    </xf>
    <xf numFmtId="4" fontId="23" fillId="10" borderId="13" xfId="0" applyNumberFormat="1" applyFont="1" applyFill="1" applyBorder="1" applyAlignment="1" applyProtection="1">
      <alignment horizontal="right" vertical="top"/>
    </xf>
    <xf numFmtId="0" fontId="7" fillId="10" borderId="33" xfId="0" applyFont="1" applyFill="1" applyBorder="1" applyAlignment="1">
      <alignment horizontal="left" vertical="top" wrapText="1"/>
    </xf>
    <xf numFmtId="49" fontId="7" fillId="10" borderId="34" xfId="0" applyNumberFormat="1" applyFont="1" applyFill="1" applyBorder="1" applyAlignment="1">
      <alignment horizontal="center" vertical="top" wrapText="1"/>
    </xf>
    <xf numFmtId="166" fontId="23" fillId="10" borderId="34" xfId="0" applyNumberFormat="1" applyFont="1" applyFill="1" applyBorder="1" applyAlignment="1" applyProtection="1">
      <alignment horizontal="right" vertical="top"/>
    </xf>
    <xf numFmtId="4" fontId="23" fillId="10" borderId="34" xfId="0" applyNumberFormat="1" applyFont="1" applyFill="1" applyBorder="1" applyAlignment="1" applyProtection="1">
      <alignment horizontal="right" vertical="top"/>
    </xf>
    <xf numFmtId="166" fontId="23" fillId="10" borderId="35" xfId="0" applyNumberFormat="1" applyFont="1" applyFill="1" applyBorder="1" applyAlignment="1" applyProtection="1">
      <alignment horizontal="right" vertical="top"/>
    </xf>
    <xf numFmtId="0" fontId="6" fillId="2" borderId="33" xfId="0" applyFont="1" applyFill="1" applyBorder="1" applyAlignment="1">
      <alignment horizontal="left" vertical="top" wrapText="1"/>
    </xf>
    <xf numFmtId="49" fontId="6" fillId="2" borderId="34" xfId="0" applyNumberFormat="1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Alignment="1">
      <alignment horizontal="left" vertical="center" wrapText="1"/>
    </xf>
    <xf numFmtId="0" fontId="27" fillId="0" borderId="53" xfId="0" applyFont="1" applyFill="1" applyBorder="1" applyAlignment="1">
      <alignment horizontal="center" vertical="center"/>
    </xf>
    <xf numFmtId="165" fontId="22" fillId="0" borderId="0" xfId="0" applyNumberFormat="1" applyFont="1"/>
    <xf numFmtId="0" fontId="21" fillId="0" borderId="37" xfId="0" applyFont="1" applyFill="1" applyBorder="1" applyAlignment="1">
      <alignment horizontal="left" vertical="top" wrapText="1"/>
    </xf>
    <xf numFmtId="0" fontId="16" fillId="0" borderId="37" xfId="0" applyFont="1" applyFill="1" applyBorder="1" applyAlignment="1">
      <alignment horizontal="left" vertical="top" wrapText="1"/>
    </xf>
    <xf numFmtId="167" fontId="34" fillId="7" borderId="68" xfId="0" applyNumberFormat="1" applyFont="1" applyFill="1" applyBorder="1" applyAlignment="1">
      <alignment horizontal="right" vertical="center" wrapText="1"/>
    </xf>
    <xf numFmtId="167" fontId="34" fillId="7" borderId="69" xfId="0" applyNumberFormat="1" applyFont="1" applyFill="1" applyBorder="1" applyAlignment="1">
      <alignment horizontal="right" vertical="center" wrapText="1"/>
    </xf>
    <xf numFmtId="167" fontId="34" fillId="2" borderId="69" xfId="0" applyNumberFormat="1" applyFont="1" applyFill="1" applyBorder="1" applyAlignment="1">
      <alignment horizontal="right" vertical="center" wrapText="1"/>
    </xf>
    <xf numFmtId="166" fontId="25" fillId="9" borderId="2" xfId="0" applyNumberFormat="1" applyFont="1" applyFill="1" applyBorder="1" applyAlignment="1" applyProtection="1">
      <alignment horizontal="right" vertical="top"/>
    </xf>
    <xf numFmtId="165" fontId="15" fillId="0" borderId="0" xfId="0" applyNumberFormat="1" applyFont="1"/>
    <xf numFmtId="165" fontId="0" fillId="0" borderId="0" xfId="0" applyNumberFormat="1"/>
    <xf numFmtId="0" fontId="7" fillId="2" borderId="13" xfId="0" applyFont="1" applyFill="1" applyBorder="1" applyAlignment="1">
      <alignment horizontal="left" vertical="top" wrapText="1"/>
    </xf>
    <xf numFmtId="165" fontId="10" fillId="0" borderId="0" xfId="0" applyNumberFormat="1" applyFont="1" applyBorder="1" applyAlignment="1">
      <alignment horizontal="center" vertical="top" wrapText="1"/>
    </xf>
    <xf numFmtId="167" fontId="34" fillId="7" borderId="57" xfId="0" applyNumberFormat="1" applyFont="1" applyFill="1" applyBorder="1" applyAlignment="1">
      <alignment horizontal="right" wrapText="1"/>
    </xf>
    <xf numFmtId="166" fontId="23" fillId="7" borderId="11" xfId="0" applyNumberFormat="1" applyFont="1" applyFill="1" applyBorder="1" applyAlignment="1" applyProtection="1">
      <alignment horizontal="right"/>
    </xf>
    <xf numFmtId="167" fontId="34" fillId="9" borderId="57" xfId="0" applyNumberFormat="1" applyFont="1" applyFill="1" applyBorder="1" applyAlignment="1">
      <alignment horizontal="right" wrapText="1"/>
    </xf>
    <xf numFmtId="166" fontId="6" fillId="9" borderId="32" xfId="0" applyNumberFormat="1" applyFont="1" applyFill="1" applyBorder="1" applyAlignment="1" applyProtection="1">
      <alignment horizontal="right"/>
    </xf>
    <xf numFmtId="4" fontId="6" fillId="0" borderId="51" xfId="0" applyNumberFormat="1" applyFont="1" applyFill="1" applyBorder="1" applyAlignment="1" applyProtection="1">
      <alignment horizontal="right"/>
    </xf>
    <xf numFmtId="4" fontId="6" fillId="0" borderId="31" xfId="0" applyNumberFormat="1" applyFont="1" applyFill="1" applyBorder="1" applyAlignment="1" applyProtection="1">
      <alignment horizontal="right"/>
    </xf>
    <xf numFmtId="166" fontId="6" fillId="0" borderId="32" xfId="0" applyNumberFormat="1" applyFont="1" applyFill="1" applyBorder="1" applyAlignment="1" applyProtection="1">
      <alignment horizontal="right"/>
    </xf>
    <xf numFmtId="167" fontId="33" fillId="7" borderId="59" xfId="0" applyNumberFormat="1" applyFont="1" applyFill="1" applyBorder="1" applyAlignment="1">
      <alignment horizontal="right" wrapText="1"/>
    </xf>
    <xf numFmtId="166" fontId="3" fillId="7" borderId="2" xfId="0" applyNumberFormat="1" applyFont="1" applyFill="1" applyBorder="1" applyAlignment="1" applyProtection="1">
      <alignment horizontal="right"/>
    </xf>
    <xf numFmtId="4" fontId="3" fillId="9" borderId="22" xfId="0" applyNumberFormat="1" applyFont="1" applyFill="1" applyBorder="1" applyAlignment="1" applyProtection="1">
      <alignment horizontal="right"/>
    </xf>
    <xf numFmtId="4" fontId="3" fillId="9" borderId="4" xfId="0" applyNumberFormat="1" applyFont="1" applyFill="1" applyBorder="1" applyAlignment="1" applyProtection="1">
      <alignment horizontal="right"/>
    </xf>
    <xf numFmtId="166" fontId="3" fillId="9" borderId="23" xfId="0" applyNumberFormat="1" applyFont="1" applyFill="1" applyBorder="1" applyAlignment="1" applyProtection="1">
      <alignment horizontal="right"/>
    </xf>
    <xf numFmtId="4" fontId="3" fillId="0" borderId="3" xfId="0" applyNumberFormat="1" applyFont="1" applyFill="1" applyBorder="1" applyAlignment="1" applyProtection="1">
      <alignment horizontal="right"/>
    </xf>
    <xf numFmtId="4" fontId="3" fillId="0" borderId="4" xfId="0" applyNumberFormat="1" applyFont="1" applyFill="1" applyBorder="1" applyAlignment="1" applyProtection="1">
      <alignment horizontal="right"/>
    </xf>
    <xf numFmtId="166" fontId="3" fillId="0" borderId="23" xfId="0" applyNumberFormat="1" applyFont="1" applyFill="1" applyBorder="1" applyAlignment="1" applyProtection="1">
      <alignment horizontal="right"/>
    </xf>
    <xf numFmtId="167" fontId="34" fillId="7" borderId="52" xfId="0" applyNumberFormat="1" applyFont="1" applyFill="1" applyBorder="1" applyAlignment="1">
      <alignment horizontal="right" wrapText="1"/>
    </xf>
    <xf numFmtId="166" fontId="21" fillId="7" borderId="2" xfId="0" applyNumberFormat="1" applyFont="1" applyFill="1" applyBorder="1" applyAlignment="1" applyProtection="1">
      <alignment horizontal="right"/>
    </xf>
    <xf numFmtId="4" fontId="21" fillId="9" borderId="22" xfId="0" applyNumberFormat="1" applyFont="1" applyFill="1" applyBorder="1" applyAlignment="1" applyProtection="1">
      <alignment horizontal="right"/>
    </xf>
    <xf numFmtId="4" fontId="21" fillId="9" borderId="4" xfId="0" applyNumberFormat="1" applyFont="1" applyFill="1" applyBorder="1" applyAlignment="1" applyProtection="1">
      <alignment horizontal="right"/>
    </xf>
    <xf numFmtId="166" fontId="21" fillId="9" borderId="23" xfId="0" applyNumberFormat="1" applyFont="1" applyFill="1" applyBorder="1" applyAlignment="1" applyProtection="1">
      <alignment horizontal="right"/>
    </xf>
    <xf numFmtId="4" fontId="21" fillId="0" borderId="3" xfId="0" applyNumberFormat="1" applyFont="1" applyFill="1" applyBorder="1" applyAlignment="1" applyProtection="1">
      <alignment horizontal="right"/>
    </xf>
    <xf numFmtId="4" fontId="21" fillId="0" borderId="4" xfId="0" applyNumberFormat="1" applyFont="1" applyFill="1" applyBorder="1" applyAlignment="1" applyProtection="1">
      <alignment horizontal="right"/>
    </xf>
    <xf numFmtId="166" fontId="21" fillId="0" borderId="23" xfId="0" applyNumberFormat="1" applyFont="1" applyFill="1" applyBorder="1" applyAlignment="1" applyProtection="1">
      <alignment horizontal="right"/>
    </xf>
    <xf numFmtId="167" fontId="33" fillId="7" borderId="52" xfId="0" applyNumberFormat="1" applyFont="1" applyFill="1" applyBorder="1" applyAlignment="1">
      <alignment horizontal="right" wrapText="1"/>
    </xf>
    <xf numFmtId="166" fontId="6" fillId="7" borderId="2" xfId="0" applyNumberFormat="1" applyFont="1" applyFill="1" applyBorder="1" applyAlignment="1" applyProtection="1">
      <alignment horizontal="right"/>
    </xf>
    <xf numFmtId="4" fontId="6" fillId="9" borderId="22" xfId="0" applyNumberFormat="1" applyFont="1" applyFill="1" applyBorder="1" applyAlignment="1" applyProtection="1">
      <alignment horizontal="right"/>
    </xf>
    <xf numFmtId="4" fontId="6" fillId="9" borderId="4" xfId="0" applyNumberFormat="1" applyFont="1" applyFill="1" applyBorder="1" applyAlignment="1" applyProtection="1">
      <alignment horizontal="right"/>
    </xf>
    <xf numFmtId="166" fontId="6" fillId="9" borderId="23" xfId="0" applyNumberFormat="1" applyFont="1" applyFill="1" applyBorder="1" applyAlignment="1" applyProtection="1">
      <alignment horizontal="right"/>
    </xf>
    <xf numFmtId="4" fontId="6" fillId="0" borderId="3" xfId="0" applyNumberFormat="1" applyFont="1" applyFill="1" applyBorder="1" applyAlignment="1" applyProtection="1">
      <alignment horizontal="right"/>
    </xf>
    <xf numFmtId="4" fontId="6" fillId="0" borderId="4" xfId="0" applyNumberFormat="1" applyFont="1" applyFill="1" applyBorder="1" applyAlignment="1" applyProtection="1">
      <alignment horizontal="right"/>
    </xf>
    <xf numFmtId="166" fontId="6" fillId="0" borderId="23" xfId="0" applyNumberFormat="1" applyFont="1" applyFill="1" applyBorder="1" applyAlignment="1" applyProtection="1">
      <alignment horizontal="right"/>
    </xf>
    <xf numFmtId="166" fontId="31" fillId="7" borderId="2" xfId="0" applyNumberFormat="1" applyFont="1" applyFill="1" applyBorder="1" applyAlignment="1" applyProtection="1">
      <alignment horizontal="right"/>
    </xf>
    <xf numFmtId="166" fontId="26" fillId="7" borderId="2" xfId="0" applyNumberFormat="1" applyFont="1" applyFill="1" applyBorder="1" applyAlignment="1" applyProtection="1">
      <alignment horizontal="right"/>
    </xf>
    <xf numFmtId="4" fontId="26" fillId="9" borderId="22" xfId="0" applyNumberFormat="1" applyFont="1" applyFill="1" applyBorder="1" applyAlignment="1" applyProtection="1">
      <alignment horizontal="right"/>
    </xf>
    <xf numFmtId="4" fontId="26" fillId="9" borderId="4" xfId="0" applyNumberFormat="1" applyFont="1" applyFill="1" applyBorder="1" applyAlignment="1" applyProtection="1">
      <alignment horizontal="right"/>
    </xf>
    <xf numFmtId="166" fontId="26" fillId="9" borderId="23" xfId="0" applyNumberFormat="1" applyFont="1" applyFill="1" applyBorder="1" applyAlignment="1" applyProtection="1">
      <alignment horizontal="right"/>
    </xf>
    <xf numFmtId="4" fontId="26" fillId="0" borderId="3" xfId="0" applyNumberFormat="1" applyFont="1" applyFill="1" applyBorder="1" applyAlignment="1" applyProtection="1">
      <alignment horizontal="right"/>
    </xf>
    <xf numFmtId="4" fontId="26" fillId="0" borderId="4" xfId="0" applyNumberFormat="1" applyFont="1" applyFill="1" applyBorder="1" applyAlignment="1" applyProtection="1">
      <alignment horizontal="right"/>
    </xf>
    <xf numFmtId="166" fontId="23" fillId="0" borderId="23" xfId="0" applyNumberFormat="1" applyFont="1" applyFill="1" applyBorder="1" applyAlignment="1" applyProtection="1">
      <alignment horizontal="right"/>
    </xf>
    <xf numFmtId="166" fontId="26" fillId="0" borderId="23" xfId="0" applyNumberFormat="1" applyFont="1" applyFill="1" applyBorder="1" applyAlignment="1" applyProtection="1">
      <alignment horizontal="right"/>
    </xf>
    <xf numFmtId="167" fontId="37" fillId="7" borderId="52" xfId="0" applyNumberFormat="1" applyFont="1" applyFill="1" applyBorder="1" applyAlignment="1">
      <alignment horizontal="right" wrapText="1"/>
    </xf>
    <xf numFmtId="166" fontId="23" fillId="7" borderId="2" xfId="0" applyNumberFormat="1" applyFont="1" applyFill="1" applyBorder="1" applyAlignment="1" applyProtection="1">
      <alignment horizontal="right"/>
    </xf>
    <xf numFmtId="4" fontId="23" fillId="9" borderId="22" xfId="0" applyNumberFormat="1" applyFont="1" applyFill="1" applyBorder="1" applyAlignment="1" applyProtection="1">
      <alignment horizontal="right"/>
    </xf>
    <xf numFmtId="4" fontId="23" fillId="9" borderId="4" xfId="0" applyNumberFormat="1" applyFont="1" applyFill="1" applyBorder="1" applyAlignment="1" applyProtection="1">
      <alignment horizontal="right"/>
    </xf>
    <xf numFmtId="166" fontId="23" fillId="9" borderId="23" xfId="0" applyNumberFormat="1" applyFont="1" applyFill="1" applyBorder="1" applyAlignment="1" applyProtection="1">
      <alignment horizontal="right"/>
    </xf>
    <xf numFmtId="4" fontId="23" fillId="0" borderId="3" xfId="0" applyNumberFormat="1" applyFont="1" applyFill="1" applyBorder="1" applyAlignment="1" applyProtection="1">
      <alignment horizontal="right"/>
    </xf>
    <xf numFmtId="4" fontId="23" fillId="0" borderId="4" xfId="0" applyNumberFormat="1" applyFont="1" applyFill="1" applyBorder="1" applyAlignment="1" applyProtection="1">
      <alignment horizontal="right"/>
    </xf>
    <xf numFmtId="4" fontId="3" fillId="9" borderId="24" xfId="0" applyNumberFormat="1" applyFont="1" applyFill="1" applyBorder="1" applyAlignment="1" applyProtection="1">
      <alignment horizontal="right"/>
    </xf>
    <xf numFmtId="4" fontId="3" fillId="9" borderId="9" xfId="0" applyNumberFormat="1" applyFont="1" applyFill="1" applyBorder="1" applyAlignment="1" applyProtection="1">
      <alignment horizontal="right"/>
    </xf>
    <xf numFmtId="4" fontId="23" fillId="9" borderId="26" xfId="0" applyNumberFormat="1" applyFont="1" applyFill="1" applyBorder="1" applyAlignment="1" applyProtection="1">
      <alignment horizontal="right"/>
    </xf>
    <xf numFmtId="4" fontId="23" fillId="9" borderId="13" xfId="0" applyNumberFormat="1" applyFont="1" applyFill="1" applyBorder="1" applyAlignment="1" applyProtection="1">
      <alignment horizontal="right"/>
    </xf>
    <xf numFmtId="166" fontId="6" fillId="9" borderId="70" xfId="0" applyNumberFormat="1" applyFont="1" applyFill="1" applyBorder="1" applyAlignment="1" applyProtection="1">
      <alignment horizontal="right"/>
    </xf>
    <xf numFmtId="166" fontId="21" fillId="9" borderId="70" xfId="0" applyNumberFormat="1" applyFont="1" applyFill="1" applyBorder="1" applyAlignment="1" applyProtection="1">
      <alignment horizontal="right"/>
    </xf>
    <xf numFmtId="167" fontId="33" fillId="7" borderId="58" xfId="0" applyNumberFormat="1" applyFont="1" applyFill="1" applyBorder="1" applyAlignment="1">
      <alignment horizontal="right" wrapText="1"/>
    </xf>
    <xf numFmtId="166" fontId="3" fillId="7" borderId="5" xfId="0" applyNumberFormat="1" applyFont="1" applyFill="1" applyBorder="1" applyAlignment="1" applyProtection="1">
      <alignment horizontal="right"/>
    </xf>
    <xf numFmtId="166" fontId="3" fillId="9" borderId="25" xfId="0" applyNumberFormat="1" applyFont="1" applyFill="1" applyBorder="1" applyAlignment="1" applyProtection="1">
      <alignment horizontal="right"/>
    </xf>
    <xf numFmtId="4" fontId="3" fillId="0" borderId="6" xfId="0" applyNumberFormat="1" applyFont="1" applyFill="1" applyBorder="1" applyAlignment="1" applyProtection="1">
      <alignment horizontal="right"/>
    </xf>
    <xf numFmtId="4" fontId="3" fillId="0" borderId="9" xfId="0" applyNumberFormat="1" applyFont="1" applyFill="1" applyBorder="1" applyAlignment="1" applyProtection="1">
      <alignment horizontal="right"/>
    </xf>
    <xf numFmtId="166" fontId="3" fillId="0" borderId="25" xfId="0" applyNumberFormat="1" applyFont="1" applyFill="1" applyBorder="1" applyAlignment="1" applyProtection="1">
      <alignment horizontal="right"/>
    </xf>
    <xf numFmtId="166" fontId="6" fillId="7" borderId="11" xfId="0" applyNumberFormat="1" applyFont="1" applyFill="1" applyBorder="1" applyAlignment="1" applyProtection="1">
      <alignment horizontal="right"/>
    </xf>
    <xf numFmtId="4" fontId="6" fillId="9" borderId="30" xfId="0" applyNumberFormat="1" applyFont="1" applyFill="1" applyBorder="1" applyAlignment="1" applyProtection="1">
      <alignment horizontal="right"/>
    </xf>
    <xf numFmtId="4" fontId="6" fillId="9" borderId="51" xfId="0" applyNumberFormat="1" applyFont="1" applyFill="1" applyBorder="1" applyAlignment="1" applyProtection="1">
      <alignment horizontal="right"/>
    </xf>
    <xf numFmtId="167" fontId="34" fillId="7" borderId="59" xfId="0" applyNumberFormat="1" applyFont="1" applyFill="1" applyBorder="1" applyAlignment="1">
      <alignment horizontal="right" wrapText="1"/>
    </xf>
    <xf numFmtId="4" fontId="21" fillId="9" borderId="71" xfId="0" applyNumberFormat="1" applyFont="1" applyFill="1" applyBorder="1" applyAlignment="1" applyProtection="1">
      <alignment horizontal="right"/>
    </xf>
    <xf numFmtId="4" fontId="23" fillId="9" borderId="48" xfId="0" applyNumberFormat="1" applyFont="1" applyFill="1" applyBorder="1" applyAlignment="1" applyProtection="1">
      <alignment horizontal="right"/>
    </xf>
    <xf numFmtId="166" fontId="6" fillId="9" borderId="46" xfId="0" applyNumberFormat="1" applyFont="1" applyFill="1" applyBorder="1" applyAlignment="1" applyProtection="1">
      <alignment horizontal="right"/>
    </xf>
    <xf numFmtId="4" fontId="3" fillId="9" borderId="71" xfId="0" applyNumberFormat="1" applyFont="1" applyFill="1" applyBorder="1" applyAlignment="1" applyProtection="1">
      <alignment horizontal="right"/>
    </xf>
    <xf numFmtId="4" fontId="3" fillId="9" borderId="13" xfId="0" applyNumberFormat="1" applyFont="1" applyFill="1" applyBorder="1" applyAlignment="1" applyProtection="1">
      <alignment horizontal="right"/>
    </xf>
    <xf numFmtId="166" fontId="3" fillId="9" borderId="27" xfId="0" applyNumberFormat="1" applyFont="1" applyFill="1" applyBorder="1" applyAlignment="1" applyProtection="1">
      <alignment horizontal="right"/>
    </xf>
    <xf numFmtId="166" fontId="25" fillId="9" borderId="27" xfId="0" applyNumberFormat="1" applyFont="1" applyFill="1" applyBorder="1" applyAlignment="1" applyProtection="1">
      <alignment horizontal="right"/>
    </xf>
    <xf numFmtId="4" fontId="6" fillId="9" borderId="71" xfId="0" applyNumberFormat="1" applyFont="1" applyFill="1" applyBorder="1" applyAlignment="1" applyProtection="1">
      <alignment horizontal="right"/>
    </xf>
    <xf numFmtId="4" fontId="6" fillId="9" borderId="13" xfId="0" applyNumberFormat="1" applyFont="1" applyFill="1" applyBorder="1" applyAlignment="1" applyProtection="1">
      <alignment horizontal="right"/>
    </xf>
    <xf numFmtId="166" fontId="6" fillId="9" borderId="27" xfId="0" applyNumberFormat="1" applyFont="1" applyFill="1" applyBorder="1" applyAlignment="1" applyProtection="1">
      <alignment horizontal="right"/>
    </xf>
    <xf numFmtId="4" fontId="21" fillId="9" borderId="13" xfId="0" applyNumberFormat="1" applyFont="1" applyFill="1" applyBorder="1" applyAlignment="1" applyProtection="1">
      <alignment horizontal="right"/>
    </xf>
    <xf numFmtId="166" fontId="21" fillId="9" borderId="27" xfId="0" applyNumberFormat="1" applyFont="1" applyFill="1" applyBorder="1" applyAlignment="1" applyProtection="1">
      <alignment horizontal="right"/>
    </xf>
    <xf numFmtId="4" fontId="6" fillId="9" borderId="2" xfId="0" applyNumberFormat="1" applyFont="1" applyFill="1" applyBorder="1" applyAlignment="1" applyProtection="1">
      <alignment horizontal="right"/>
    </xf>
    <xf numFmtId="4" fontId="23" fillId="9" borderId="2" xfId="0" applyNumberFormat="1" applyFont="1" applyFill="1" applyBorder="1" applyAlignment="1" applyProtection="1">
      <alignment horizontal="right"/>
    </xf>
    <xf numFmtId="4" fontId="26" fillId="9" borderId="2" xfId="0" applyNumberFormat="1" applyFont="1" applyFill="1" applyBorder="1" applyAlignment="1" applyProtection="1">
      <alignment horizontal="right"/>
    </xf>
    <xf numFmtId="4" fontId="3" fillId="9" borderId="2" xfId="0" applyNumberFormat="1" applyFont="1" applyFill="1" applyBorder="1" applyAlignment="1" applyProtection="1">
      <alignment horizontal="right"/>
    </xf>
    <xf numFmtId="4" fontId="6" fillId="9" borderId="24" xfId="0" applyNumberFormat="1" applyFont="1" applyFill="1" applyBorder="1" applyAlignment="1" applyProtection="1">
      <alignment horizontal="right"/>
    </xf>
    <xf numFmtId="4" fontId="6" fillId="9" borderId="0" xfId="0" applyNumberFormat="1" applyFont="1" applyFill="1" applyBorder="1" applyAlignment="1" applyProtection="1">
      <alignment horizontal="right"/>
    </xf>
    <xf numFmtId="4" fontId="6" fillId="0" borderId="6" xfId="0" applyNumberFormat="1" applyFont="1" applyFill="1" applyBorder="1" applyAlignment="1" applyProtection="1">
      <alignment horizontal="right"/>
    </xf>
    <xf numFmtId="4" fontId="6" fillId="0" borderId="9" xfId="0" applyNumberFormat="1" applyFont="1" applyFill="1" applyBorder="1" applyAlignment="1" applyProtection="1">
      <alignment horizontal="right"/>
    </xf>
    <xf numFmtId="166" fontId="6" fillId="0" borderId="25" xfId="0" applyNumberFormat="1" applyFont="1" applyFill="1" applyBorder="1" applyAlignment="1" applyProtection="1">
      <alignment horizontal="right"/>
    </xf>
    <xf numFmtId="166" fontId="23" fillId="7" borderId="5" xfId="0" applyNumberFormat="1" applyFont="1" applyFill="1" applyBorder="1" applyAlignment="1" applyProtection="1">
      <alignment horizontal="right"/>
    </xf>
    <xf numFmtId="4" fontId="23" fillId="9" borderId="36" xfId="0" applyNumberFormat="1" applyFont="1" applyFill="1" applyBorder="1" applyAlignment="1" applyProtection="1">
      <alignment horizontal="right"/>
    </xf>
    <xf numFmtId="166" fontId="23" fillId="9" borderId="27" xfId="0" applyNumberFormat="1" applyFont="1" applyFill="1" applyBorder="1" applyAlignment="1" applyProtection="1">
      <alignment horizontal="right"/>
    </xf>
    <xf numFmtId="4" fontId="23" fillId="0" borderId="38" xfId="0" applyNumberFormat="1" applyFont="1" applyFill="1" applyBorder="1" applyAlignment="1" applyProtection="1">
      <alignment horizontal="right"/>
    </xf>
    <xf numFmtId="4" fontId="23" fillId="0" borderId="13" xfId="0" applyNumberFormat="1" applyFont="1" applyFill="1" applyBorder="1" applyAlignment="1" applyProtection="1">
      <alignment horizontal="right"/>
    </xf>
    <xf numFmtId="166" fontId="23" fillId="0" borderId="13" xfId="0" applyNumberFormat="1" applyFont="1" applyFill="1" applyBorder="1" applyAlignment="1" applyProtection="1">
      <alignment horizontal="right"/>
    </xf>
    <xf numFmtId="166" fontId="3" fillId="7" borderId="64" xfId="0" applyNumberFormat="1" applyFont="1" applyFill="1" applyBorder="1" applyAlignment="1" applyProtection="1">
      <alignment horizontal="right"/>
    </xf>
    <xf numFmtId="4" fontId="3" fillId="9" borderId="26" xfId="0" applyNumberFormat="1" applyFont="1" applyFill="1" applyBorder="1" applyAlignment="1" applyProtection="1">
      <alignment horizontal="right"/>
    </xf>
    <xf numFmtId="4" fontId="3" fillId="9" borderId="36" xfId="0" applyNumberFormat="1" applyFont="1" applyFill="1" applyBorder="1" applyAlignment="1" applyProtection="1">
      <alignment horizontal="right"/>
    </xf>
    <xf numFmtId="4" fontId="3" fillId="0" borderId="38" xfId="0" applyNumberFormat="1" applyFont="1" applyFill="1" applyBorder="1" applyAlignment="1" applyProtection="1">
      <alignment horizontal="right"/>
    </xf>
    <xf numFmtId="4" fontId="3" fillId="0" borderId="13" xfId="0" applyNumberFormat="1" applyFont="1" applyFill="1" applyBorder="1" applyAlignment="1" applyProtection="1">
      <alignment horizontal="right"/>
    </xf>
    <xf numFmtId="166" fontId="3" fillId="0" borderId="13" xfId="0" applyNumberFormat="1" applyFont="1" applyFill="1" applyBorder="1" applyAlignment="1" applyProtection="1">
      <alignment horizontal="right"/>
    </xf>
    <xf numFmtId="167" fontId="34" fillId="7" borderId="67" xfId="0" applyNumberFormat="1" applyFont="1" applyFill="1" applyBorder="1" applyAlignment="1">
      <alignment horizontal="right" wrapText="1"/>
    </xf>
    <xf numFmtId="167" fontId="34" fillId="7" borderId="13" xfId="0" applyNumberFormat="1" applyFont="1" applyFill="1" applyBorder="1" applyAlignment="1">
      <alignment horizontal="right" wrapText="1"/>
    </xf>
    <xf numFmtId="166" fontId="23" fillId="7" borderId="36" xfId="0" applyNumberFormat="1" applyFont="1" applyFill="1" applyBorder="1" applyAlignment="1" applyProtection="1">
      <alignment horizontal="right"/>
    </xf>
    <xf numFmtId="167" fontId="33" fillId="7" borderId="67" xfId="0" applyNumberFormat="1" applyFont="1" applyFill="1" applyBorder="1" applyAlignment="1">
      <alignment horizontal="right" wrapText="1"/>
    </xf>
    <xf numFmtId="167" fontId="33" fillId="7" borderId="13" xfId="0" applyNumberFormat="1" applyFont="1" applyFill="1" applyBorder="1" applyAlignment="1">
      <alignment horizontal="right" wrapText="1"/>
    </xf>
    <xf numFmtId="166" fontId="3" fillId="7" borderId="36" xfId="0" applyNumberFormat="1" applyFont="1" applyFill="1" applyBorder="1" applyAlignment="1" applyProtection="1">
      <alignment horizontal="right"/>
    </xf>
    <xf numFmtId="167" fontId="33" fillId="7" borderId="65" xfId="0" applyNumberFormat="1" applyFont="1" applyFill="1" applyBorder="1" applyAlignment="1">
      <alignment horizontal="right" wrapText="1"/>
    </xf>
    <xf numFmtId="167" fontId="33" fillId="7" borderId="29" xfId="0" applyNumberFormat="1" applyFont="1" applyFill="1" applyBorder="1" applyAlignment="1">
      <alignment horizontal="right" wrapText="1"/>
    </xf>
    <xf numFmtId="4" fontId="3" fillId="9" borderId="72" xfId="0" applyNumberFormat="1" applyFont="1" applyFill="1" applyBorder="1" applyAlignment="1" applyProtection="1">
      <alignment horizontal="right"/>
    </xf>
    <xf numFmtId="4" fontId="3" fillId="9" borderId="29" xfId="0" applyNumberFormat="1" applyFont="1" applyFill="1" applyBorder="1" applyAlignment="1" applyProtection="1">
      <alignment horizontal="right"/>
    </xf>
    <xf numFmtId="166" fontId="3" fillId="9" borderId="73" xfId="0" applyNumberFormat="1" applyFont="1" applyFill="1" applyBorder="1" applyAlignment="1" applyProtection="1">
      <alignment horizontal="right"/>
    </xf>
    <xf numFmtId="4" fontId="3" fillId="0" borderId="66" xfId="0" applyNumberFormat="1" applyFont="1" applyFill="1" applyBorder="1" applyAlignment="1" applyProtection="1">
      <alignment horizontal="right"/>
    </xf>
    <xf numFmtId="4" fontId="3" fillId="0" borderId="29" xfId="0" applyNumberFormat="1" applyFont="1" applyFill="1" applyBorder="1" applyAlignment="1" applyProtection="1">
      <alignment horizontal="right"/>
    </xf>
    <xf numFmtId="166" fontId="3" fillId="0" borderId="29" xfId="0" applyNumberFormat="1" applyFont="1" applyFill="1" applyBorder="1" applyAlignment="1" applyProtection="1">
      <alignment horizontal="right"/>
    </xf>
    <xf numFmtId="4" fontId="23" fillId="9" borderId="33" xfId="0" applyNumberFormat="1" applyFont="1" applyFill="1" applyBorder="1" applyAlignment="1" applyProtection="1">
      <alignment horizontal="right"/>
    </xf>
    <xf numFmtId="4" fontId="23" fillId="9" borderId="34" xfId="0" applyNumberFormat="1" applyFont="1" applyFill="1" applyBorder="1" applyAlignment="1" applyProtection="1">
      <alignment horizontal="right"/>
    </xf>
    <xf numFmtId="166" fontId="6" fillId="9" borderId="35" xfId="0" applyNumberFormat="1" applyFont="1" applyFill="1" applyBorder="1" applyAlignment="1" applyProtection="1">
      <alignment horizontal="right"/>
    </xf>
    <xf numFmtId="4" fontId="6" fillId="0" borderId="44" xfId="0" applyNumberFormat="1" applyFont="1" applyFill="1" applyBorder="1" applyAlignment="1" applyProtection="1">
      <alignment horizontal="right"/>
    </xf>
    <xf numFmtId="4" fontId="6" fillId="0" borderId="34" xfId="0" applyNumberFormat="1" applyFont="1" applyFill="1" applyBorder="1" applyAlignment="1" applyProtection="1">
      <alignment horizontal="right"/>
    </xf>
    <xf numFmtId="166" fontId="6" fillId="0" borderId="35" xfId="0" applyNumberFormat="1" applyFont="1" applyFill="1" applyBorder="1" applyAlignment="1" applyProtection="1">
      <alignment horizontal="right"/>
    </xf>
    <xf numFmtId="4" fontId="23" fillId="9" borderId="50" xfId="0" applyNumberFormat="1" applyFont="1" applyFill="1" applyBorder="1" applyAlignment="1" applyProtection="1">
      <alignment horizontal="right"/>
    </xf>
    <xf numFmtId="166" fontId="26" fillId="9" borderId="46" xfId="0" applyNumberFormat="1" applyFont="1" applyFill="1" applyBorder="1" applyAlignment="1" applyProtection="1">
      <alignment horizontal="right"/>
    </xf>
    <xf numFmtId="4" fontId="26" fillId="0" borderId="47" xfId="0" applyNumberFormat="1" applyFont="1" applyFill="1" applyBorder="1" applyAlignment="1" applyProtection="1">
      <alignment horizontal="right"/>
    </xf>
    <xf numFmtId="4" fontId="26" fillId="0" borderId="48" xfId="0" applyNumberFormat="1" applyFont="1" applyFill="1" applyBorder="1" applyAlignment="1" applyProtection="1">
      <alignment horizontal="right"/>
    </xf>
    <xf numFmtId="166" fontId="6" fillId="0" borderId="48" xfId="0" applyNumberFormat="1" applyFont="1" applyFill="1" applyBorder="1" applyAlignment="1" applyProtection="1">
      <alignment horizontal="right"/>
    </xf>
    <xf numFmtId="4" fontId="25" fillId="9" borderId="26" xfId="0" applyNumberFormat="1" applyFont="1" applyFill="1" applyBorder="1" applyAlignment="1" applyProtection="1">
      <alignment horizontal="right"/>
    </xf>
    <xf numFmtId="4" fontId="25" fillId="9" borderId="13" xfId="0" applyNumberFormat="1" applyFont="1" applyFill="1" applyBorder="1" applyAlignment="1" applyProtection="1">
      <alignment horizontal="right"/>
    </xf>
    <xf numFmtId="4" fontId="25" fillId="9" borderId="72" xfId="0" applyNumberFormat="1" applyFont="1" applyFill="1" applyBorder="1" applyAlignment="1" applyProtection="1">
      <alignment horizontal="right"/>
    </xf>
    <xf numFmtId="4" fontId="25" fillId="9" borderId="29" xfId="0" applyNumberFormat="1" applyFont="1" applyFill="1" applyBorder="1" applyAlignment="1" applyProtection="1">
      <alignment horizontal="right"/>
    </xf>
    <xf numFmtId="167" fontId="34" fillId="7" borderId="60" xfId="0" applyNumberFormat="1" applyFont="1" applyFill="1" applyBorder="1" applyAlignment="1">
      <alignment horizontal="right" wrapText="1"/>
    </xf>
    <xf numFmtId="166" fontId="6" fillId="7" borderId="45" xfId="0" applyNumberFormat="1" applyFont="1" applyFill="1" applyBorder="1" applyAlignment="1" applyProtection="1">
      <alignment horizontal="right"/>
    </xf>
    <xf numFmtId="4" fontId="6" fillId="9" borderId="33" xfId="0" applyNumberFormat="1" applyFont="1" applyFill="1" applyBorder="1" applyAlignment="1" applyProtection="1">
      <alignment horizontal="right"/>
    </xf>
    <xf numFmtId="4" fontId="6" fillId="9" borderId="44" xfId="0" applyNumberFormat="1" applyFont="1" applyFill="1" applyBorder="1" applyAlignment="1" applyProtection="1">
      <alignment horizontal="right"/>
    </xf>
    <xf numFmtId="4" fontId="6" fillId="2" borderId="44" xfId="0" applyNumberFormat="1" applyFont="1" applyFill="1" applyBorder="1" applyAlignment="1" applyProtection="1">
      <alignment horizontal="right"/>
    </xf>
    <xf numFmtId="4" fontId="6" fillId="2" borderId="34" xfId="0" applyNumberFormat="1" applyFont="1" applyFill="1" applyBorder="1" applyAlignment="1" applyProtection="1">
      <alignment horizontal="right"/>
    </xf>
    <xf numFmtId="166" fontId="6" fillId="2" borderId="35" xfId="0" applyNumberFormat="1" applyFont="1" applyFill="1" applyBorder="1" applyAlignment="1" applyProtection="1">
      <alignment horizontal="right"/>
    </xf>
    <xf numFmtId="167" fontId="34" fillId="7" borderId="10" xfId="0" applyNumberFormat="1" applyFont="1" applyFill="1" applyBorder="1" applyAlignment="1">
      <alignment horizontal="right" wrapText="1"/>
    </xf>
    <xf numFmtId="167" fontId="34" fillId="7" borderId="33" xfId="0" applyNumberFormat="1" applyFont="1" applyFill="1" applyBorder="1" applyAlignment="1">
      <alignment horizontal="right" wrapText="1"/>
    </xf>
    <xf numFmtId="167" fontId="34" fillId="7" borderId="63" xfId="0" applyNumberFormat="1" applyFont="1" applyFill="1" applyBorder="1" applyAlignment="1">
      <alignment horizontal="right" wrapText="1"/>
    </xf>
    <xf numFmtId="4" fontId="6" fillId="9" borderId="31" xfId="0" applyNumberFormat="1" applyFont="1" applyFill="1" applyBorder="1" applyAlignment="1" applyProtection="1">
      <alignment horizontal="right"/>
    </xf>
    <xf numFmtId="167" fontId="33" fillId="7" borderId="62" xfId="0" applyNumberFormat="1" applyFont="1" applyFill="1" applyBorder="1" applyAlignment="1">
      <alignment horizontal="right" wrapText="1"/>
    </xf>
    <xf numFmtId="167" fontId="34" fillId="7" borderId="61" xfId="0" applyNumberFormat="1" applyFont="1" applyFill="1" applyBorder="1" applyAlignment="1">
      <alignment horizontal="right" wrapText="1"/>
    </xf>
    <xf numFmtId="166" fontId="3" fillId="7" borderId="49" xfId="0" applyNumberFormat="1" applyFont="1" applyFill="1" applyBorder="1" applyAlignment="1" applyProtection="1">
      <alignment horizontal="right"/>
    </xf>
    <xf numFmtId="4" fontId="3" fillId="9" borderId="50" xfId="0" applyNumberFormat="1" applyFont="1" applyFill="1" applyBorder="1" applyAlignment="1" applyProtection="1">
      <alignment horizontal="right"/>
    </xf>
    <xf numFmtId="4" fontId="3" fillId="9" borderId="48" xfId="0" applyNumberFormat="1" applyFont="1" applyFill="1" applyBorder="1" applyAlignment="1" applyProtection="1">
      <alignment horizontal="right"/>
    </xf>
    <xf numFmtId="166" fontId="3" fillId="9" borderId="46" xfId="0" applyNumberFormat="1" applyFont="1" applyFill="1" applyBorder="1" applyAlignment="1" applyProtection="1">
      <alignment horizontal="right"/>
    </xf>
    <xf numFmtId="4" fontId="3" fillId="0" borderId="47" xfId="0" applyNumberFormat="1" applyFont="1" applyFill="1" applyBorder="1" applyAlignment="1" applyProtection="1">
      <alignment horizontal="right"/>
    </xf>
    <xf numFmtId="4" fontId="3" fillId="0" borderId="48" xfId="0" applyNumberFormat="1" applyFont="1" applyFill="1" applyBorder="1" applyAlignment="1" applyProtection="1">
      <alignment horizontal="right"/>
    </xf>
    <xf numFmtId="166" fontId="3" fillId="0" borderId="46" xfId="0" applyNumberFormat="1" applyFont="1" applyFill="1" applyBorder="1" applyAlignment="1" applyProtection="1">
      <alignment horizontal="right"/>
    </xf>
    <xf numFmtId="166" fontId="3" fillId="0" borderId="27" xfId="0" applyNumberFormat="1" applyFont="1" applyFill="1" applyBorder="1" applyAlignment="1" applyProtection="1">
      <alignment horizontal="right"/>
    </xf>
    <xf numFmtId="167" fontId="34" fillId="2" borderId="61" xfId="0" applyNumberFormat="1" applyFont="1" applyFill="1" applyBorder="1" applyAlignment="1">
      <alignment horizontal="right" wrapText="1"/>
    </xf>
    <xf numFmtId="166" fontId="6" fillId="2" borderId="11" xfId="0" applyNumberFormat="1" applyFont="1" applyFill="1" applyBorder="1" applyAlignment="1" applyProtection="1">
      <alignment horizontal="right"/>
    </xf>
    <xf numFmtId="4" fontId="6" fillId="2" borderId="33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4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24" fillId="0" borderId="10" xfId="0" applyNumberFormat="1" applyFont="1" applyFill="1" applyBorder="1" applyAlignment="1" applyProtection="1">
      <alignment horizontal="center" vertical="center"/>
    </xf>
    <xf numFmtId="0" fontId="24" fillId="0" borderId="11" xfId="0" applyNumberFormat="1" applyFont="1" applyFill="1" applyBorder="1" applyAlignment="1" applyProtection="1">
      <alignment horizontal="center" vertical="center"/>
    </xf>
    <xf numFmtId="0" fontId="24" fillId="0" borderId="12" xfId="0" applyNumberFormat="1" applyFont="1" applyFill="1" applyBorder="1" applyAlignment="1" applyProtection="1">
      <alignment horizontal="center" vertical="center"/>
    </xf>
    <xf numFmtId="0" fontId="2" fillId="3" borderId="4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49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49" fontId="7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53" xfId="0" applyFont="1" applyFill="1" applyBorder="1" applyAlignment="1">
      <alignment horizontal="center" vertical="center"/>
    </xf>
    <xf numFmtId="0" fontId="27" fillId="0" borderId="54" xfId="0" applyFont="1" applyFill="1" applyBorder="1" applyAlignment="1">
      <alignment horizontal="center" vertical="center"/>
    </xf>
    <xf numFmtId="0" fontId="27" fillId="0" borderId="55" xfId="0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</cellXfs>
  <cellStyles count="5">
    <cellStyle name="Звичайний 2" xfId="4"/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Структура податкових та неподаткових</a:t>
            </a:r>
            <a:r>
              <a:rPr lang="uk-UA" baseline="0"/>
              <a:t> надходжень загального фонду бюджету Радехівської ОТГ за І квартал 2020 року</a:t>
            </a:r>
            <a:endParaRPr lang="uk-UA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53598903585328E-2"/>
          <c:y val="9.5220215820661092E-2"/>
          <c:w val="0.66234832216220962"/>
          <c:h val="0.90363284914295328"/>
        </c:manualLayout>
      </c:layout>
      <c:pie3DChart>
        <c:varyColors val="1"/>
        <c:ser>
          <c:idx val="0"/>
          <c:order val="0"/>
          <c:explosion val="20"/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6"/>
            <c:bubble3D val="0"/>
            <c:spPr>
              <a:solidFill>
                <a:srgbClr val="C00000"/>
              </a:solidFill>
            </c:spPr>
          </c:dPt>
          <c:dPt>
            <c:idx val="9"/>
            <c:bubble3D val="0"/>
            <c:spPr>
              <a:solidFill>
                <a:srgbClr val="00B050"/>
              </a:solidFill>
            </c:spPr>
          </c:dPt>
          <c:dPt>
            <c:idx val="12"/>
            <c:bubble3D val="0"/>
            <c:spPr>
              <a:solidFill>
                <a:schemeClr val="tx1"/>
              </a:solidFill>
            </c:spPr>
          </c:dPt>
          <c:dLbls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0</a:t>
                    </a:r>
                    <a:r>
                      <a:rPr lang="uk-UA"/>
                      <a:t>,02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ru-RU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[1]Лист2!$B$9:$B$19</c:f>
              <c:strCache>
                <c:ptCount val="11"/>
                <c:pt idx="0">
                  <c:v>Податок  та збір на доходи фізичних осіб - 11 310,9 тис.грн.</c:v>
                </c:pt>
                <c:pt idx="1">
                  <c:v>Рентна плата за спеціальне використання природних  ресурсів - 22,0 тис.грн.</c:v>
                </c:pt>
                <c:pt idx="2">
                  <c:v>Акцизний податок - 1 415,6 тис.грн.</c:v>
                </c:pt>
                <c:pt idx="3">
                  <c:v>Податок на нерухоме майно, відмінне від земельної ділянки - 90,8 тис.грн.</c:v>
                </c:pt>
                <c:pt idx="4">
                  <c:v>Плата за землю - 1 657,8 тис.грн.</c:v>
                </c:pt>
                <c:pt idx="5">
                  <c:v>Транспортний податок  - 23,4 тис.грн.</c:v>
                </c:pt>
                <c:pt idx="6">
                  <c:v>Єдиний податок  - 3 503,3 тис.грн.</c:v>
                </c:pt>
                <c:pt idx="7">
                  <c:v>Плата за надання адміністративних послуг - 378,4 тис.грн.</c:v>
                </c:pt>
                <c:pt idx="8">
                  <c:v>Орендна плата за майно комунальної власності - 161,2 тис.грн.</c:v>
                </c:pt>
                <c:pt idx="9">
                  <c:v>Державне мито - 14,3 тис.грн.</c:v>
                </c:pt>
                <c:pt idx="10">
                  <c:v>Інші надходження  - 21,1 тис.грн.</c:v>
                </c:pt>
              </c:strCache>
            </c:strRef>
          </c:cat>
          <c:val>
            <c:numRef>
              <c:f>[1]Лист2!$C$9:$C$19</c:f>
              <c:numCache>
                <c:formatCode>General</c:formatCode>
                <c:ptCount val="11"/>
                <c:pt idx="0">
                  <c:v>11310.878130000001</c:v>
                </c:pt>
                <c:pt idx="1">
                  <c:v>22</c:v>
                </c:pt>
                <c:pt idx="2">
                  <c:v>1415.64418</c:v>
                </c:pt>
                <c:pt idx="3">
                  <c:v>90.773949999999999</c:v>
                </c:pt>
                <c:pt idx="4">
                  <c:v>1657.78233</c:v>
                </c:pt>
                <c:pt idx="5">
                  <c:v>23.37734</c:v>
                </c:pt>
                <c:pt idx="6">
                  <c:v>3503.2602700000002</c:v>
                </c:pt>
                <c:pt idx="7">
                  <c:v>378.41194999999999</c:v>
                </c:pt>
                <c:pt idx="8">
                  <c:v>161.21723</c:v>
                </c:pt>
                <c:pt idx="9">
                  <c:v>14.32532</c:v>
                </c:pt>
                <c:pt idx="10">
                  <c:v>21.1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Структура власних</a:t>
            </a:r>
            <a:r>
              <a:rPr lang="uk-UA" baseline="0"/>
              <a:t> доходів загального фонду бюджету Радехівської міської ОТГ за І півріччя 2020 року</a:t>
            </a:r>
            <a:endParaRPr lang="uk-UA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00B050"/>
              </a:solidFill>
            </c:spPr>
          </c:dPt>
          <c:dPt>
            <c:idx val="6"/>
            <c:bubble3D val="0"/>
            <c:spPr>
              <a:solidFill>
                <a:srgbClr val="FFFF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dLbl>
              <c:idx val="1"/>
              <c:tx>
                <c:rich>
                  <a:bodyPr/>
                  <a:lstStyle/>
                  <a:p>
                    <a:r>
                      <a:rPr lang="uk-UA" sz="1100" b="1"/>
                      <a:t>Р</a:t>
                    </a:r>
                    <a:r>
                      <a:rPr lang="uk-UA"/>
                      <a:t>ентна плата за спеціальне використання природних  ресурсів - 22,0 тис.грн.
0,1%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uk-UA" sz="1100" b="1"/>
                      <a:t>П</a:t>
                    </a:r>
                    <a:r>
                      <a:rPr lang="uk-UA"/>
                      <a:t>одаток на нерухоме майно, відмінне від земельної ділянки - 90,8 тис.грн.
0,5%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uk-UA" sz="1100" b="1"/>
                      <a:t>Т</a:t>
                    </a:r>
                    <a:r>
                      <a:rPr lang="uk-UA"/>
                      <a:t>ранспортний податок  - 23,4 тис.грн.
0,1%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uk-UA" sz="1100" b="1"/>
                      <a:t>Д</a:t>
                    </a:r>
                    <a:r>
                      <a:rPr lang="uk-UA"/>
                      <a:t>ержавне мито - 14,3 тис.грн.
0,08%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uk-UA" sz="1100" b="1"/>
                      <a:t>І</a:t>
                    </a:r>
                    <a:r>
                      <a:rPr lang="uk-UA"/>
                      <a:t>нші надходження  - 21,1 тис.грн.
0,1%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100" b="1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[1]Лист2!$B$9:$B$19</c:f>
              <c:strCache>
                <c:ptCount val="11"/>
                <c:pt idx="0">
                  <c:v>Податок  та збір на доходи фізичних осіб - 11 310,9 тис.грн.</c:v>
                </c:pt>
                <c:pt idx="1">
                  <c:v>Рентна плата за спеціальне використання природних  ресурсів - 22,0 тис.грн.</c:v>
                </c:pt>
                <c:pt idx="2">
                  <c:v>Акцизний податок - 1 415,6 тис.грн.</c:v>
                </c:pt>
                <c:pt idx="3">
                  <c:v>Податок на нерухоме майно, відмінне від земельної ділянки - 90,8 тис.грн.</c:v>
                </c:pt>
                <c:pt idx="4">
                  <c:v>Плата за землю - 1 657,8 тис.грн.</c:v>
                </c:pt>
                <c:pt idx="5">
                  <c:v>Транспортний податок  - 23,4 тис.грн.</c:v>
                </c:pt>
                <c:pt idx="6">
                  <c:v>Єдиний податок  - 3 503,3 тис.грн.</c:v>
                </c:pt>
                <c:pt idx="7">
                  <c:v>Плата за надання адміністративних послуг - 378,4 тис.грн.</c:v>
                </c:pt>
                <c:pt idx="8">
                  <c:v>Орендна плата за майно комунальної власності - 161,2 тис.грн.</c:v>
                </c:pt>
                <c:pt idx="9">
                  <c:v>Державне мито - 14,3 тис.грн.</c:v>
                </c:pt>
                <c:pt idx="10">
                  <c:v>Інші надходження  - 21,1 тис.грн.</c:v>
                </c:pt>
              </c:strCache>
            </c:strRef>
          </c:cat>
          <c:val>
            <c:numRef>
              <c:f>[1]Лист2!$C$9:$C$19</c:f>
              <c:numCache>
                <c:formatCode>General</c:formatCode>
                <c:ptCount val="11"/>
                <c:pt idx="0">
                  <c:v>11310.878130000001</c:v>
                </c:pt>
                <c:pt idx="1">
                  <c:v>22</c:v>
                </c:pt>
                <c:pt idx="2">
                  <c:v>1415.64418</c:v>
                </c:pt>
                <c:pt idx="3">
                  <c:v>90.773949999999999</c:v>
                </c:pt>
                <c:pt idx="4">
                  <c:v>1657.78233</c:v>
                </c:pt>
                <c:pt idx="5">
                  <c:v>23.37734</c:v>
                </c:pt>
                <c:pt idx="6">
                  <c:v>3503.2602700000002</c:v>
                </c:pt>
                <c:pt idx="7">
                  <c:v>378.41194999999999</c:v>
                </c:pt>
                <c:pt idx="8">
                  <c:v>161.21723</c:v>
                </c:pt>
                <c:pt idx="9">
                  <c:v>14.32532</c:v>
                </c:pt>
                <c:pt idx="10">
                  <c:v>21.1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00B050"/>
              </a:solidFill>
            </c:spPr>
          </c:dPt>
          <c:dPt>
            <c:idx val="3"/>
            <c:bubble3D val="0"/>
            <c:spPr>
              <a:solidFill>
                <a:srgbClr val="FFFF00"/>
              </a:solidFill>
            </c:spPr>
          </c:dPt>
          <c:dLbls>
            <c:dLbl>
              <c:idx val="0"/>
              <c:layout>
                <c:manualLayout>
                  <c:x val="-0.32102115798232361"/>
                  <c:y val="-2.010935245670361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24733745209974453"/>
                  <c:y val="2.23123732251521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[1]Лист3!$B$9:$B$12</c:f>
              <c:strCache>
                <c:ptCount val="4"/>
                <c:pt idx="0">
                  <c:v>Екологічний податок  - 21,8 тис.грн.</c:v>
                </c:pt>
                <c:pt idx="1">
                  <c:v>Грошові стягнення за шкоду, заподіяну порушенням законодавства про охорону НПС  внаслідок господарської та іншої діяльності - 0,4 тис.грн.</c:v>
                </c:pt>
                <c:pt idx="2">
                  <c:v>Власні надходження бюджетних установ  - 644,1 тис.грн.</c:v>
                </c:pt>
                <c:pt idx="3">
                  <c:v>Кошти від продажу землі - 242,0 тис.грн.</c:v>
                </c:pt>
              </c:strCache>
            </c:strRef>
          </c:cat>
          <c:val>
            <c:numRef>
              <c:f>[1]Лист3!$C$9:$C$12</c:f>
              <c:numCache>
                <c:formatCode>General</c:formatCode>
                <c:ptCount val="4"/>
                <c:pt idx="0">
                  <c:v>21.8</c:v>
                </c:pt>
                <c:pt idx="1">
                  <c:v>0.4</c:v>
                </c:pt>
                <c:pt idx="2">
                  <c:v>644.1</c:v>
                </c:pt>
                <c:pt idx="3">
                  <c:v>242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8346139394293688"/>
          <c:y val="8.4960442610594766E-2"/>
          <c:w val="0.53848548358814663"/>
          <c:h val="0.52992592716449938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17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0.17296315161029077"/>
                  <c:y val="0.101644194433797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0.10499055062443811"/>
                  <c:y val="-0.125180551732653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23698132113125328"/>
                  <c:y val="0.27219082083351553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Соціальний захист та соціальне забезпечення
0,4%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6.6689823899266032E-2"/>
                  <c:y val="0.2596047733826559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0693770648764384E-2"/>
                  <c:y val="0.32886027000120965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Ф</a:t>
                    </a:r>
                    <a:r>
                      <a:rPr lang="en-US"/>
                      <a:t>i</a:t>
                    </a:r>
                    <a:r>
                      <a:rPr lang="uk-UA"/>
                      <a:t>зична культура </a:t>
                    </a:r>
                    <a:r>
                      <a:rPr lang="en-US"/>
                      <a:t>i </a:t>
                    </a:r>
                    <a:r>
                      <a:rPr lang="uk-UA"/>
                      <a:t>спорт
0,01%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6.3622715241188704E-2"/>
                  <c:y val="0.295729973708424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328984115585764"/>
                  <c:y val="0.3469602556497318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Газифікація населених пунктів
0,5%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23965943281480082"/>
                  <c:y val="0.19813468855023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28104714111160284"/>
                  <c:y val="0.3096417338851347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Будівництво освітніх установ та закладів
0,4%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0.21780262355858737"/>
                  <c:y val="0.12974370074482569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Розроблення схем планування та забудови територій
0,02%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0.19899655703164359"/>
                  <c:y val="6.400213694842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0.28099102935568898"/>
                  <c:y val="-1.9187683841271123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Членські внески до асоціацій органів місцевого самоврядування
0,06%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tx>
                <c:rich>
                  <a:bodyPr/>
                  <a:lstStyle/>
                  <a:p>
                    <a:r>
                      <a:rPr lang="uk-UA"/>
                      <a:t>Інші заходи, пов'язані з економічною діяльністю
0,02%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uk-UA"/>
                      <a:t>Забезпечення діяльності місцевої пожежної охорони
0,3%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layout>
                <c:manualLayout>
                  <c:x val="4.496672539474459E-2"/>
                  <c:y val="-0.13936212820394817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Охорона навколишнього природного середовища
0,2%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6"/>
              <c:tx>
                <c:rich>
                  <a:bodyPr/>
                  <a:lstStyle/>
                  <a:p>
                    <a:r>
                      <a:rPr lang="uk-UA"/>
                      <a:t>Засоби масової інформації
0,1%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7"/>
              <c:layout>
                <c:manualLayout>
                  <c:x val="0.18249480214761093"/>
                  <c:y val="-8.1287187547428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8"/>
              <c:layout>
                <c:manualLayout>
                  <c:x val="0.30381398507583229"/>
                  <c:y val="-1.89714371339124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[1]Лист4!$A$6:$A$24</c:f>
              <c:strCache>
                <c:ptCount val="19"/>
                <c:pt idx="0">
                  <c:v>Державне управлiння</c:v>
                </c:pt>
                <c:pt idx="1">
                  <c:v>Освiта</c:v>
                </c:pt>
                <c:pt idx="2">
                  <c:v>Соціальний захист та соціальне забезпечення</c:v>
                </c:pt>
                <c:pt idx="3">
                  <c:v>Культура i мистецтво</c:v>
                </c:pt>
                <c:pt idx="4">
                  <c:v>Фiзична культура i спорт</c:v>
                </c:pt>
                <c:pt idx="5">
                  <c:v>Житлово-комунальне господарство</c:v>
                </c:pt>
                <c:pt idx="6">
                  <c:v>Газифікація населених пунктів</c:v>
                </c:pt>
                <c:pt idx="7">
                  <c:v>Будівництво об'єктів житлово-комунального господарства</c:v>
                </c:pt>
                <c:pt idx="8">
                  <c:v>Будівництво освітніх установ та закладів</c:v>
                </c:pt>
                <c:pt idx="9">
                  <c:v>Розроблення схем планування та забудови територій</c:v>
                </c:pt>
                <c:pt idx="10">
                  <c:v>Утримання та розвиток автомобільних доріг та дорожньої інфраструктури</c:v>
                </c:pt>
                <c:pt idx="11">
                  <c:v>Внески до статутного капіталу суб’єктів господарювання</c:v>
                </c:pt>
                <c:pt idx="12">
                  <c:v>Членські внески до асоціацій органів місцевого самоврядування</c:v>
                </c:pt>
                <c:pt idx="13">
                  <c:v>Інші заходи, пов'язані з економічною діяльністю</c:v>
                </c:pt>
                <c:pt idx="14">
                  <c:v>Забезпечення діяльності місцевої пожежної охорони</c:v>
                </c:pt>
                <c:pt idx="15">
                  <c:v>Охорона навколишнього природного середовища</c:v>
                </c:pt>
                <c:pt idx="16">
                  <c:v>Засоби масової інформації</c:v>
                </c:pt>
                <c:pt idx="17">
                  <c:v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c:v>
                </c:pt>
                <c:pt idx="18">
                  <c:v>Субвенції з місцевого бюджету іншим місцевим бюджетам на здійснення програм та заходів за рахунок коштів місцевих бюджетів</c:v>
                </c:pt>
              </c:strCache>
            </c:strRef>
          </c:cat>
          <c:val>
            <c:numRef>
              <c:f>[1]Лист4!$B$6:$B$24</c:f>
              <c:numCache>
                <c:formatCode>General</c:formatCode>
                <c:ptCount val="19"/>
                <c:pt idx="0">
                  <c:v>2788.3</c:v>
                </c:pt>
                <c:pt idx="1">
                  <c:v>19710.526890000001</c:v>
                </c:pt>
                <c:pt idx="2">
                  <c:v>145</c:v>
                </c:pt>
                <c:pt idx="3">
                  <c:v>1036.7535500000001</c:v>
                </c:pt>
                <c:pt idx="4">
                  <c:v>3.2</c:v>
                </c:pt>
                <c:pt idx="5">
                  <c:v>2123.7408100000002</c:v>
                </c:pt>
                <c:pt idx="6">
                  <c:v>154.80000000000001</c:v>
                </c:pt>
                <c:pt idx="7">
                  <c:v>294.30435</c:v>
                </c:pt>
                <c:pt idx="8">
                  <c:v>148.6156</c:v>
                </c:pt>
                <c:pt idx="9">
                  <c:v>8.0943000000000005</c:v>
                </c:pt>
                <c:pt idx="10">
                  <c:v>929.27935999999988</c:v>
                </c:pt>
                <c:pt idx="11">
                  <c:v>300</c:v>
                </c:pt>
                <c:pt idx="12">
                  <c:v>19.132999999999999</c:v>
                </c:pt>
                <c:pt idx="13">
                  <c:v>5.8070000000000004</c:v>
                </c:pt>
                <c:pt idx="14">
                  <c:v>108.21700999999999</c:v>
                </c:pt>
                <c:pt idx="15">
                  <c:v>54</c:v>
                </c:pt>
                <c:pt idx="16">
                  <c:v>47.4</c:v>
                </c:pt>
                <c:pt idx="17">
                  <c:v>3633.2098300000002</c:v>
                </c:pt>
                <c:pt idx="18">
                  <c:v>1832.09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3076575</xdr:colOff>
      <xdr:row>88</xdr:row>
      <xdr:rowOff>0</xdr:rowOff>
    </xdr:from>
    <xdr:to>
      <xdr:col>1</xdr:col>
      <xdr:colOff>0</xdr:colOff>
      <xdr:row>88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88</xdr:row>
      <xdr:rowOff>0</xdr:rowOff>
    </xdr:from>
    <xdr:to>
      <xdr:col>1</xdr:col>
      <xdr:colOff>0</xdr:colOff>
      <xdr:row>88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88</xdr:row>
      <xdr:rowOff>0</xdr:rowOff>
    </xdr:from>
    <xdr:to>
      <xdr:col>1</xdr:col>
      <xdr:colOff>0</xdr:colOff>
      <xdr:row>88</xdr:row>
      <xdr:rowOff>19050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88</xdr:row>
      <xdr:rowOff>0</xdr:rowOff>
    </xdr:from>
    <xdr:to>
      <xdr:col>1</xdr:col>
      <xdr:colOff>0</xdr:colOff>
      <xdr:row>88</xdr:row>
      <xdr:rowOff>19050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228975" y="98126550"/>
          <a:ext cx="457200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390525</xdr:colOff>
      <xdr:row>24</xdr:row>
      <xdr:rowOff>371472</xdr:rowOff>
    </xdr:from>
    <xdr:to>
      <xdr:col>21</xdr:col>
      <xdr:colOff>304800</xdr:colOff>
      <xdr:row>56</xdr:row>
      <xdr:rowOff>152399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95250</xdr:colOff>
      <xdr:row>3</xdr:row>
      <xdr:rowOff>76199</xdr:rowOff>
    </xdr:from>
    <xdr:to>
      <xdr:col>20</xdr:col>
      <xdr:colOff>371475</xdr:colOff>
      <xdr:row>24</xdr:row>
      <xdr:rowOff>295275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561974</xdr:colOff>
      <xdr:row>6</xdr:row>
      <xdr:rowOff>942975</xdr:rowOff>
    </xdr:from>
    <xdr:to>
      <xdr:col>20</xdr:col>
      <xdr:colOff>276225</xdr:colOff>
      <xdr:row>28</xdr:row>
      <xdr:rowOff>104775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3076575</xdr:colOff>
      <xdr:row>25</xdr:row>
      <xdr:rowOff>0</xdr:rowOff>
    </xdr:from>
    <xdr:to>
      <xdr:col>1</xdr:col>
      <xdr:colOff>0</xdr:colOff>
      <xdr:row>25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76575" y="6667500"/>
          <a:ext cx="923925" cy="19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25</xdr:row>
      <xdr:rowOff>0</xdr:rowOff>
    </xdr:from>
    <xdr:to>
      <xdr:col>1</xdr:col>
      <xdr:colOff>0</xdr:colOff>
      <xdr:row>25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076575" y="6667500"/>
          <a:ext cx="923925" cy="19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25</xdr:row>
      <xdr:rowOff>0</xdr:rowOff>
    </xdr:from>
    <xdr:to>
      <xdr:col>1</xdr:col>
      <xdr:colOff>0</xdr:colOff>
      <xdr:row>25</xdr:row>
      <xdr:rowOff>19050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076575" y="6667500"/>
          <a:ext cx="923925" cy="19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0</xdr:col>
      <xdr:colOff>3076575</xdr:colOff>
      <xdr:row>25</xdr:row>
      <xdr:rowOff>0</xdr:rowOff>
    </xdr:from>
    <xdr:to>
      <xdr:col>1</xdr:col>
      <xdr:colOff>0</xdr:colOff>
      <xdr:row>25</xdr:row>
      <xdr:rowOff>19050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076575" y="6667500"/>
          <a:ext cx="923925" cy="19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sp>
    <xdr:clientData/>
  </xdr:twoCellAnchor>
  <xdr:twoCellAnchor>
    <xdr:from>
      <xdr:col>2</xdr:col>
      <xdr:colOff>447675</xdr:colOff>
      <xdr:row>1</xdr:row>
      <xdr:rowOff>209551</xdr:rowOff>
    </xdr:from>
    <xdr:to>
      <xdr:col>17</xdr:col>
      <xdr:colOff>285750</xdr:colOff>
      <xdr:row>24</xdr:row>
      <xdr:rowOff>180975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2;&#1048;&#1050;&#1054;&#1053;&#1040;&#1053;&#1053;&#1071;\&#1042;&#1030;&#1048;&#1050;&#1054;&#1053;&#1040;&#1053;&#1053;&#1071;%202020\&#1047;&#1074;&#1110;&#1090;%20&#1079;&#1072;%20%20I%20&#1082;&#1074;&#1072;&#1088;&#1090;&#1072;&#1083;%202020%20&#1088;&#1110;&#1082;%20(&#1054;&#1058;&#104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И"/>
      <sheetName val="ВИДАТКИ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>
        <row r="9">
          <cell r="B9" t="str">
            <v>Податок  та збір на доходи фізичних осіб - 11 310,9 тис.грн.</v>
          </cell>
          <cell r="C9">
            <v>11310.878130000001</v>
          </cell>
        </row>
        <row r="10">
          <cell r="B10" t="str">
            <v>Рентна плата за спеціальне використання природних  ресурсів - 22,0 тис.грн.</v>
          </cell>
          <cell r="C10">
            <v>22</v>
          </cell>
        </row>
        <row r="11">
          <cell r="B11" t="str">
            <v>Акцизний податок - 1 415,6 тис.грн.</v>
          </cell>
          <cell r="C11">
            <v>1415.64418</v>
          </cell>
        </row>
        <row r="12">
          <cell r="B12" t="str">
            <v>Податок на нерухоме майно, відмінне від земельної ділянки - 90,8 тис.грн.</v>
          </cell>
          <cell r="C12">
            <v>90.773949999999999</v>
          </cell>
        </row>
        <row r="13">
          <cell r="B13" t="str">
            <v>Плата за землю - 1 657,8 тис.грн.</v>
          </cell>
          <cell r="C13">
            <v>1657.78233</v>
          </cell>
        </row>
        <row r="14">
          <cell r="B14" t="str">
            <v>Транспортний податок  - 23,4 тис.грн.</v>
          </cell>
          <cell r="C14">
            <v>23.37734</v>
          </cell>
        </row>
        <row r="15">
          <cell r="B15" t="str">
            <v>Єдиний податок  - 3 503,3 тис.грн.</v>
          </cell>
          <cell r="C15">
            <v>3503.2602700000002</v>
          </cell>
        </row>
        <row r="16">
          <cell r="B16" t="str">
            <v>Плата за надання адміністративних послуг - 378,4 тис.грн.</v>
          </cell>
          <cell r="C16">
            <v>378.41194999999999</v>
          </cell>
        </row>
        <row r="17">
          <cell r="B17" t="str">
            <v>Орендна плата за майно комунальної власності - 161,2 тис.грн.</v>
          </cell>
          <cell r="C17">
            <v>161.21723</v>
          </cell>
        </row>
        <row r="18">
          <cell r="B18" t="str">
            <v>Державне мито - 14,3 тис.грн.</v>
          </cell>
          <cell r="C18">
            <v>14.32532</v>
          </cell>
        </row>
        <row r="19">
          <cell r="B19" t="str">
            <v>Інші надходження  - 21,1 тис.грн.</v>
          </cell>
          <cell r="C19">
            <v>21.1</v>
          </cell>
        </row>
      </sheetData>
      <sheetData sheetId="4">
        <row r="9">
          <cell r="B9" t="str">
            <v>Екологічний податок  - 21,8 тис.грн.</v>
          </cell>
          <cell r="C9">
            <v>21.8</v>
          </cell>
        </row>
        <row r="10">
          <cell r="B10" t="str">
            <v>Грошові стягнення за шкоду, заподіяну порушенням законодавства про охорону НПС  внаслідок господарської та іншої діяльності - 0,4 тис.грн.</v>
          </cell>
          <cell r="C10">
            <v>0.4</v>
          </cell>
        </row>
        <row r="11">
          <cell r="B11" t="str">
            <v>Власні надходження бюджетних установ  - 644,1 тис.грн.</v>
          </cell>
          <cell r="C11">
            <v>644.1</v>
          </cell>
        </row>
        <row r="12">
          <cell r="B12" t="str">
            <v>Кошти від продажу землі - 242,0 тис.грн.</v>
          </cell>
          <cell r="C12">
            <v>242</v>
          </cell>
        </row>
      </sheetData>
      <sheetData sheetId="5">
        <row r="6">
          <cell r="A6" t="str">
            <v>Державне управлiння</v>
          </cell>
          <cell r="B6">
            <v>2788.3</v>
          </cell>
        </row>
        <row r="7">
          <cell r="A7" t="str">
            <v>Освiта</v>
          </cell>
          <cell r="B7">
            <v>19710.526890000001</v>
          </cell>
        </row>
        <row r="8">
          <cell r="A8" t="str">
            <v>Соціальний захист та соціальне забезпечення</v>
          </cell>
          <cell r="B8">
            <v>145</v>
          </cell>
        </row>
        <row r="9">
          <cell r="A9" t="str">
            <v>Культура i мистецтво</v>
          </cell>
          <cell r="B9">
            <v>1036.7535500000001</v>
          </cell>
        </row>
        <row r="10">
          <cell r="A10" t="str">
            <v>Фiзична культура i спорт</v>
          </cell>
          <cell r="B10">
            <v>3.2</v>
          </cell>
        </row>
        <row r="11">
          <cell r="A11" t="str">
            <v>Житлово-комунальне господарство</v>
          </cell>
          <cell r="B11">
            <v>2123.7408100000002</v>
          </cell>
        </row>
        <row r="12">
          <cell r="A12" t="str">
            <v>Газифікація населених пунктів</v>
          </cell>
          <cell r="B12">
            <v>154.80000000000001</v>
          </cell>
        </row>
        <row r="13">
          <cell r="A13" t="str">
            <v>Будівництво об'єктів житлово-комунального господарства</v>
          </cell>
          <cell r="B13">
            <v>294.30435</v>
          </cell>
        </row>
        <row r="14">
          <cell r="A14" t="str">
            <v>Будівництво освітніх установ та закладів</v>
          </cell>
          <cell r="B14">
            <v>148.6156</v>
          </cell>
        </row>
        <row r="15">
          <cell r="A15" t="str">
            <v>Розроблення схем планування та забудови територій</v>
          </cell>
          <cell r="B15">
            <v>8.0943000000000005</v>
          </cell>
        </row>
        <row r="16">
          <cell r="A16" t="str">
            <v>Утримання та розвиток автомобільних доріг та дорожньої інфраструктури</v>
          </cell>
          <cell r="B16">
            <v>929.27935999999988</v>
          </cell>
        </row>
        <row r="17">
          <cell r="A17" t="str">
            <v>Внески до статутного капіталу суб’єктів господарювання</v>
          </cell>
          <cell r="B17">
            <v>300</v>
          </cell>
        </row>
        <row r="18">
          <cell r="A18" t="str">
            <v>Членські внески до асоціацій органів місцевого самоврядування</v>
          </cell>
          <cell r="B18">
            <v>19.132999999999999</v>
          </cell>
        </row>
        <row r="19">
          <cell r="A19" t="str">
            <v>Інші заходи, пов'язані з економічною діяльністю</v>
          </cell>
          <cell r="B19">
            <v>5.8070000000000004</v>
          </cell>
        </row>
        <row r="20">
          <cell r="A20" t="str">
            <v>Забезпечення діяльності місцевої пожежної охорони</v>
          </cell>
          <cell r="B20">
            <v>108.21700999999999</v>
          </cell>
        </row>
        <row r="21">
          <cell r="A21" t="str">
            <v>Охорона навколишнього природного середовища</v>
          </cell>
          <cell r="B21">
            <v>54</v>
          </cell>
        </row>
        <row r="22">
          <cell r="A22" t="str">
            <v>Засоби масової інформації</v>
          </cell>
          <cell r="B22">
            <v>47.4</v>
          </cell>
        </row>
        <row r="23">
          <cell r="A23" t="str">
            <v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v>
          </cell>
          <cell r="B23">
            <v>3633.2098300000002</v>
          </cell>
        </row>
        <row r="24">
          <cell r="A24" t="str">
            <v>Субвенції з місцевого бюджету іншим місцевим бюджетам на здійснення програм та заходів за рахунок коштів місцевих бюджетів</v>
          </cell>
          <cell r="B24">
            <v>1832.09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zoomScale="78" zoomScaleNormal="78" zoomScaleSheetLayoutView="73" workbookViewId="0">
      <pane xSplit="3" ySplit="8" topLeftCell="D20" activePane="bottomRight" state="frozen"/>
      <selection pane="topRight" activeCell="D1" sqref="D1"/>
      <selection pane="bottomLeft" activeCell="A9" sqref="A9"/>
      <selection pane="bottomRight" activeCell="M28" sqref="M28"/>
    </sheetView>
  </sheetViews>
  <sheetFormatPr defaultRowHeight="13.2" x14ac:dyDescent="0.25"/>
  <cols>
    <col min="1" max="1" width="2.33203125" style="37" customWidth="1"/>
    <col min="2" max="2" width="52.109375" style="1" customWidth="1"/>
    <col min="3" max="3" width="15" style="2" customWidth="1"/>
    <col min="4" max="5" width="19.33203125" style="97" customWidth="1"/>
    <col min="6" max="6" width="13.44140625" style="1" customWidth="1"/>
    <col min="7" max="7" width="19.33203125" style="97" customWidth="1"/>
    <col min="8" max="8" width="19.5546875" style="97" customWidth="1"/>
    <col min="9" max="9" width="14.44140625" style="1" customWidth="1"/>
    <col min="10" max="10" width="20.33203125" style="1" customWidth="1"/>
    <col min="11" max="11" width="18.88671875" style="1" customWidth="1"/>
    <col min="12" max="12" width="13.5546875" style="1" customWidth="1"/>
  </cols>
  <sheetData>
    <row r="1" spans="1:12" ht="18" x14ac:dyDescent="0.25">
      <c r="B1" s="3"/>
      <c r="C1" s="4"/>
      <c r="D1" s="95"/>
      <c r="E1" s="95"/>
      <c r="F1" s="3"/>
      <c r="G1" s="98"/>
      <c r="H1" s="98"/>
      <c r="I1" s="5"/>
      <c r="J1" s="5"/>
      <c r="K1" s="5"/>
      <c r="L1" s="21"/>
    </row>
    <row r="2" spans="1:12" ht="23.25" customHeight="1" x14ac:dyDescent="0.25">
      <c r="B2" s="326" t="s">
        <v>348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</row>
    <row r="3" spans="1:12" ht="20.399999999999999" x14ac:dyDescent="0.25">
      <c r="B3" s="327" t="s">
        <v>360</v>
      </c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1:12" ht="22.5" customHeight="1" thickBot="1" x14ac:dyDescent="0.3">
      <c r="B4" s="22"/>
      <c r="C4" s="22"/>
      <c r="D4" s="96"/>
      <c r="E4" s="96"/>
      <c r="F4" s="22"/>
      <c r="G4" s="96"/>
      <c r="H4" s="96"/>
      <c r="I4" s="22"/>
      <c r="J4" s="22"/>
      <c r="K4" s="22"/>
      <c r="L4" s="22"/>
    </row>
    <row r="5" spans="1:12" ht="24" customHeight="1" x14ac:dyDescent="0.25">
      <c r="B5" s="354" t="s">
        <v>0</v>
      </c>
      <c r="C5" s="339" t="s">
        <v>1</v>
      </c>
      <c r="D5" s="344" t="s">
        <v>2</v>
      </c>
      <c r="E5" s="345"/>
      <c r="F5" s="346"/>
      <c r="G5" s="353" t="s">
        <v>3</v>
      </c>
      <c r="H5" s="353"/>
      <c r="I5" s="353"/>
      <c r="J5" s="328" t="s">
        <v>4</v>
      </c>
      <c r="K5" s="329"/>
      <c r="L5" s="330"/>
    </row>
    <row r="6" spans="1:12" ht="21.15" customHeight="1" x14ac:dyDescent="0.25">
      <c r="B6" s="355"/>
      <c r="C6" s="340"/>
      <c r="D6" s="322" t="s">
        <v>309</v>
      </c>
      <c r="E6" s="324" t="s">
        <v>5</v>
      </c>
      <c r="F6" s="342" t="s">
        <v>283</v>
      </c>
      <c r="G6" s="334" t="s">
        <v>308</v>
      </c>
      <c r="H6" s="322" t="s">
        <v>6</v>
      </c>
      <c r="I6" s="351" t="s">
        <v>283</v>
      </c>
      <c r="J6" s="337" t="s">
        <v>308</v>
      </c>
      <c r="K6" s="349" t="s">
        <v>7</v>
      </c>
      <c r="L6" s="347" t="s">
        <v>283</v>
      </c>
    </row>
    <row r="7" spans="1:12" ht="76.2" customHeight="1" thickBot="1" x14ac:dyDescent="0.3">
      <c r="B7" s="356"/>
      <c r="C7" s="341"/>
      <c r="D7" s="323"/>
      <c r="E7" s="325"/>
      <c r="F7" s="343"/>
      <c r="G7" s="335"/>
      <c r="H7" s="336"/>
      <c r="I7" s="352"/>
      <c r="J7" s="338"/>
      <c r="K7" s="350"/>
      <c r="L7" s="348"/>
    </row>
    <row r="8" spans="1:12" ht="23.4" thickBot="1" x14ac:dyDescent="0.3">
      <c r="B8" s="331" t="s">
        <v>284</v>
      </c>
      <c r="C8" s="332"/>
      <c r="D8" s="332"/>
      <c r="E8" s="332"/>
      <c r="F8" s="332"/>
      <c r="G8" s="332"/>
      <c r="H8" s="332"/>
      <c r="I8" s="332"/>
      <c r="J8" s="332"/>
      <c r="K8" s="332"/>
      <c r="L8" s="333"/>
    </row>
    <row r="9" spans="1:12" s="23" customFormat="1" ht="25.5" customHeight="1" thickBot="1" x14ac:dyDescent="0.35">
      <c r="A9" s="38">
        <v>1</v>
      </c>
      <c r="B9" s="41" t="s">
        <v>8</v>
      </c>
      <c r="C9" s="109" t="s">
        <v>9</v>
      </c>
      <c r="D9" s="173">
        <f>D11+D16+D23+D29+D48</f>
        <v>77440000</v>
      </c>
      <c r="E9" s="173">
        <f>E11+E16+E23+E29+E48</f>
        <v>36195870.400000006</v>
      </c>
      <c r="F9" s="174">
        <f>E9/D9*100</f>
        <v>46.74053512396695</v>
      </c>
      <c r="G9" s="175">
        <f>G11+G16+G23+G29+G48</f>
        <v>51000</v>
      </c>
      <c r="H9" s="175">
        <f>H11+H16+H23+H29+H48</f>
        <v>45933.55</v>
      </c>
      <c r="I9" s="176">
        <f>H9/G9*100</f>
        <v>90.065784313725487</v>
      </c>
      <c r="J9" s="177">
        <f>D9+G9</f>
        <v>77491000</v>
      </c>
      <c r="K9" s="178">
        <f>E9+H9</f>
        <v>36241803.950000003</v>
      </c>
      <c r="L9" s="179">
        <f>K9/J9*100</f>
        <v>46.769049244428388</v>
      </c>
    </row>
    <row r="10" spans="1:12" ht="45" customHeight="1" x14ac:dyDescent="0.35">
      <c r="A10" s="37">
        <f t="shared" ref="A10:A71" si="0">A9+1</f>
        <v>2</v>
      </c>
      <c r="B10" s="44" t="s">
        <v>10</v>
      </c>
      <c r="C10" s="49" t="s">
        <v>11</v>
      </c>
      <c r="D10" s="180">
        <v>48000000</v>
      </c>
      <c r="E10" s="180">
        <v>23164934.59</v>
      </c>
      <c r="F10" s="181">
        <f t="shared" ref="F10:F71" si="1">E10/D10*100</f>
        <v>48.260280395833334</v>
      </c>
      <c r="G10" s="182">
        <v>0</v>
      </c>
      <c r="H10" s="183">
        <v>0</v>
      </c>
      <c r="I10" s="184">
        <v>0</v>
      </c>
      <c r="J10" s="185">
        <f t="shared" ref="J10:J71" si="2">D10+G10</f>
        <v>48000000</v>
      </c>
      <c r="K10" s="186">
        <f t="shared" ref="K10:K71" si="3">E10+H10</f>
        <v>23164934.59</v>
      </c>
      <c r="L10" s="187">
        <f t="shared" ref="L10:L71" si="4">K10/J10*100</f>
        <v>48.260280395833334</v>
      </c>
    </row>
    <row r="11" spans="1:12" s="26" customFormat="1" ht="18" x14ac:dyDescent="0.35">
      <c r="A11" s="39">
        <f t="shared" si="0"/>
        <v>3</v>
      </c>
      <c r="B11" s="45" t="s">
        <v>12</v>
      </c>
      <c r="C11" s="50" t="s">
        <v>13</v>
      </c>
      <c r="D11" s="188">
        <f>SUM(D12:D15)</f>
        <v>48000000</v>
      </c>
      <c r="E11" s="188">
        <f>SUM(E12:E15)</f>
        <v>23164934.59</v>
      </c>
      <c r="F11" s="189">
        <f t="shared" si="1"/>
        <v>48.260280395833334</v>
      </c>
      <c r="G11" s="190">
        <v>0</v>
      </c>
      <c r="H11" s="191">
        <v>0</v>
      </c>
      <c r="I11" s="192">
        <v>0</v>
      </c>
      <c r="J11" s="193">
        <f t="shared" si="2"/>
        <v>48000000</v>
      </c>
      <c r="K11" s="194">
        <f t="shared" si="3"/>
        <v>23164934.59</v>
      </c>
      <c r="L11" s="195">
        <f t="shared" si="4"/>
        <v>48.260280395833334</v>
      </c>
    </row>
    <row r="12" spans="1:12" ht="54" customHeight="1" x14ac:dyDescent="0.35">
      <c r="A12" s="37">
        <f t="shared" si="0"/>
        <v>4</v>
      </c>
      <c r="B12" s="44" t="s">
        <v>14</v>
      </c>
      <c r="C12" s="49" t="s">
        <v>15</v>
      </c>
      <c r="D12" s="196">
        <v>43080900</v>
      </c>
      <c r="E12" s="196">
        <v>21846703.32</v>
      </c>
      <c r="F12" s="181">
        <f t="shared" si="1"/>
        <v>50.710879577724697</v>
      </c>
      <c r="G12" s="182">
        <v>0</v>
      </c>
      <c r="H12" s="183">
        <v>0</v>
      </c>
      <c r="I12" s="184">
        <v>0</v>
      </c>
      <c r="J12" s="185">
        <f t="shared" si="2"/>
        <v>43080900</v>
      </c>
      <c r="K12" s="186">
        <f t="shared" si="3"/>
        <v>21846703.32</v>
      </c>
      <c r="L12" s="187">
        <f t="shared" si="4"/>
        <v>50.710879577724697</v>
      </c>
    </row>
    <row r="13" spans="1:12" ht="87.75" customHeight="1" x14ac:dyDescent="0.35">
      <c r="A13" s="37">
        <f t="shared" si="0"/>
        <v>5</v>
      </c>
      <c r="B13" s="44" t="s">
        <v>16</v>
      </c>
      <c r="C13" s="49" t="s">
        <v>17</v>
      </c>
      <c r="D13" s="196">
        <v>1501400</v>
      </c>
      <c r="E13" s="196">
        <v>661309.94999999995</v>
      </c>
      <c r="F13" s="181">
        <f t="shared" si="1"/>
        <v>44.046220194485144</v>
      </c>
      <c r="G13" s="182">
        <v>0</v>
      </c>
      <c r="H13" s="183">
        <v>0</v>
      </c>
      <c r="I13" s="184">
        <v>0</v>
      </c>
      <c r="J13" s="185">
        <f t="shared" si="2"/>
        <v>1501400</v>
      </c>
      <c r="K13" s="186">
        <f t="shared" si="3"/>
        <v>661309.94999999995</v>
      </c>
      <c r="L13" s="187">
        <f t="shared" si="4"/>
        <v>44.046220194485144</v>
      </c>
    </row>
    <row r="14" spans="1:12" ht="46.8" x14ac:dyDescent="0.35">
      <c r="A14" s="37">
        <f t="shared" si="0"/>
        <v>6</v>
      </c>
      <c r="B14" s="44" t="s">
        <v>18</v>
      </c>
      <c r="C14" s="49" t="s">
        <v>19</v>
      </c>
      <c r="D14" s="196">
        <v>2017700</v>
      </c>
      <c r="E14" s="196">
        <v>462382.64</v>
      </c>
      <c r="F14" s="181">
        <f t="shared" si="1"/>
        <v>22.916322545472568</v>
      </c>
      <c r="G14" s="182">
        <v>0</v>
      </c>
      <c r="H14" s="183">
        <v>0</v>
      </c>
      <c r="I14" s="184">
        <v>0</v>
      </c>
      <c r="J14" s="185">
        <f t="shared" si="2"/>
        <v>2017700</v>
      </c>
      <c r="K14" s="186">
        <f t="shared" si="3"/>
        <v>462382.64</v>
      </c>
      <c r="L14" s="187">
        <f t="shared" si="4"/>
        <v>22.916322545472568</v>
      </c>
    </row>
    <row r="15" spans="1:12" ht="46.8" x14ac:dyDescent="0.35">
      <c r="A15" s="37">
        <f t="shared" si="0"/>
        <v>7</v>
      </c>
      <c r="B15" s="44" t="s">
        <v>20</v>
      </c>
      <c r="C15" s="49" t="s">
        <v>21</v>
      </c>
      <c r="D15" s="196">
        <v>1400000</v>
      </c>
      <c r="E15" s="196">
        <v>194538.68</v>
      </c>
      <c r="F15" s="181">
        <f t="shared" si="1"/>
        <v>13.895620000000001</v>
      </c>
      <c r="G15" s="182">
        <v>0</v>
      </c>
      <c r="H15" s="183">
        <v>0</v>
      </c>
      <c r="I15" s="184">
        <v>0</v>
      </c>
      <c r="J15" s="185">
        <f t="shared" si="2"/>
        <v>1400000</v>
      </c>
      <c r="K15" s="186">
        <f t="shared" si="3"/>
        <v>194538.68</v>
      </c>
      <c r="L15" s="187">
        <f t="shared" si="4"/>
        <v>13.895620000000001</v>
      </c>
    </row>
    <row r="16" spans="1:12" s="23" customFormat="1" ht="38.25" customHeight="1" x14ac:dyDescent="0.3">
      <c r="A16" s="38" t="e">
        <f>#REF!+1</f>
        <v>#REF!</v>
      </c>
      <c r="B16" s="43" t="s">
        <v>22</v>
      </c>
      <c r="C16" s="51" t="s">
        <v>23</v>
      </c>
      <c r="D16" s="188">
        <f>D17+D20</f>
        <v>126100</v>
      </c>
      <c r="E16" s="188">
        <f>E17+E20</f>
        <v>82195.67</v>
      </c>
      <c r="F16" s="197">
        <f t="shared" si="1"/>
        <v>65.182926249008716</v>
      </c>
      <c r="G16" s="198">
        <v>0</v>
      </c>
      <c r="H16" s="199">
        <v>0</v>
      </c>
      <c r="I16" s="200">
        <v>0</v>
      </c>
      <c r="J16" s="201">
        <f t="shared" si="2"/>
        <v>126100</v>
      </c>
      <c r="K16" s="202">
        <f t="shared" si="3"/>
        <v>82195.67</v>
      </c>
      <c r="L16" s="203">
        <f t="shared" si="4"/>
        <v>65.182926249008716</v>
      </c>
    </row>
    <row r="17" spans="1:12" s="26" customFormat="1" ht="33.75" customHeight="1" x14ac:dyDescent="0.35">
      <c r="A17" s="39" t="e">
        <f t="shared" si="0"/>
        <v>#REF!</v>
      </c>
      <c r="B17" s="45" t="s">
        <v>24</v>
      </c>
      <c r="C17" s="50" t="s">
        <v>25</v>
      </c>
      <c r="D17" s="188">
        <f>SUM(D18:D19)</f>
        <v>117300</v>
      </c>
      <c r="E17" s="188">
        <f>SUM(E18:E19)</f>
        <v>78248.56</v>
      </c>
      <c r="F17" s="189">
        <f t="shared" si="1"/>
        <v>66.70806479113385</v>
      </c>
      <c r="G17" s="190">
        <v>0</v>
      </c>
      <c r="H17" s="191">
        <v>0</v>
      </c>
      <c r="I17" s="192">
        <v>0</v>
      </c>
      <c r="J17" s="193">
        <f t="shared" si="2"/>
        <v>117300</v>
      </c>
      <c r="K17" s="194">
        <f t="shared" si="3"/>
        <v>78248.56</v>
      </c>
      <c r="L17" s="195">
        <f t="shared" si="4"/>
        <v>66.70806479113385</v>
      </c>
    </row>
    <row r="18" spans="1:12" s="26" customFormat="1" ht="52.5" customHeight="1" x14ac:dyDescent="0.35">
      <c r="A18" s="39"/>
      <c r="B18" s="46" t="s">
        <v>295</v>
      </c>
      <c r="C18" s="52" t="s">
        <v>291</v>
      </c>
      <c r="D18" s="196">
        <v>60000</v>
      </c>
      <c r="E18" s="196">
        <v>59515.95</v>
      </c>
      <c r="F18" s="204">
        <f t="shared" si="1"/>
        <v>99.193250000000006</v>
      </c>
      <c r="G18" s="182">
        <v>0</v>
      </c>
      <c r="H18" s="183">
        <v>0</v>
      </c>
      <c r="I18" s="184">
        <v>0</v>
      </c>
      <c r="J18" s="185">
        <f t="shared" ref="J18" si="5">D18+G18</f>
        <v>60000</v>
      </c>
      <c r="K18" s="186">
        <f t="shared" ref="K18" si="6">E18+H18</f>
        <v>59515.95</v>
      </c>
      <c r="L18" s="187">
        <f t="shared" ref="L18" si="7">K18/J18*100</f>
        <v>99.193250000000006</v>
      </c>
    </row>
    <row r="19" spans="1:12" ht="78" x14ac:dyDescent="0.35">
      <c r="A19" s="37" t="e">
        <f>A17+1</f>
        <v>#REF!</v>
      </c>
      <c r="B19" s="44" t="s">
        <v>26</v>
      </c>
      <c r="C19" s="49" t="s">
        <v>27</v>
      </c>
      <c r="D19" s="196">
        <v>57300</v>
      </c>
      <c r="E19" s="196">
        <v>18732.61</v>
      </c>
      <c r="F19" s="204">
        <f t="shared" si="1"/>
        <v>32.692164048865621</v>
      </c>
      <c r="G19" s="182">
        <v>0</v>
      </c>
      <c r="H19" s="183">
        <v>0</v>
      </c>
      <c r="I19" s="184">
        <v>0</v>
      </c>
      <c r="J19" s="185">
        <f t="shared" si="2"/>
        <v>57300</v>
      </c>
      <c r="K19" s="186">
        <f t="shared" si="3"/>
        <v>18732.61</v>
      </c>
      <c r="L19" s="187">
        <f t="shared" si="4"/>
        <v>32.692164048865621</v>
      </c>
    </row>
    <row r="20" spans="1:12" s="26" customFormat="1" ht="18" x14ac:dyDescent="0.35">
      <c r="A20" s="39" t="e">
        <f t="shared" si="0"/>
        <v>#REF!</v>
      </c>
      <c r="B20" s="45" t="s">
        <v>28</v>
      </c>
      <c r="C20" s="50" t="s">
        <v>29</v>
      </c>
      <c r="D20" s="188">
        <f>SUM(D21:D22)</f>
        <v>8800</v>
      </c>
      <c r="E20" s="188">
        <f>SUM(E21:E22)</f>
        <v>3947.11</v>
      </c>
      <c r="F20" s="205">
        <f t="shared" si="1"/>
        <v>44.853522727272725</v>
      </c>
      <c r="G20" s="206">
        <v>0</v>
      </c>
      <c r="H20" s="207">
        <v>0</v>
      </c>
      <c r="I20" s="208">
        <v>0</v>
      </c>
      <c r="J20" s="209">
        <f t="shared" si="2"/>
        <v>8800</v>
      </c>
      <c r="K20" s="210">
        <f t="shared" si="3"/>
        <v>3947.11</v>
      </c>
      <c r="L20" s="211">
        <f t="shared" si="4"/>
        <v>44.853522727272725</v>
      </c>
    </row>
    <row r="21" spans="1:12" ht="46.8" x14ac:dyDescent="0.35">
      <c r="A21" s="37" t="e">
        <f t="shared" si="0"/>
        <v>#REF!</v>
      </c>
      <c r="B21" s="44" t="s">
        <v>30</v>
      </c>
      <c r="C21" s="49" t="s">
        <v>31</v>
      </c>
      <c r="D21" s="196">
        <v>6800</v>
      </c>
      <c r="E21" s="196">
        <v>3947.11</v>
      </c>
      <c r="F21" s="204">
        <f t="shared" si="1"/>
        <v>58.045735294117648</v>
      </c>
      <c r="G21" s="182">
        <v>0</v>
      </c>
      <c r="H21" s="183">
        <v>0</v>
      </c>
      <c r="I21" s="184">
        <v>0</v>
      </c>
      <c r="J21" s="185">
        <f t="shared" si="2"/>
        <v>6800</v>
      </c>
      <c r="K21" s="186">
        <f t="shared" si="3"/>
        <v>3947.11</v>
      </c>
      <c r="L21" s="187">
        <f t="shared" si="4"/>
        <v>58.045735294117648</v>
      </c>
    </row>
    <row r="22" spans="1:12" ht="31.2" x14ac:dyDescent="0.35">
      <c r="B22" s="68" t="s">
        <v>347</v>
      </c>
      <c r="C22" s="49" t="s">
        <v>312</v>
      </c>
      <c r="D22" s="196">
        <v>2000</v>
      </c>
      <c r="E22" s="196">
        <v>0</v>
      </c>
      <c r="F22" s="204">
        <f t="shared" si="1"/>
        <v>0</v>
      </c>
      <c r="G22" s="182">
        <v>0</v>
      </c>
      <c r="H22" s="183">
        <v>0</v>
      </c>
      <c r="I22" s="184">
        <v>0</v>
      </c>
      <c r="J22" s="185">
        <f t="shared" si="2"/>
        <v>2000</v>
      </c>
      <c r="K22" s="186">
        <f t="shared" si="3"/>
        <v>0</v>
      </c>
      <c r="L22" s="187">
        <f t="shared" si="4"/>
        <v>0</v>
      </c>
    </row>
    <row r="23" spans="1:12" s="23" customFormat="1" ht="17.399999999999999" x14ac:dyDescent="0.3">
      <c r="A23" s="38" t="e">
        <f>#REF!+1</f>
        <v>#REF!</v>
      </c>
      <c r="B23" s="43" t="s">
        <v>32</v>
      </c>
      <c r="C23" s="51" t="s">
        <v>33</v>
      </c>
      <c r="D23" s="188">
        <f>D24+D26+D28</f>
        <v>7139300</v>
      </c>
      <c r="E23" s="188">
        <f>E24+E26+E28</f>
        <v>3236694.35</v>
      </c>
      <c r="F23" s="197">
        <f t="shared" si="1"/>
        <v>45.336298376591543</v>
      </c>
      <c r="G23" s="198">
        <v>0</v>
      </c>
      <c r="H23" s="199">
        <v>0</v>
      </c>
      <c r="I23" s="200">
        <v>0</v>
      </c>
      <c r="J23" s="201">
        <f t="shared" si="2"/>
        <v>7139300</v>
      </c>
      <c r="K23" s="202">
        <f t="shared" si="3"/>
        <v>3236694.35</v>
      </c>
      <c r="L23" s="203">
        <f t="shared" si="4"/>
        <v>45.336298376591543</v>
      </c>
    </row>
    <row r="24" spans="1:12" s="26" customFormat="1" ht="32.4" x14ac:dyDescent="0.35">
      <c r="A24" s="39" t="e">
        <f t="shared" si="0"/>
        <v>#REF!</v>
      </c>
      <c r="B24" s="45" t="s">
        <v>34</v>
      </c>
      <c r="C24" s="50" t="s">
        <v>35</v>
      </c>
      <c r="D24" s="188">
        <f>D25</f>
        <v>1100000</v>
      </c>
      <c r="E24" s="188">
        <f>E25</f>
        <v>621605.04</v>
      </c>
      <c r="F24" s="189">
        <f t="shared" si="1"/>
        <v>56.509549090909097</v>
      </c>
      <c r="G24" s="190">
        <v>0</v>
      </c>
      <c r="H24" s="191">
        <v>0</v>
      </c>
      <c r="I24" s="192">
        <v>0</v>
      </c>
      <c r="J24" s="193">
        <f t="shared" si="2"/>
        <v>1100000</v>
      </c>
      <c r="K24" s="194">
        <f t="shared" si="3"/>
        <v>621605.04</v>
      </c>
      <c r="L24" s="195">
        <f t="shared" si="4"/>
        <v>56.509549090909097</v>
      </c>
    </row>
    <row r="25" spans="1:12" ht="21.75" customHeight="1" x14ac:dyDescent="0.35">
      <c r="A25" s="37" t="e">
        <f t="shared" si="0"/>
        <v>#REF!</v>
      </c>
      <c r="B25" s="44" t="s">
        <v>36</v>
      </c>
      <c r="C25" s="49" t="s">
        <v>37</v>
      </c>
      <c r="D25" s="196">
        <v>1100000</v>
      </c>
      <c r="E25" s="196">
        <v>621605.04</v>
      </c>
      <c r="F25" s="181">
        <f t="shared" si="1"/>
        <v>56.509549090909097</v>
      </c>
      <c r="G25" s="182">
        <v>0</v>
      </c>
      <c r="H25" s="183">
        <v>0</v>
      </c>
      <c r="I25" s="184">
        <v>0</v>
      </c>
      <c r="J25" s="185">
        <f t="shared" si="2"/>
        <v>1100000</v>
      </c>
      <c r="K25" s="186">
        <f t="shared" si="3"/>
        <v>621605.04</v>
      </c>
      <c r="L25" s="187">
        <f t="shared" si="4"/>
        <v>56.509549090909097</v>
      </c>
    </row>
    <row r="26" spans="1:12" ht="48.6" x14ac:dyDescent="0.35">
      <c r="A26" s="37" t="e">
        <f t="shared" si="0"/>
        <v>#REF!</v>
      </c>
      <c r="B26" s="47" t="s">
        <v>38</v>
      </c>
      <c r="C26" s="53" t="s">
        <v>39</v>
      </c>
      <c r="D26" s="188">
        <f>D27</f>
        <v>5100000</v>
      </c>
      <c r="E26" s="188">
        <f>E27</f>
        <v>2147933.33</v>
      </c>
      <c r="F26" s="205">
        <f t="shared" si="1"/>
        <v>42.116339803921569</v>
      </c>
      <c r="G26" s="206">
        <v>0</v>
      </c>
      <c r="H26" s="207">
        <v>0</v>
      </c>
      <c r="I26" s="208">
        <v>0</v>
      </c>
      <c r="J26" s="209">
        <f t="shared" si="2"/>
        <v>5100000</v>
      </c>
      <c r="K26" s="210">
        <f t="shared" si="3"/>
        <v>2147933.33</v>
      </c>
      <c r="L26" s="212">
        <f t="shared" si="4"/>
        <v>42.116339803921569</v>
      </c>
    </row>
    <row r="27" spans="1:12" ht="18" x14ac:dyDescent="0.35">
      <c r="A27" s="37" t="e">
        <f t="shared" si="0"/>
        <v>#REF!</v>
      </c>
      <c r="B27" s="44" t="s">
        <v>36</v>
      </c>
      <c r="C27" s="49" t="s">
        <v>40</v>
      </c>
      <c r="D27" s="196">
        <v>5100000</v>
      </c>
      <c r="E27" s="196">
        <v>2147933.33</v>
      </c>
      <c r="F27" s="181">
        <f t="shared" si="1"/>
        <v>42.116339803921569</v>
      </c>
      <c r="G27" s="182">
        <v>0</v>
      </c>
      <c r="H27" s="183">
        <v>0</v>
      </c>
      <c r="I27" s="184">
        <v>0</v>
      </c>
      <c r="J27" s="185">
        <f t="shared" si="2"/>
        <v>5100000</v>
      </c>
      <c r="K27" s="186">
        <f t="shared" si="3"/>
        <v>2147933.33</v>
      </c>
      <c r="L27" s="187">
        <f t="shared" si="4"/>
        <v>42.116339803921569</v>
      </c>
    </row>
    <row r="28" spans="1:12" s="26" customFormat="1" ht="48.6" x14ac:dyDescent="0.35">
      <c r="A28" s="39" t="e">
        <f t="shared" si="0"/>
        <v>#REF!</v>
      </c>
      <c r="B28" s="45" t="s">
        <v>41</v>
      </c>
      <c r="C28" s="50" t="s">
        <v>42</v>
      </c>
      <c r="D28" s="213">
        <v>939300</v>
      </c>
      <c r="E28" s="213">
        <v>467155.98</v>
      </c>
      <c r="F28" s="189">
        <f t="shared" si="1"/>
        <v>49.734480996486738</v>
      </c>
      <c r="G28" s="190">
        <v>0</v>
      </c>
      <c r="H28" s="191">
        <v>0</v>
      </c>
      <c r="I28" s="192">
        <v>0</v>
      </c>
      <c r="J28" s="193">
        <f t="shared" si="2"/>
        <v>939300</v>
      </c>
      <c r="K28" s="194">
        <f t="shared" si="3"/>
        <v>467155.98</v>
      </c>
      <c r="L28" s="195">
        <f t="shared" si="4"/>
        <v>49.734480996486738</v>
      </c>
    </row>
    <row r="29" spans="1:12" ht="17.399999999999999" x14ac:dyDescent="0.3">
      <c r="A29" s="37" t="e">
        <f t="shared" si="0"/>
        <v>#REF!</v>
      </c>
      <c r="B29" s="44" t="s">
        <v>43</v>
      </c>
      <c r="C29" s="54" t="s">
        <v>44</v>
      </c>
      <c r="D29" s="188">
        <f>D30+D41+D44</f>
        <v>22174600</v>
      </c>
      <c r="E29" s="188">
        <f>E30+E41+E44</f>
        <v>9712045.790000001</v>
      </c>
      <c r="F29" s="214">
        <f t="shared" si="1"/>
        <v>43.798065308957099</v>
      </c>
      <c r="G29" s="215">
        <v>0</v>
      </c>
      <c r="H29" s="216">
        <v>0</v>
      </c>
      <c r="I29" s="217">
        <v>0</v>
      </c>
      <c r="J29" s="218">
        <f t="shared" si="2"/>
        <v>22174600</v>
      </c>
      <c r="K29" s="219">
        <f t="shared" si="3"/>
        <v>9712045.790000001</v>
      </c>
      <c r="L29" s="211">
        <f t="shared" si="4"/>
        <v>43.798065308957099</v>
      </c>
    </row>
    <row r="30" spans="1:12" s="26" customFormat="1" ht="18" x14ac:dyDescent="0.35">
      <c r="A30" s="39" t="e">
        <f t="shared" si="0"/>
        <v>#REF!</v>
      </c>
      <c r="B30" s="45" t="s">
        <v>45</v>
      </c>
      <c r="C30" s="50" t="s">
        <v>46</v>
      </c>
      <c r="D30" s="188">
        <f>SUM(D31:D40)</f>
        <v>7969700</v>
      </c>
      <c r="E30" s="188">
        <f>SUM(E31:E40)</f>
        <v>3225756.17</v>
      </c>
      <c r="F30" s="189">
        <f t="shared" si="1"/>
        <v>40.475252142489673</v>
      </c>
      <c r="G30" s="190">
        <v>0</v>
      </c>
      <c r="H30" s="191">
        <v>0</v>
      </c>
      <c r="I30" s="192">
        <v>0</v>
      </c>
      <c r="J30" s="193">
        <f t="shared" si="2"/>
        <v>7969700</v>
      </c>
      <c r="K30" s="194">
        <f t="shared" si="3"/>
        <v>3225756.17</v>
      </c>
      <c r="L30" s="195">
        <f t="shared" si="4"/>
        <v>40.475252142489673</v>
      </c>
    </row>
    <row r="31" spans="1:12" ht="46.8" x14ac:dyDescent="0.35">
      <c r="A31" s="37" t="e">
        <f t="shared" si="0"/>
        <v>#REF!</v>
      </c>
      <c r="B31" s="44" t="s">
        <v>47</v>
      </c>
      <c r="C31" s="49" t="s">
        <v>48</v>
      </c>
      <c r="D31" s="196">
        <v>5700</v>
      </c>
      <c r="E31" s="196">
        <v>14486.58</v>
      </c>
      <c r="F31" s="181">
        <f t="shared" si="1"/>
        <v>254.15052631578951</v>
      </c>
      <c r="G31" s="182">
        <v>0</v>
      </c>
      <c r="H31" s="183">
        <v>0</v>
      </c>
      <c r="I31" s="184">
        <v>0</v>
      </c>
      <c r="J31" s="185">
        <f t="shared" si="2"/>
        <v>5700</v>
      </c>
      <c r="K31" s="186">
        <f t="shared" si="3"/>
        <v>14486.58</v>
      </c>
      <c r="L31" s="187">
        <f t="shared" si="4"/>
        <v>254.15052631578951</v>
      </c>
    </row>
    <row r="32" spans="1:12" ht="51" customHeight="1" x14ac:dyDescent="0.35">
      <c r="A32" s="37" t="e">
        <f t="shared" si="0"/>
        <v>#REF!</v>
      </c>
      <c r="B32" s="44" t="s">
        <v>49</v>
      </c>
      <c r="C32" s="49" t="s">
        <v>50</v>
      </c>
      <c r="D32" s="196">
        <v>31800</v>
      </c>
      <c r="E32" s="196">
        <v>4091.25</v>
      </c>
      <c r="F32" s="181">
        <f t="shared" si="1"/>
        <v>12.865566037735848</v>
      </c>
      <c r="G32" s="182">
        <v>0</v>
      </c>
      <c r="H32" s="183">
        <v>0</v>
      </c>
      <c r="I32" s="184">
        <v>0</v>
      </c>
      <c r="J32" s="185">
        <f t="shared" si="2"/>
        <v>31800</v>
      </c>
      <c r="K32" s="186">
        <f t="shared" si="3"/>
        <v>4091.25</v>
      </c>
      <c r="L32" s="187">
        <f t="shared" si="4"/>
        <v>12.865566037735848</v>
      </c>
    </row>
    <row r="33" spans="1:12" ht="46.8" x14ac:dyDescent="0.35">
      <c r="A33" s="37" t="e">
        <f t="shared" si="0"/>
        <v>#REF!</v>
      </c>
      <c r="B33" s="44" t="s">
        <v>51</v>
      </c>
      <c r="C33" s="49" t="s">
        <v>52</v>
      </c>
      <c r="D33" s="196">
        <v>130000</v>
      </c>
      <c r="E33" s="196">
        <v>8457.82</v>
      </c>
      <c r="F33" s="181">
        <f t="shared" si="1"/>
        <v>6.5060153846153836</v>
      </c>
      <c r="G33" s="182">
        <v>0</v>
      </c>
      <c r="H33" s="183">
        <v>0</v>
      </c>
      <c r="I33" s="184">
        <v>0</v>
      </c>
      <c r="J33" s="185">
        <f t="shared" si="2"/>
        <v>130000</v>
      </c>
      <c r="K33" s="186">
        <f t="shared" si="3"/>
        <v>8457.82</v>
      </c>
      <c r="L33" s="187">
        <f t="shared" si="4"/>
        <v>6.5060153846153836</v>
      </c>
    </row>
    <row r="34" spans="1:12" ht="61.5" customHeight="1" x14ac:dyDescent="0.35">
      <c r="A34" s="37" t="e">
        <f t="shared" si="0"/>
        <v>#REF!</v>
      </c>
      <c r="B34" s="44" t="s">
        <v>53</v>
      </c>
      <c r="C34" s="49" t="s">
        <v>54</v>
      </c>
      <c r="D34" s="196">
        <v>250500</v>
      </c>
      <c r="E34" s="196">
        <v>155149.78</v>
      </c>
      <c r="F34" s="181">
        <f t="shared" si="1"/>
        <v>61.936039920159679</v>
      </c>
      <c r="G34" s="182">
        <v>0</v>
      </c>
      <c r="H34" s="183">
        <v>0</v>
      </c>
      <c r="I34" s="184">
        <v>0</v>
      </c>
      <c r="J34" s="185">
        <f t="shared" si="2"/>
        <v>250500</v>
      </c>
      <c r="K34" s="186">
        <f t="shared" si="3"/>
        <v>155149.78</v>
      </c>
      <c r="L34" s="187">
        <f t="shared" si="4"/>
        <v>61.936039920159679</v>
      </c>
    </row>
    <row r="35" spans="1:12" ht="18" x14ac:dyDescent="0.35">
      <c r="A35" s="37" t="e">
        <f t="shared" si="0"/>
        <v>#REF!</v>
      </c>
      <c r="B35" s="44" t="s">
        <v>55</v>
      </c>
      <c r="C35" s="49" t="s">
        <v>56</v>
      </c>
      <c r="D35" s="196">
        <v>2600000</v>
      </c>
      <c r="E35" s="196">
        <v>1214210.95</v>
      </c>
      <c r="F35" s="181">
        <f t="shared" si="1"/>
        <v>46.70042115384615</v>
      </c>
      <c r="G35" s="182">
        <v>0</v>
      </c>
      <c r="H35" s="183">
        <v>0</v>
      </c>
      <c r="I35" s="184">
        <v>0</v>
      </c>
      <c r="J35" s="185">
        <f t="shared" si="2"/>
        <v>2600000</v>
      </c>
      <c r="K35" s="186">
        <f t="shared" si="3"/>
        <v>1214210.95</v>
      </c>
      <c r="L35" s="187">
        <f t="shared" si="4"/>
        <v>46.70042115384615</v>
      </c>
    </row>
    <row r="36" spans="1:12" ht="18" x14ac:dyDescent="0.35">
      <c r="A36" s="37" t="e">
        <f t="shared" si="0"/>
        <v>#REF!</v>
      </c>
      <c r="B36" s="44" t="s">
        <v>57</v>
      </c>
      <c r="C36" s="49" t="s">
        <v>58</v>
      </c>
      <c r="D36" s="196">
        <v>3350000</v>
      </c>
      <c r="E36" s="196">
        <v>1450928.69</v>
      </c>
      <c r="F36" s="181">
        <f t="shared" si="1"/>
        <v>43.311304179104475</v>
      </c>
      <c r="G36" s="182">
        <v>0</v>
      </c>
      <c r="H36" s="183">
        <v>0</v>
      </c>
      <c r="I36" s="184">
        <v>0</v>
      </c>
      <c r="J36" s="185">
        <f t="shared" si="2"/>
        <v>3350000</v>
      </c>
      <c r="K36" s="186">
        <f t="shared" si="3"/>
        <v>1450928.69</v>
      </c>
      <c r="L36" s="187">
        <f t="shared" si="4"/>
        <v>43.311304179104475</v>
      </c>
    </row>
    <row r="37" spans="1:12" ht="18" x14ac:dyDescent="0.35">
      <c r="A37" s="37" t="e">
        <f t="shared" si="0"/>
        <v>#REF!</v>
      </c>
      <c r="B37" s="44" t="s">
        <v>59</v>
      </c>
      <c r="C37" s="49" t="s">
        <v>60</v>
      </c>
      <c r="D37" s="196">
        <v>700000</v>
      </c>
      <c r="E37" s="196">
        <v>153160.81</v>
      </c>
      <c r="F37" s="181">
        <f t="shared" si="1"/>
        <v>21.880115714285715</v>
      </c>
      <c r="G37" s="182">
        <v>0</v>
      </c>
      <c r="H37" s="183">
        <v>0</v>
      </c>
      <c r="I37" s="184">
        <v>0</v>
      </c>
      <c r="J37" s="185">
        <f t="shared" si="2"/>
        <v>700000</v>
      </c>
      <c r="K37" s="186">
        <f t="shared" si="3"/>
        <v>153160.81</v>
      </c>
      <c r="L37" s="187">
        <f t="shared" si="4"/>
        <v>21.880115714285715</v>
      </c>
    </row>
    <row r="38" spans="1:12" ht="18" x14ac:dyDescent="0.35">
      <c r="A38" s="37" t="e">
        <f t="shared" si="0"/>
        <v>#REF!</v>
      </c>
      <c r="B38" s="44" t="s">
        <v>61</v>
      </c>
      <c r="C38" s="49" t="s">
        <v>62</v>
      </c>
      <c r="D38" s="196">
        <v>850000</v>
      </c>
      <c r="E38" s="196">
        <v>192642.95</v>
      </c>
      <c r="F38" s="181">
        <f t="shared" si="1"/>
        <v>22.663876470588239</v>
      </c>
      <c r="G38" s="182">
        <v>0</v>
      </c>
      <c r="H38" s="183">
        <v>0</v>
      </c>
      <c r="I38" s="184">
        <v>0</v>
      </c>
      <c r="J38" s="185">
        <f t="shared" si="2"/>
        <v>850000</v>
      </c>
      <c r="K38" s="186">
        <f t="shared" si="3"/>
        <v>192642.95</v>
      </c>
      <c r="L38" s="187">
        <f t="shared" si="4"/>
        <v>22.663876470588239</v>
      </c>
    </row>
    <row r="39" spans="1:12" ht="18" x14ac:dyDescent="0.35">
      <c r="A39" s="37" t="e">
        <f t="shared" si="0"/>
        <v>#REF!</v>
      </c>
      <c r="B39" s="44" t="s">
        <v>63</v>
      </c>
      <c r="C39" s="49" t="s">
        <v>64</v>
      </c>
      <c r="D39" s="196">
        <v>1500</v>
      </c>
      <c r="E39" s="196">
        <v>460.67</v>
      </c>
      <c r="F39" s="181">
        <f t="shared" si="1"/>
        <v>30.711333333333336</v>
      </c>
      <c r="G39" s="182">
        <v>0</v>
      </c>
      <c r="H39" s="183">
        <v>0</v>
      </c>
      <c r="I39" s="184">
        <v>0</v>
      </c>
      <c r="J39" s="185">
        <f t="shared" si="2"/>
        <v>1500</v>
      </c>
      <c r="K39" s="186">
        <f t="shared" si="3"/>
        <v>460.67</v>
      </c>
      <c r="L39" s="187">
        <f t="shared" si="4"/>
        <v>30.711333333333336</v>
      </c>
    </row>
    <row r="40" spans="1:12" ht="18" x14ac:dyDescent="0.35">
      <c r="A40" s="37" t="e">
        <f t="shared" si="0"/>
        <v>#REF!</v>
      </c>
      <c r="B40" s="44" t="s">
        <v>65</v>
      </c>
      <c r="C40" s="49" t="s">
        <v>66</v>
      </c>
      <c r="D40" s="196">
        <v>50200</v>
      </c>
      <c r="E40" s="196">
        <v>32166.67</v>
      </c>
      <c r="F40" s="181">
        <f t="shared" si="1"/>
        <v>64.077031872509963</v>
      </c>
      <c r="G40" s="182">
        <v>0</v>
      </c>
      <c r="H40" s="183">
        <v>0</v>
      </c>
      <c r="I40" s="184">
        <v>0</v>
      </c>
      <c r="J40" s="185">
        <f t="shared" si="2"/>
        <v>50200</v>
      </c>
      <c r="K40" s="186">
        <f t="shared" si="3"/>
        <v>32166.67</v>
      </c>
      <c r="L40" s="187">
        <f t="shared" si="4"/>
        <v>64.077031872509963</v>
      </c>
    </row>
    <row r="41" spans="1:12" s="26" customFormat="1" ht="18" x14ac:dyDescent="0.35">
      <c r="A41" s="39" t="e">
        <f t="shared" si="0"/>
        <v>#REF!</v>
      </c>
      <c r="B41" s="45" t="s">
        <v>67</v>
      </c>
      <c r="C41" s="50" t="s">
        <v>68</v>
      </c>
      <c r="D41" s="188">
        <f>SUM(D42:D43)</f>
        <v>4900</v>
      </c>
      <c r="E41" s="188">
        <f>SUM(E42:E43)</f>
        <v>1955.1399999999999</v>
      </c>
      <c r="F41" s="205">
        <f t="shared" si="1"/>
        <v>39.90081632653061</v>
      </c>
      <c r="G41" s="190">
        <v>0</v>
      </c>
      <c r="H41" s="191">
        <v>0</v>
      </c>
      <c r="I41" s="192">
        <v>0</v>
      </c>
      <c r="J41" s="193">
        <f t="shared" si="2"/>
        <v>4900</v>
      </c>
      <c r="K41" s="194">
        <f t="shared" si="3"/>
        <v>1955.1399999999999</v>
      </c>
      <c r="L41" s="195">
        <f t="shared" si="4"/>
        <v>39.90081632653061</v>
      </c>
    </row>
    <row r="42" spans="1:12" ht="31.2" x14ac:dyDescent="0.35">
      <c r="A42" s="37" t="e">
        <f t="shared" si="0"/>
        <v>#REF!</v>
      </c>
      <c r="B42" s="44" t="s">
        <v>69</v>
      </c>
      <c r="C42" s="49" t="s">
        <v>70</v>
      </c>
      <c r="D42" s="196">
        <v>4200</v>
      </c>
      <c r="E42" s="196">
        <v>1477.25</v>
      </c>
      <c r="F42" s="181">
        <f t="shared" si="1"/>
        <v>35.172619047619044</v>
      </c>
      <c r="G42" s="182">
        <v>0</v>
      </c>
      <c r="H42" s="183">
        <v>0</v>
      </c>
      <c r="I42" s="184">
        <v>0</v>
      </c>
      <c r="J42" s="185">
        <f t="shared" si="2"/>
        <v>4200</v>
      </c>
      <c r="K42" s="186">
        <f t="shared" si="3"/>
        <v>1477.25</v>
      </c>
      <c r="L42" s="187">
        <f t="shared" si="4"/>
        <v>35.172619047619044</v>
      </c>
    </row>
    <row r="43" spans="1:12" ht="18" x14ac:dyDescent="0.35">
      <c r="A43" s="37" t="e">
        <f t="shared" si="0"/>
        <v>#REF!</v>
      </c>
      <c r="B43" s="44" t="s">
        <v>71</v>
      </c>
      <c r="C43" s="49" t="s">
        <v>72</v>
      </c>
      <c r="D43" s="196">
        <v>700</v>
      </c>
      <c r="E43" s="196">
        <v>477.89</v>
      </c>
      <c r="F43" s="181">
        <f t="shared" si="1"/>
        <v>68.27</v>
      </c>
      <c r="G43" s="182">
        <v>0</v>
      </c>
      <c r="H43" s="183">
        <v>0</v>
      </c>
      <c r="I43" s="184">
        <v>0</v>
      </c>
      <c r="J43" s="185">
        <f t="shared" si="2"/>
        <v>700</v>
      </c>
      <c r="K43" s="186">
        <f t="shared" si="3"/>
        <v>477.89</v>
      </c>
      <c r="L43" s="187">
        <f t="shared" si="4"/>
        <v>68.27</v>
      </c>
    </row>
    <row r="44" spans="1:12" s="26" customFormat="1" ht="18" x14ac:dyDescent="0.35">
      <c r="A44" s="39" t="e">
        <f t="shared" si="0"/>
        <v>#REF!</v>
      </c>
      <c r="B44" s="45" t="s">
        <v>73</v>
      </c>
      <c r="C44" s="50" t="s">
        <v>74</v>
      </c>
      <c r="D44" s="188">
        <f>SUM(D45:D47)</f>
        <v>14200000</v>
      </c>
      <c r="E44" s="188">
        <f>SUM(E45:E47)</f>
        <v>6484334.4800000004</v>
      </c>
      <c r="F44" s="189">
        <f t="shared" si="1"/>
        <v>45.664327323943667</v>
      </c>
      <c r="G44" s="190">
        <v>0</v>
      </c>
      <c r="H44" s="191">
        <v>0</v>
      </c>
      <c r="I44" s="192">
        <v>0</v>
      </c>
      <c r="J44" s="193">
        <f t="shared" si="2"/>
        <v>14200000</v>
      </c>
      <c r="K44" s="194">
        <f t="shared" si="3"/>
        <v>6484334.4800000004</v>
      </c>
      <c r="L44" s="195">
        <f t="shared" si="4"/>
        <v>45.664327323943667</v>
      </c>
    </row>
    <row r="45" spans="1:12" ht="18" x14ac:dyDescent="0.35">
      <c r="A45" s="37" t="e">
        <f t="shared" si="0"/>
        <v>#REF!</v>
      </c>
      <c r="B45" s="44" t="s">
        <v>75</v>
      </c>
      <c r="C45" s="49" t="s">
        <v>76</v>
      </c>
      <c r="D45" s="196">
        <v>1750000</v>
      </c>
      <c r="E45" s="196">
        <v>853418.29</v>
      </c>
      <c r="F45" s="181">
        <f t="shared" si="1"/>
        <v>48.766759428571433</v>
      </c>
      <c r="G45" s="182">
        <v>0</v>
      </c>
      <c r="H45" s="183">
        <v>0</v>
      </c>
      <c r="I45" s="184">
        <v>0</v>
      </c>
      <c r="J45" s="185">
        <f t="shared" si="2"/>
        <v>1750000</v>
      </c>
      <c r="K45" s="186">
        <f t="shared" si="3"/>
        <v>853418.29</v>
      </c>
      <c r="L45" s="187">
        <f t="shared" si="4"/>
        <v>48.766759428571433</v>
      </c>
    </row>
    <row r="46" spans="1:12" ht="18" x14ac:dyDescent="0.35">
      <c r="A46" s="37" t="e">
        <f t="shared" si="0"/>
        <v>#REF!</v>
      </c>
      <c r="B46" s="44" t="s">
        <v>77</v>
      </c>
      <c r="C46" s="49" t="s">
        <v>78</v>
      </c>
      <c r="D46" s="196">
        <v>10500000</v>
      </c>
      <c r="E46" s="196">
        <v>5217445.87</v>
      </c>
      <c r="F46" s="181">
        <f t="shared" si="1"/>
        <v>49.689960666666664</v>
      </c>
      <c r="G46" s="182">
        <v>0</v>
      </c>
      <c r="H46" s="183">
        <v>0</v>
      </c>
      <c r="I46" s="184">
        <v>0</v>
      </c>
      <c r="J46" s="185">
        <f t="shared" si="2"/>
        <v>10500000</v>
      </c>
      <c r="K46" s="186">
        <f t="shared" si="3"/>
        <v>5217445.87</v>
      </c>
      <c r="L46" s="187">
        <f t="shared" si="4"/>
        <v>49.689960666666664</v>
      </c>
    </row>
    <row r="47" spans="1:12" ht="78" x14ac:dyDescent="0.35">
      <c r="A47" s="37" t="e">
        <f t="shared" si="0"/>
        <v>#REF!</v>
      </c>
      <c r="B47" s="44" t="s">
        <v>79</v>
      </c>
      <c r="C47" s="49" t="s">
        <v>80</v>
      </c>
      <c r="D47" s="196">
        <v>1950000</v>
      </c>
      <c r="E47" s="196">
        <v>413470.32</v>
      </c>
      <c r="F47" s="181">
        <f t="shared" si="1"/>
        <v>21.203606153846156</v>
      </c>
      <c r="G47" s="220">
        <v>0</v>
      </c>
      <c r="H47" s="221">
        <v>0</v>
      </c>
      <c r="I47" s="184">
        <v>0</v>
      </c>
      <c r="J47" s="185">
        <f t="shared" si="2"/>
        <v>1950000</v>
      </c>
      <c r="K47" s="186">
        <f t="shared" si="3"/>
        <v>413470.32</v>
      </c>
      <c r="L47" s="187">
        <f t="shared" si="4"/>
        <v>21.203606153846156</v>
      </c>
    </row>
    <row r="48" spans="1:12" s="23" customFormat="1" ht="17.399999999999999" x14ac:dyDescent="0.3">
      <c r="A48" s="38" t="e">
        <f t="shared" si="0"/>
        <v>#REF!</v>
      </c>
      <c r="B48" s="43" t="s">
        <v>81</v>
      </c>
      <c r="C48" s="51" t="s">
        <v>82</v>
      </c>
      <c r="D48" s="188">
        <v>0</v>
      </c>
      <c r="E48" s="188">
        <v>0</v>
      </c>
      <c r="F48" s="197">
        <v>0</v>
      </c>
      <c r="G48" s="222">
        <f>G49</f>
        <v>51000</v>
      </c>
      <c r="H48" s="223">
        <f>H49</f>
        <v>45933.55</v>
      </c>
      <c r="I48" s="224">
        <f t="shared" ref="I48:I54" si="8">H48/G48*100</f>
        <v>90.065784313725487</v>
      </c>
      <c r="J48" s="201">
        <f t="shared" si="2"/>
        <v>51000</v>
      </c>
      <c r="K48" s="202">
        <f t="shared" si="3"/>
        <v>45933.55</v>
      </c>
      <c r="L48" s="203">
        <f t="shared" si="4"/>
        <v>90.065784313725487</v>
      </c>
    </row>
    <row r="49" spans="1:12" s="26" customFormat="1" ht="18" x14ac:dyDescent="0.35">
      <c r="A49" s="39" t="e">
        <f t="shared" si="0"/>
        <v>#REF!</v>
      </c>
      <c r="B49" s="45" t="s">
        <v>83</v>
      </c>
      <c r="C49" s="50" t="s">
        <v>84</v>
      </c>
      <c r="D49" s="188">
        <v>0</v>
      </c>
      <c r="E49" s="188">
        <v>0</v>
      </c>
      <c r="F49" s="189">
        <v>0</v>
      </c>
      <c r="G49" s="222">
        <f>SUM(G50:G52)</f>
        <v>51000</v>
      </c>
      <c r="H49" s="223">
        <f>SUM(H50:H52)</f>
        <v>45933.55</v>
      </c>
      <c r="I49" s="225">
        <f t="shared" si="8"/>
        <v>90.065784313725487</v>
      </c>
      <c r="J49" s="193">
        <f t="shared" si="2"/>
        <v>51000</v>
      </c>
      <c r="K49" s="194">
        <f t="shared" si="3"/>
        <v>45933.55</v>
      </c>
      <c r="L49" s="195">
        <f t="shared" si="4"/>
        <v>90.065784313725487</v>
      </c>
    </row>
    <row r="50" spans="1:12" ht="78" x14ac:dyDescent="0.35">
      <c r="A50" s="37" t="e">
        <f t="shared" si="0"/>
        <v>#REF!</v>
      </c>
      <c r="B50" s="44" t="s">
        <v>85</v>
      </c>
      <c r="C50" s="49" t="s">
        <v>86</v>
      </c>
      <c r="D50" s="196">
        <v>0</v>
      </c>
      <c r="E50" s="196">
        <v>0</v>
      </c>
      <c r="F50" s="181">
        <v>0</v>
      </c>
      <c r="G50" s="182">
        <v>29800</v>
      </c>
      <c r="H50" s="183">
        <v>35105.07</v>
      </c>
      <c r="I50" s="184">
        <f t="shared" si="8"/>
        <v>117.80224832214765</v>
      </c>
      <c r="J50" s="185">
        <f t="shared" si="2"/>
        <v>29800</v>
      </c>
      <c r="K50" s="186">
        <f t="shared" si="3"/>
        <v>35105.07</v>
      </c>
      <c r="L50" s="187">
        <f t="shared" si="4"/>
        <v>117.80224832214765</v>
      </c>
    </row>
    <row r="51" spans="1:12" ht="31.2" x14ac:dyDescent="0.35">
      <c r="A51" s="37" t="e">
        <f t="shared" si="0"/>
        <v>#REF!</v>
      </c>
      <c r="B51" s="44" t="s">
        <v>87</v>
      </c>
      <c r="C51" s="49" t="s">
        <v>88</v>
      </c>
      <c r="D51" s="196">
        <v>0</v>
      </c>
      <c r="E51" s="196">
        <v>0</v>
      </c>
      <c r="F51" s="181">
        <v>0</v>
      </c>
      <c r="G51" s="182">
        <v>4500</v>
      </c>
      <c r="H51" s="183">
        <v>2090.21</v>
      </c>
      <c r="I51" s="184">
        <f t="shared" si="8"/>
        <v>46.449111111111115</v>
      </c>
      <c r="J51" s="185">
        <f t="shared" si="2"/>
        <v>4500</v>
      </c>
      <c r="K51" s="186">
        <f t="shared" si="3"/>
        <v>2090.21</v>
      </c>
      <c r="L51" s="187">
        <f t="shared" si="4"/>
        <v>46.449111111111115</v>
      </c>
    </row>
    <row r="52" spans="1:12" ht="63" thickBot="1" x14ac:dyDescent="0.4">
      <c r="A52" s="37" t="e">
        <f t="shared" si="0"/>
        <v>#REF!</v>
      </c>
      <c r="B52" s="40" t="s">
        <v>89</v>
      </c>
      <c r="C52" s="55" t="s">
        <v>90</v>
      </c>
      <c r="D52" s="226">
        <v>0</v>
      </c>
      <c r="E52" s="226">
        <v>0</v>
      </c>
      <c r="F52" s="227">
        <v>0</v>
      </c>
      <c r="G52" s="220">
        <v>16700</v>
      </c>
      <c r="H52" s="221">
        <v>8738.27</v>
      </c>
      <c r="I52" s="228">
        <f t="shared" si="8"/>
        <v>52.324970059880236</v>
      </c>
      <c r="J52" s="229">
        <f t="shared" si="2"/>
        <v>16700</v>
      </c>
      <c r="K52" s="230">
        <f t="shared" si="3"/>
        <v>8738.27</v>
      </c>
      <c r="L52" s="231">
        <f t="shared" si="4"/>
        <v>52.324970059880236</v>
      </c>
    </row>
    <row r="53" spans="1:12" s="23" customFormat="1" ht="29.25" customHeight="1" thickBot="1" x14ac:dyDescent="0.35">
      <c r="A53" s="38" t="e">
        <f t="shared" si="0"/>
        <v>#REF!</v>
      </c>
      <c r="B53" s="41" t="s">
        <v>91</v>
      </c>
      <c r="C53" s="109" t="s">
        <v>92</v>
      </c>
      <c r="D53" s="173">
        <f>D54+D58+D70</f>
        <v>1984400</v>
      </c>
      <c r="E53" s="173">
        <f>E54+E58+E70</f>
        <v>862982.71</v>
      </c>
      <c r="F53" s="232">
        <f t="shared" si="1"/>
        <v>43.488344587784717</v>
      </c>
      <c r="G53" s="233">
        <f>G54+G58+G70+G74</f>
        <v>4497183.54</v>
      </c>
      <c r="H53" s="234">
        <f>H54+H58+H70+H74</f>
        <v>2702547.4299999997</v>
      </c>
      <c r="I53" s="176">
        <f t="shared" si="8"/>
        <v>60.09422132679957</v>
      </c>
      <c r="J53" s="177">
        <f t="shared" si="2"/>
        <v>6481583.54</v>
      </c>
      <c r="K53" s="178">
        <f t="shared" si="3"/>
        <v>3565530.1399999997</v>
      </c>
      <c r="L53" s="179">
        <f t="shared" si="4"/>
        <v>55.010170246143261</v>
      </c>
    </row>
    <row r="54" spans="1:12" s="26" customFormat="1" ht="32.4" x14ac:dyDescent="0.35">
      <c r="A54" s="39" t="e">
        <f t="shared" si="0"/>
        <v>#REF!</v>
      </c>
      <c r="B54" s="45" t="s">
        <v>93</v>
      </c>
      <c r="C54" s="50" t="s">
        <v>94</v>
      </c>
      <c r="D54" s="235">
        <v>20500</v>
      </c>
      <c r="E54" s="235">
        <v>8668.36</v>
      </c>
      <c r="F54" s="189">
        <f t="shared" si="1"/>
        <v>42.284682926829269</v>
      </c>
      <c r="G54" s="236">
        <v>46000</v>
      </c>
      <c r="H54" s="237">
        <v>46000.79</v>
      </c>
      <c r="I54" s="238">
        <f t="shared" si="8"/>
        <v>100.00171739130434</v>
      </c>
      <c r="J54" s="193">
        <f t="shared" si="2"/>
        <v>66500</v>
      </c>
      <c r="K54" s="194">
        <f t="shared" si="3"/>
        <v>54669.15</v>
      </c>
      <c r="L54" s="195">
        <f t="shared" si="4"/>
        <v>82.209248120300742</v>
      </c>
    </row>
    <row r="55" spans="1:12" ht="18" x14ac:dyDescent="0.35">
      <c r="A55" s="37" t="e">
        <f>#REF!+1</f>
        <v>#REF!</v>
      </c>
      <c r="B55" s="44" t="s">
        <v>95</v>
      </c>
      <c r="C55" s="49" t="s">
        <v>96</v>
      </c>
      <c r="D55" s="196">
        <v>20500</v>
      </c>
      <c r="E55" s="196">
        <v>8668.36</v>
      </c>
      <c r="F55" s="181">
        <f t="shared" si="1"/>
        <v>42.284682926829269</v>
      </c>
      <c r="G55" s="239">
        <v>0</v>
      </c>
      <c r="H55" s="240">
        <v>0</v>
      </c>
      <c r="I55" s="241">
        <v>0</v>
      </c>
      <c r="J55" s="185">
        <f t="shared" si="2"/>
        <v>20500</v>
      </c>
      <c r="K55" s="186">
        <f t="shared" si="3"/>
        <v>8668.36</v>
      </c>
      <c r="L55" s="187">
        <f t="shared" si="4"/>
        <v>42.284682926829269</v>
      </c>
    </row>
    <row r="56" spans="1:12" ht="18" x14ac:dyDescent="0.35">
      <c r="A56" s="37" t="e">
        <f t="shared" si="0"/>
        <v>#REF!</v>
      </c>
      <c r="B56" s="44" t="s">
        <v>97</v>
      </c>
      <c r="C56" s="49" t="s">
        <v>98</v>
      </c>
      <c r="D56" s="196">
        <v>20500</v>
      </c>
      <c r="E56" s="196">
        <v>8668.36</v>
      </c>
      <c r="F56" s="181">
        <f t="shared" si="1"/>
        <v>42.284682926829269</v>
      </c>
      <c r="G56" s="239">
        <v>0</v>
      </c>
      <c r="H56" s="240">
        <v>0</v>
      </c>
      <c r="I56" s="241">
        <v>0</v>
      </c>
      <c r="J56" s="185">
        <f t="shared" si="2"/>
        <v>20500</v>
      </c>
      <c r="K56" s="186">
        <f t="shared" si="3"/>
        <v>8668.36</v>
      </c>
      <c r="L56" s="187">
        <f t="shared" si="4"/>
        <v>42.284682926829269</v>
      </c>
    </row>
    <row r="57" spans="1:12" ht="46.8" x14ac:dyDescent="0.35">
      <c r="B57" s="44" t="s">
        <v>357</v>
      </c>
      <c r="C57" s="49" t="s">
        <v>356</v>
      </c>
      <c r="D57" s="196">
        <v>0</v>
      </c>
      <c r="E57" s="196">
        <v>0</v>
      </c>
      <c r="F57" s="181">
        <v>0</v>
      </c>
      <c r="G57" s="239">
        <v>46000</v>
      </c>
      <c r="H57" s="240">
        <v>46000.79</v>
      </c>
      <c r="I57" s="242">
        <f t="shared" ref="I57" si="9">H57/G57*100</f>
        <v>100.00171739130434</v>
      </c>
      <c r="J57" s="185">
        <f t="shared" ref="J57" si="10">D57+G57</f>
        <v>46000</v>
      </c>
      <c r="K57" s="186">
        <f t="shared" ref="K57" si="11">E57+H57</f>
        <v>46000.79</v>
      </c>
      <c r="L57" s="187">
        <f t="shared" ref="L57" si="12">K57/J57*100</f>
        <v>100.00171739130434</v>
      </c>
    </row>
    <row r="58" spans="1:12" s="23" customFormat="1" ht="35.25" customHeight="1" x14ac:dyDescent="0.3">
      <c r="A58" s="38" t="e">
        <f>A56+1</f>
        <v>#REF!</v>
      </c>
      <c r="B58" s="43" t="s">
        <v>99</v>
      </c>
      <c r="C58" s="51" t="s">
        <v>100</v>
      </c>
      <c r="D58" s="188">
        <f>D59+D63+D65+D69</f>
        <v>1898900</v>
      </c>
      <c r="E58" s="188">
        <f>E59+E63+E65+E69</f>
        <v>834714.9</v>
      </c>
      <c r="F58" s="197">
        <f t="shared" si="1"/>
        <v>43.957812417715516</v>
      </c>
      <c r="G58" s="243">
        <v>0</v>
      </c>
      <c r="H58" s="244">
        <v>0</v>
      </c>
      <c r="I58" s="245">
        <v>0</v>
      </c>
      <c r="J58" s="201">
        <f t="shared" si="2"/>
        <v>1898900</v>
      </c>
      <c r="K58" s="202">
        <f t="shared" si="3"/>
        <v>834714.9</v>
      </c>
      <c r="L58" s="203">
        <f t="shared" si="4"/>
        <v>43.957812417715516</v>
      </c>
    </row>
    <row r="59" spans="1:12" s="26" customFormat="1" ht="25.5" customHeight="1" x14ac:dyDescent="0.35">
      <c r="A59" s="39" t="e">
        <f t="shared" si="0"/>
        <v>#REF!</v>
      </c>
      <c r="B59" s="45" t="s">
        <v>101</v>
      </c>
      <c r="C59" s="50" t="s">
        <v>102</v>
      </c>
      <c r="D59" s="188">
        <f>SUM(D60:D62)</f>
        <v>1290200</v>
      </c>
      <c r="E59" s="188">
        <f>SUM(E60:E62)</f>
        <v>508180.38</v>
      </c>
      <c r="F59" s="189">
        <f t="shared" si="1"/>
        <v>39.387721283521934</v>
      </c>
      <c r="G59" s="236">
        <v>0</v>
      </c>
      <c r="H59" s="246">
        <v>0</v>
      </c>
      <c r="I59" s="247">
        <v>0</v>
      </c>
      <c r="J59" s="193">
        <f t="shared" si="2"/>
        <v>1290200</v>
      </c>
      <c r="K59" s="194">
        <f t="shared" si="3"/>
        <v>508180.38</v>
      </c>
      <c r="L59" s="195">
        <f t="shared" si="4"/>
        <v>39.387721283521934</v>
      </c>
    </row>
    <row r="60" spans="1:12" ht="55.5" customHeight="1" x14ac:dyDescent="0.35">
      <c r="A60" s="37" t="e">
        <f t="shared" si="0"/>
        <v>#REF!</v>
      </c>
      <c r="B60" s="44" t="s">
        <v>103</v>
      </c>
      <c r="C60" s="49" t="s">
        <v>104</v>
      </c>
      <c r="D60" s="196">
        <v>43200</v>
      </c>
      <c r="E60" s="196">
        <v>22323</v>
      </c>
      <c r="F60" s="181">
        <f t="shared" si="1"/>
        <v>51.673611111111107</v>
      </c>
      <c r="G60" s="182">
        <v>0</v>
      </c>
      <c r="H60" s="183">
        <v>0</v>
      </c>
      <c r="I60" s="184">
        <v>0</v>
      </c>
      <c r="J60" s="185">
        <f t="shared" si="2"/>
        <v>43200</v>
      </c>
      <c r="K60" s="186">
        <f t="shared" si="3"/>
        <v>22323</v>
      </c>
      <c r="L60" s="187">
        <f t="shared" si="4"/>
        <v>51.673611111111107</v>
      </c>
    </row>
    <row r="61" spans="1:12" ht="22.5" customHeight="1" x14ac:dyDescent="0.35">
      <c r="A61" s="37" t="e">
        <f t="shared" si="0"/>
        <v>#REF!</v>
      </c>
      <c r="B61" s="44" t="s">
        <v>105</v>
      </c>
      <c r="C61" s="49" t="s">
        <v>106</v>
      </c>
      <c r="D61" s="196">
        <v>1185000</v>
      </c>
      <c r="E61" s="196">
        <v>369261.68</v>
      </c>
      <c r="F61" s="181">
        <f t="shared" si="1"/>
        <v>31.161323206751053</v>
      </c>
      <c r="G61" s="182">
        <v>0</v>
      </c>
      <c r="H61" s="183">
        <v>0</v>
      </c>
      <c r="I61" s="184">
        <v>0</v>
      </c>
      <c r="J61" s="185">
        <f t="shared" si="2"/>
        <v>1185000</v>
      </c>
      <c r="K61" s="186">
        <f t="shared" si="3"/>
        <v>369261.68</v>
      </c>
      <c r="L61" s="187">
        <f t="shared" si="4"/>
        <v>31.161323206751053</v>
      </c>
    </row>
    <row r="62" spans="1:12" ht="31.2" x14ac:dyDescent="0.35">
      <c r="A62" s="37" t="e">
        <f t="shared" si="0"/>
        <v>#REF!</v>
      </c>
      <c r="B62" s="44" t="s">
        <v>107</v>
      </c>
      <c r="C62" s="49" t="s">
        <v>108</v>
      </c>
      <c r="D62" s="196">
        <v>62000</v>
      </c>
      <c r="E62" s="196">
        <v>116595.7</v>
      </c>
      <c r="F62" s="181">
        <f t="shared" si="1"/>
        <v>188.05758064516129</v>
      </c>
      <c r="G62" s="182">
        <v>0</v>
      </c>
      <c r="H62" s="183">
        <v>0</v>
      </c>
      <c r="I62" s="184">
        <v>0</v>
      </c>
      <c r="J62" s="185">
        <f t="shared" si="2"/>
        <v>62000</v>
      </c>
      <c r="K62" s="186">
        <f t="shared" si="3"/>
        <v>116595.7</v>
      </c>
      <c r="L62" s="187">
        <f t="shared" si="4"/>
        <v>188.05758064516129</v>
      </c>
    </row>
    <row r="63" spans="1:12" s="26" customFormat="1" ht="48.6" x14ac:dyDescent="0.35">
      <c r="A63" s="39" t="e">
        <f t="shared" si="0"/>
        <v>#REF!</v>
      </c>
      <c r="B63" s="45" t="s">
        <v>109</v>
      </c>
      <c r="C63" s="50" t="s">
        <v>110</v>
      </c>
      <c r="D63" s="188">
        <f>D64</f>
        <v>576000</v>
      </c>
      <c r="E63" s="188">
        <f>E64</f>
        <v>297879.03000000003</v>
      </c>
      <c r="F63" s="189">
        <f t="shared" si="1"/>
        <v>51.715109375000004</v>
      </c>
      <c r="G63" s="190">
        <v>0</v>
      </c>
      <c r="H63" s="191">
        <v>0</v>
      </c>
      <c r="I63" s="192">
        <v>0</v>
      </c>
      <c r="J63" s="193">
        <f t="shared" si="2"/>
        <v>576000</v>
      </c>
      <c r="K63" s="194">
        <f t="shared" si="3"/>
        <v>297879.03000000003</v>
      </c>
      <c r="L63" s="195">
        <f t="shared" si="4"/>
        <v>51.715109375000004</v>
      </c>
    </row>
    <row r="64" spans="1:12" ht="46.8" x14ac:dyDescent="0.35">
      <c r="A64" s="37" t="e">
        <f t="shared" si="0"/>
        <v>#REF!</v>
      </c>
      <c r="B64" s="44" t="s">
        <v>111</v>
      </c>
      <c r="C64" s="49" t="s">
        <v>296</v>
      </c>
      <c r="D64" s="196">
        <v>576000</v>
      </c>
      <c r="E64" s="196">
        <v>297879.03000000003</v>
      </c>
      <c r="F64" s="181">
        <f t="shared" si="1"/>
        <v>51.715109375000004</v>
      </c>
      <c r="G64" s="182">
        <v>0</v>
      </c>
      <c r="H64" s="183">
        <v>0</v>
      </c>
      <c r="I64" s="184">
        <v>0</v>
      </c>
      <c r="J64" s="185">
        <f t="shared" si="2"/>
        <v>576000</v>
      </c>
      <c r="K64" s="186">
        <f t="shared" si="3"/>
        <v>297879.03000000003</v>
      </c>
      <c r="L64" s="187">
        <f t="shared" si="4"/>
        <v>51.715109375000004</v>
      </c>
    </row>
    <row r="65" spans="1:12" s="26" customFormat="1" ht="18" x14ac:dyDescent="0.35">
      <c r="A65" s="39" t="e">
        <f t="shared" si="0"/>
        <v>#REF!</v>
      </c>
      <c r="B65" s="45" t="s">
        <v>112</v>
      </c>
      <c r="C65" s="50" t="s">
        <v>113</v>
      </c>
      <c r="D65" s="188">
        <f>SUM(D66:D68)</f>
        <v>23700</v>
      </c>
      <c r="E65" s="188">
        <f>SUM(E66:E68)</f>
        <v>24052.279999999995</v>
      </c>
      <c r="F65" s="189">
        <f t="shared" si="1"/>
        <v>101.48641350210967</v>
      </c>
      <c r="G65" s="190">
        <v>0</v>
      </c>
      <c r="H65" s="191">
        <v>0</v>
      </c>
      <c r="I65" s="192">
        <v>0</v>
      </c>
      <c r="J65" s="193">
        <f t="shared" si="2"/>
        <v>23700</v>
      </c>
      <c r="K65" s="194">
        <f t="shared" si="3"/>
        <v>24052.279999999995</v>
      </c>
      <c r="L65" s="195">
        <f t="shared" si="4"/>
        <v>101.48641350210967</v>
      </c>
    </row>
    <row r="66" spans="1:12" ht="46.8" x14ac:dyDescent="0.35">
      <c r="A66" s="37" t="e">
        <f t="shared" si="0"/>
        <v>#REF!</v>
      </c>
      <c r="B66" s="44" t="s">
        <v>114</v>
      </c>
      <c r="C66" s="49" t="s">
        <v>115</v>
      </c>
      <c r="D66" s="196">
        <v>15000</v>
      </c>
      <c r="E66" s="196">
        <v>21320.01</v>
      </c>
      <c r="F66" s="181">
        <f t="shared" si="1"/>
        <v>142.13339999999999</v>
      </c>
      <c r="G66" s="182">
        <v>0</v>
      </c>
      <c r="H66" s="183">
        <v>0</v>
      </c>
      <c r="I66" s="184">
        <v>0</v>
      </c>
      <c r="J66" s="185">
        <f t="shared" si="2"/>
        <v>15000</v>
      </c>
      <c r="K66" s="186">
        <f t="shared" si="3"/>
        <v>21320.01</v>
      </c>
      <c r="L66" s="187">
        <f t="shared" si="4"/>
        <v>142.13339999999999</v>
      </c>
    </row>
    <row r="67" spans="1:12" ht="18" x14ac:dyDescent="0.35">
      <c r="A67" s="37" t="e">
        <f t="shared" si="0"/>
        <v>#REF!</v>
      </c>
      <c r="B67" s="44" t="s">
        <v>116</v>
      </c>
      <c r="C67" s="49" t="s">
        <v>117</v>
      </c>
      <c r="D67" s="196">
        <v>700</v>
      </c>
      <c r="E67" s="196">
        <v>499.17</v>
      </c>
      <c r="F67" s="181">
        <f t="shared" si="1"/>
        <v>71.31</v>
      </c>
      <c r="G67" s="182">
        <v>0</v>
      </c>
      <c r="H67" s="183">
        <v>0</v>
      </c>
      <c r="I67" s="184">
        <v>0</v>
      </c>
      <c r="J67" s="185">
        <f t="shared" si="2"/>
        <v>700</v>
      </c>
      <c r="K67" s="186">
        <f t="shared" si="3"/>
        <v>499.17</v>
      </c>
      <c r="L67" s="187">
        <f t="shared" si="4"/>
        <v>71.31</v>
      </c>
    </row>
    <row r="68" spans="1:12" ht="46.8" x14ac:dyDescent="0.35">
      <c r="A68" s="37" t="e">
        <f t="shared" si="0"/>
        <v>#REF!</v>
      </c>
      <c r="B68" s="44" t="s">
        <v>118</v>
      </c>
      <c r="C68" s="49" t="s">
        <v>119</v>
      </c>
      <c r="D68" s="196">
        <v>8000</v>
      </c>
      <c r="E68" s="196">
        <v>2233.1</v>
      </c>
      <c r="F68" s="181">
        <f t="shared" si="1"/>
        <v>27.913749999999997</v>
      </c>
      <c r="G68" s="182">
        <v>0</v>
      </c>
      <c r="H68" s="183">
        <v>0</v>
      </c>
      <c r="I68" s="228">
        <v>0</v>
      </c>
      <c r="J68" s="185">
        <f t="shared" si="2"/>
        <v>8000</v>
      </c>
      <c r="K68" s="186">
        <f t="shared" si="3"/>
        <v>2233.1</v>
      </c>
      <c r="L68" s="187">
        <f t="shared" si="4"/>
        <v>27.913749999999997</v>
      </c>
    </row>
    <row r="69" spans="1:12" s="23" customFormat="1" ht="78" x14ac:dyDescent="0.3">
      <c r="A69" s="38" t="e">
        <f t="shared" si="0"/>
        <v>#REF!</v>
      </c>
      <c r="B69" s="43" t="s">
        <v>120</v>
      </c>
      <c r="C69" s="51" t="s">
        <v>121</v>
      </c>
      <c r="D69" s="188">
        <v>9000</v>
      </c>
      <c r="E69" s="188">
        <v>4603.21</v>
      </c>
      <c r="F69" s="197">
        <f t="shared" si="1"/>
        <v>51.146777777777771</v>
      </c>
      <c r="G69" s="198">
        <v>0</v>
      </c>
      <c r="H69" s="248">
        <v>0</v>
      </c>
      <c r="I69" s="245">
        <v>0</v>
      </c>
      <c r="J69" s="201">
        <f t="shared" si="2"/>
        <v>9000</v>
      </c>
      <c r="K69" s="202">
        <f t="shared" si="3"/>
        <v>4603.21</v>
      </c>
      <c r="L69" s="203">
        <f t="shared" si="4"/>
        <v>51.146777777777771</v>
      </c>
    </row>
    <row r="70" spans="1:12" s="23" customFormat="1" ht="17.399999999999999" x14ac:dyDescent="0.3">
      <c r="A70" s="38" t="e">
        <f t="shared" si="0"/>
        <v>#REF!</v>
      </c>
      <c r="B70" s="43" t="s">
        <v>122</v>
      </c>
      <c r="C70" s="51" t="s">
        <v>123</v>
      </c>
      <c r="D70" s="188">
        <f>D71</f>
        <v>65000</v>
      </c>
      <c r="E70" s="188">
        <f>E71</f>
        <v>19599.45</v>
      </c>
      <c r="F70" s="197">
        <f t="shared" si="1"/>
        <v>30.153000000000002</v>
      </c>
      <c r="G70" s="215">
        <f>G71</f>
        <v>8800</v>
      </c>
      <c r="H70" s="249">
        <f>H71</f>
        <v>8808.99</v>
      </c>
      <c r="I70" s="245">
        <f t="shared" ref="I70:I71" si="13">H70/G70*100</f>
        <v>100.1021590909091</v>
      </c>
      <c r="J70" s="201">
        <f t="shared" si="2"/>
        <v>73800</v>
      </c>
      <c r="K70" s="202">
        <f t="shared" si="3"/>
        <v>28408.440000000002</v>
      </c>
      <c r="L70" s="203">
        <f t="shared" si="4"/>
        <v>38.493821138211388</v>
      </c>
    </row>
    <row r="71" spans="1:12" s="26" customFormat="1" ht="18" x14ac:dyDescent="0.35">
      <c r="A71" s="39" t="e">
        <f t="shared" si="0"/>
        <v>#REF!</v>
      </c>
      <c r="B71" s="45" t="s">
        <v>124</v>
      </c>
      <c r="C71" s="50" t="s">
        <v>125</v>
      </c>
      <c r="D71" s="188">
        <f>SUM(D72:D73)</f>
        <v>65000</v>
      </c>
      <c r="E71" s="188">
        <f>SUM(E72:E73)</f>
        <v>19599.45</v>
      </c>
      <c r="F71" s="189">
        <f t="shared" si="1"/>
        <v>30.153000000000002</v>
      </c>
      <c r="G71" s="206">
        <v>8800</v>
      </c>
      <c r="H71" s="250">
        <f>H73</f>
        <v>8808.99</v>
      </c>
      <c r="I71" s="245">
        <f t="shared" si="13"/>
        <v>100.1021590909091</v>
      </c>
      <c r="J71" s="193">
        <f t="shared" si="2"/>
        <v>73800</v>
      </c>
      <c r="K71" s="194">
        <f t="shared" si="3"/>
        <v>28408.440000000002</v>
      </c>
      <c r="L71" s="195">
        <f t="shared" si="4"/>
        <v>38.493821138211388</v>
      </c>
    </row>
    <row r="72" spans="1:12" ht="18" x14ac:dyDescent="0.35">
      <c r="A72" s="37" t="e">
        <f t="shared" ref="A72:A96" si="14">A71+1</f>
        <v>#REF!</v>
      </c>
      <c r="B72" s="44" t="s">
        <v>124</v>
      </c>
      <c r="C72" s="49" t="s">
        <v>126</v>
      </c>
      <c r="D72" s="196">
        <v>65000</v>
      </c>
      <c r="E72" s="196">
        <v>19599.45</v>
      </c>
      <c r="F72" s="181">
        <f t="shared" ref="F72:F100" si="15">E72/D72*100</f>
        <v>30.153000000000002</v>
      </c>
      <c r="G72" s="182">
        <v>0</v>
      </c>
      <c r="H72" s="251">
        <v>0</v>
      </c>
      <c r="I72" s="241">
        <v>0</v>
      </c>
      <c r="J72" s="185">
        <f t="shared" ref="J72:J100" si="16">D72+G72</f>
        <v>65000</v>
      </c>
      <c r="K72" s="186">
        <f t="shared" ref="K72:K100" si="17">E72+H72</f>
        <v>19599.45</v>
      </c>
      <c r="L72" s="187">
        <f t="shared" ref="L72:L100" si="18">K72/J72*100</f>
        <v>30.153000000000002</v>
      </c>
    </row>
    <row r="73" spans="1:12" ht="62.4" x14ac:dyDescent="0.35">
      <c r="B73" s="44" t="s">
        <v>294</v>
      </c>
      <c r="C73" s="49" t="s">
        <v>293</v>
      </c>
      <c r="D73" s="196">
        <v>0</v>
      </c>
      <c r="E73" s="196">
        <v>0</v>
      </c>
      <c r="F73" s="181">
        <v>0</v>
      </c>
      <c r="G73" s="182">
        <v>8800</v>
      </c>
      <c r="H73" s="251">
        <v>8808.99</v>
      </c>
      <c r="I73" s="242">
        <f t="shared" ref="I73" si="19">H73/G73*100</f>
        <v>100.1021590909091</v>
      </c>
      <c r="J73" s="185">
        <f t="shared" si="16"/>
        <v>8800</v>
      </c>
      <c r="K73" s="186">
        <f t="shared" si="17"/>
        <v>8808.99</v>
      </c>
      <c r="L73" s="187">
        <f t="shared" si="18"/>
        <v>100.1021590909091</v>
      </c>
    </row>
    <row r="74" spans="1:12" s="23" customFormat="1" ht="17.399999999999999" x14ac:dyDescent="0.3">
      <c r="A74" s="38" t="e">
        <f>#REF!+1</f>
        <v>#REF!</v>
      </c>
      <c r="B74" s="43" t="s">
        <v>127</v>
      </c>
      <c r="C74" s="51" t="s">
        <v>128</v>
      </c>
      <c r="D74" s="188">
        <v>0</v>
      </c>
      <c r="E74" s="188">
        <v>0</v>
      </c>
      <c r="F74" s="197">
        <v>0</v>
      </c>
      <c r="G74" s="252">
        <f>G75+G78</f>
        <v>4442383.54</v>
      </c>
      <c r="H74" s="253">
        <f>H75+H78</f>
        <v>2647737.65</v>
      </c>
      <c r="I74" s="245">
        <f t="shared" ref="I74" si="20">H74/G74*100</f>
        <v>59.601734657966965</v>
      </c>
      <c r="J74" s="254">
        <f t="shared" si="16"/>
        <v>4442383.54</v>
      </c>
      <c r="K74" s="255">
        <f t="shared" si="17"/>
        <v>2647737.65</v>
      </c>
      <c r="L74" s="256">
        <f t="shared" si="18"/>
        <v>59.601734657966965</v>
      </c>
    </row>
    <row r="75" spans="1:12" ht="31.2" x14ac:dyDescent="0.3">
      <c r="A75" s="37" t="e">
        <f t="shared" si="14"/>
        <v>#REF!</v>
      </c>
      <c r="B75" s="40" t="s">
        <v>129</v>
      </c>
      <c r="C75" s="60" t="s">
        <v>130</v>
      </c>
      <c r="D75" s="188">
        <v>0</v>
      </c>
      <c r="E75" s="188">
        <v>0</v>
      </c>
      <c r="F75" s="257">
        <v>0</v>
      </c>
      <c r="G75" s="222">
        <f>G76+G77</f>
        <v>2310486.58</v>
      </c>
      <c r="H75" s="258">
        <f>H76+H77</f>
        <v>622271.74</v>
      </c>
      <c r="I75" s="259">
        <f t="shared" ref="I75:I100" si="21">H75/G75*100</f>
        <v>26.93249748284623</v>
      </c>
      <c r="J75" s="260">
        <f t="shared" si="16"/>
        <v>2310486.58</v>
      </c>
      <c r="K75" s="261">
        <f t="shared" si="17"/>
        <v>622271.74</v>
      </c>
      <c r="L75" s="262">
        <f t="shared" si="18"/>
        <v>26.93249748284623</v>
      </c>
    </row>
    <row r="76" spans="1:12" ht="31.2" x14ac:dyDescent="0.35">
      <c r="B76" s="77" t="s">
        <v>344</v>
      </c>
      <c r="C76" s="67" t="s">
        <v>317</v>
      </c>
      <c r="D76" s="196">
        <v>0</v>
      </c>
      <c r="E76" s="226">
        <v>0</v>
      </c>
      <c r="F76" s="263">
        <v>0</v>
      </c>
      <c r="G76" s="264">
        <v>2308800</v>
      </c>
      <c r="H76" s="265">
        <v>620385.16</v>
      </c>
      <c r="I76" s="241">
        <f t="shared" si="21"/>
        <v>26.870459112959118</v>
      </c>
      <c r="J76" s="266">
        <f t="shared" si="16"/>
        <v>2308800</v>
      </c>
      <c r="K76" s="267">
        <f t="shared" si="17"/>
        <v>620385.16</v>
      </c>
      <c r="L76" s="268">
        <f t="shared" si="18"/>
        <v>26.870459112959118</v>
      </c>
    </row>
    <row r="77" spans="1:12" ht="46.8" x14ac:dyDescent="0.35">
      <c r="B77" s="77" t="s">
        <v>359</v>
      </c>
      <c r="C77" s="67" t="s">
        <v>358</v>
      </c>
      <c r="D77" s="196">
        <v>0</v>
      </c>
      <c r="E77" s="226">
        <v>0</v>
      </c>
      <c r="F77" s="263">
        <v>0</v>
      </c>
      <c r="G77" s="264">
        <v>1686.58</v>
      </c>
      <c r="H77" s="240">
        <v>1886.58</v>
      </c>
      <c r="I77" s="241">
        <f t="shared" ref="I77" si="22">H77/G77*100</f>
        <v>111.85831683050908</v>
      </c>
      <c r="J77" s="266">
        <f t="shared" ref="J77" si="23">D77+G77</f>
        <v>1686.58</v>
      </c>
      <c r="K77" s="267">
        <f t="shared" ref="K77" si="24">E77+H77</f>
        <v>1886.58</v>
      </c>
      <c r="L77" s="268">
        <f t="shared" ref="L77" si="25">K77/J77*100</f>
        <v>111.85831683050908</v>
      </c>
    </row>
    <row r="78" spans="1:12" ht="31.2" x14ac:dyDescent="0.3">
      <c r="A78" s="37" t="e">
        <f>A75+1</f>
        <v>#REF!</v>
      </c>
      <c r="B78" s="90" t="s">
        <v>131</v>
      </c>
      <c r="C78" s="76" t="s">
        <v>132</v>
      </c>
      <c r="D78" s="269">
        <v>0</v>
      </c>
      <c r="E78" s="270">
        <v>0</v>
      </c>
      <c r="F78" s="271">
        <v>0</v>
      </c>
      <c r="G78" s="222">
        <f>G79+G80</f>
        <v>2131896.96</v>
      </c>
      <c r="H78" s="223">
        <f>H79+H80</f>
        <v>2025465.91</v>
      </c>
      <c r="I78" s="259">
        <f t="shared" si="21"/>
        <v>95.007683204351494</v>
      </c>
      <c r="J78" s="260">
        <f t="shared" si="16"/>
        <v>2131896.96</v>
      </c>
      <c r="K78" s="261">
        <f t="shared" si="17"/>
        <v>2025465.91</v>
      </c>
      <c r="L78" s="262">
        <f t="shared" si="18"/>
        <v>95.007683204351494</v>
      </c>
    </row>
    <row r="79" spans="1:12" ht="18" x14ac:dyDescent="0.35">
      <c r="B79" s="77" t="s">
        <v>345</v>
      </c>
      <c r="C79" s="67" t="s">
        <v>313</v>
      </c>
      <c r="D79" s="272">
        <v>0</v>
      </c>
      <c r="E79" s="273">
        <v>0</v>
      </c>
      <c r="F79" s="274"/>
      <c r="G79" s="264">
        <v>1892003.51</v>
      </c>
      <c r="H79" s="240">
        <v>1865318.19</v>
      </c>
      <c r="I79" s="241">
        <f t="shared" si="21"/>
        <v>98.589573441119043</v>
      </c>
      <c r="J79" s="266">
        <f t="shared" si="16"/>
        <v>1892003.51</v>
      </c>
      <c r="K79" s="267">
        <f t="shared" si="17"/>
        <v>1865318.19</v>
      </c>
      <c r="L79" s="268">
        <f t="shared" si="18"/>
        <v>98.589573441119043</v>
      </c>
    </row>
    <row r="80" spans="1:12" ht="125.4" thickBot="1" x14ac:dyDescent="0.4">
      <c r="B80" s="113" t="s">
        <v>346</v>
      </c>
      <c r="C80" s="114" t="s">
        <v>314</v>
      </c>
      <c r="D80" s="275">
        <v>0</v>
      </c>
      <c r="E80" s="276">
        <v>0</v>
      </c>
      <c r="F80" s="263">
        <v>0</v>
      </c>
      <c r="G80" s="277">
        <v>239893.45</v>
      </c>
      <c r="H80" s="278">
        <v>160147.72</v>
      </c>
      <c r="I80" s="279">
        <f t="shared" si="21"/>
        <v>66.757854372430756</v>
      </c>
      <c r="J80" s="280">
        <f t="shared" si="16"/>
        <v>239893.45</v>
      </c>
      <c r="K80" s="281">
        <f t="shared" si="17"/>
        <v>160147.72</v>
      </c>
      <c r="L80" s="282">
        <f t="shared" si="18"/>
        <v>66.757854372430756</v>
      </c>
    </row>
    <row r="81" spans="1:12" s="23" customFormat="1" ht="29.25" customHeight="1" thickBot="1" x14ac:dyDescent="0.35">
      <c r="A81" s="38" t="e">
        <f>A78+1</f>
        <v>#REF!</v>
      </c>
      <c r="B81" s="41" t="s">
        <v>133</v>
      </c>
      <c r="C81" s="109" t="s">
        <v>134</v>
      </c>
      <c r="D81" s="173">
        <v>0</v>
      </c>
      <c r="E81" s="173">
        <v>0</v>
      </c>
      <c r="F81" s="232">
        <v>0</v>
      </c>
      <c r="G81" s="283">
        <f t="shared" ref="G81:H83" si="26">G82</f>
        <v>1022400</v>
      </c>
      <c r="H81" s="284">
        <f t="shared" si="26"/>
        <v>1022469.55</v>
      </c>
      <c r="I81" s="285">
        <f t="shared" si="21"/>
        <v>100.00680262128326</v>
      </c>
      <c r="J81" s="286">
        <f t="shared" si="16"/>
        <v>1022400</v>
      </c>
      <c r="K81" s="287">
        <f t="shared" si="17"/>
        <v>1022469.55</v>
      </c>
      <c r="L81" s="288">
        <f t="shared" si="18"/>
        <v>100.00680262128326</v>
      </c>
    </row>
    <row r="82" spans="1:12" s="23" customFormat="1" ht="31.2" x14ac:dyDescent="0.35">
      <c r="A82" s="38" t="e">
        <f>#REF!+1</f>
        <v>#REF!</v>
      </c>
      <c r="B82" s="43" t="s">
        <v>135</v>
      </c>
      <c r="C82" s="51" t="s">
        <v>136</v>
      </c>
      <c r="D82" s="235">
        <v>0</v>
      </c>
      <c r="E82" s="235">
        <v>0</v>
      </c>
      <c r="F82" s="205">
        <v>0</v>
      </c>
      <c r="G82" s="289">
        <f t="shared" si="26"/>
        <v>1022400</v>
      </c>
      <c r="H82" s="237">
        <f t="shared" si="26"/>
        <v>1022469.55</v>
      </c>
      <c r="I82" s="290">
        <f t="shared" si="21"/>
        <v>100.00680262128326</v>
      </c>
      <c r="J82" s="291">
        <f t="shared" si="16"/>
        <v>1022400</v>
      </c>
      <c r="K82" s="292">
        <f t="shared" si="17"/>
        <v>1022469.55</v>
      </c>
      <c r="L82" s="293">
        <f t="shared" si="18"/>
        <v>100.00680262128326</v>
      </c>
    </row>
    <row r="83" spans="1:12" ht="18" x14ac:dyDescent="0.35">
      <c r="A83" s="37" t="e">
        <f t="shared" si="14"/>
        <v>#REF!</v>
      </c>
      <c r="B83" s="44" t="s">
        <v>137</v>
      </c>
      <c r="C83" s="49" t="s">
        <v>138</v>
      </c>
      <c r="D83" s="196">
        <v>0</v>
      </c>
      <c r="E83" s="196">
        <v>0</v>
      </c>
      <c r="F83" s="181">
        <v>0</v>
      </c>
      <c r="G83" s="294">
        <f t="shared" si="26"/>
        <v>1022400</v>
      </c>
      <c r="H83" s="295">
        <f t="shared" si="26"/>
        <v>1022469.55</v>
      </c>
      <c r="I83" s="241">
        <f t="shared" si="21"/>
        <v>100.00680262128326</v>
      </c>
      <c r="J83" s="266">
        <f t="shared" si="16"/>
        <v>1022400</v>
      </c>
      <c r="K83" s="267">
        <f t="shared" si="17"/>
        <v>1022469.55</v>
      </c>
      <c r="L83" s="268">
        <f t="shared" si="18"/>
        <v>100.00680262128326</v>
      </c>
    </row>
    <row r="84" spans="1:12" ht="78.599999999999994" thickBot="1" x14ac:dyDescent="0.4">
      <c r="A84" s="37" t="e">
        <f t="shared" si="14"/>
        <v>#REF!</v>
      </c>
      <c r="B84" s="40" t="s">
        <v>139</v>
      </c>
      <c r="C84" s="55" t="s">
        <v>140</v>
      </c>
      <c r="D84" s="226">
        <v>0</v>
      </c>
      <c r="E84" s="226">
        <v>0</v>
      </c>
      <c r="F84" s="227">
        <v>0</v>
      </c>
      <c r="G84" s="296">
        <v>1022400</v>
      </c>
      <c r="H84" s="297">
        <v>1022469.55</v>
      </c>
      <c r="I84" s="279">
        <f t="shared" si="21"/>
        <v>100.00680262128326</v>
      </c>
      <c r="J84" s="280">
        <f t="shared" si="16"/>
        <v>1022400</v>
      </c>
      <c r="K84" s="281">
        <f t="shared" si="17"/>
        <v>1022469.55</v>
      </c>
      <c r="L84" s="282">
        <f t="shared" si="18"/>
        <v>100.00680262128326</v>
      </c>
    </row>
    <row r="85" spans="1:12" s="23" customFormat="1" ht="39.75" customHeight="1" thickBot="1" x14ac:dyDescent="0.35">
      <c r="A85" s="38" t="e">
        <f t="shared" si="14"/>
        <v>#REF!</v>
      </c>
      <c r="B85" s="57" t="s">
        <v>141</v>
      </c>
      <c r="C85" s="58" t="s">
        <v>142</v>
      </c>
      <c r="D85" s="298">
        <f>D9+D53+D81</f>
        <v>79424400</v>
      </c>
      <c r="E85" s="298">
        <f>E9+E53+E81</f>
        <v>37058853.110000007</v>
      </c>
      <c r="F85" s="299">
        <f t="shared" si="15"/>
        <v>46.659279906426747</v>
      </c>
      <c r="G85" s="300">
        <f>G9+G53+G81</f>
        <v>5570583.54</v>
      </c>
      <c r="H85" s="301">
        <f>H9+H53+H81</f>
        <v>3770950.5299999993</v>
      </c>
      <c r="I85" s="285">
        <f t="shared" si="21"/>
        <v>67.693994765941511</v>
      </c>
      <c r="J85" s="302">
        <f t="shared" si="16"/>
        <v>84994983.540000007</v>
      </c>
      <c r="K85" s="303">
        <f t="shared" si="17"/>
        <v>40829803.640000008</v>
      </c>
      <c r="L85" s="304">
        <f t="shared" si="18"/>
        <v>48.03789816699576</v>
      </c>
    </row>
    <row r="86" spans="1:12" s="23" customFormat="1" ht="17.399999999999999" x14ac:dyDescent="0.3">
      <c r="A86" s="38" t="e">
        <f t="shared" si="14"/>
        <v>#REF!</v>
      </c>
      <c r="B86" s="43" t="s">
        <v>143</v>
      </c>
      <c r="C86" s="51" t="s">
        <v>144</v>
      </c>
      <c r="D86" s="235">
        <f>D87</f>
        <v>48654200</v>
      </c>
      <c r="E86" s="235">
        <f>E87</f>
        <v>29624100</v>
      </c>
      <c r="F86" s="197">
        <f t="shared" si="15"/>
        <v>60.887035446066321</v>
      </c>
      <c r="G86" s="198">
        <v>0</v>
      </c>
      <c r="H86" s="199">
        <v>0</v>
      </c>
      <c r="I86" s="200">
        <v>0</v>
      </c>
      <c r="J86" s="201">
        <f t="shared" si="16"/>
        <v>48654200</v>
      </c>
      <c r="K86" s="202">
        <f t="shared" si="17"/>
        <v>29624100</v>
      </c>
      <c r="L86" s="203">
        <f t="shared" si="18"/>
        <v>60.887035446066321</v>
      </c>
    </row>
    <row r="87" spans="1:12" s="23" customFormat="1" ht="17.399999999999999" x14ac:dyDescent="0.3">
      <c r="A87" s="38" t="e">
        <f t="shared" si="14"/>
        <v>#REF!</v>
      </c>
      <c r="B87" s="115" t="s">
        <v>145</v>
      </c>
      <c r="C87" s="51" t="s">
        <v>146</v>
      </c>
      <c r="D87" s="188">
        <f>D88+D90</f>
        <v>48654200</v>
      </c>
      <c r="E87" s="188">
        <f>E88+E90</f>
        <v>29624100</v>
      </c>
      <c r="F87" s="197">
        <f t="shared" si="15"/>
        <v>60.887035446066321</v>
      </c>
      <c r="G87" s="198">
        <v>0</v>
      </c>
      <c r="H87" s="199">
        <v>0</v>
      </c>
      <c r="I87" s="200">
        <v>0</v>
      </c>
      <c r="J87" s="201">
        <f t="shared" si="16"/>
        <v>48654200</v>
      </c>
      <c r="K87" s="202">
        <f t="shared" si="17"/>
        <v>29624100</v>
      </c>
      <c r="L87" s="203">
        <f t="shared" si="18"/>
        <v>60.887035446066321</v>
      </c>
    </row>
    <row r="88" spans="1:12" ht="18" x14ac:dyDescent="0.35">
      <c r="B88" s="116" t="s">
        <v>349</v>
      </c>
      <c r="C88" s="49" t="s">
        <v>315</v>
      </c>
      <c r="D88" s="196">
        <v>4804900</v>
      </c>
      <c r="E88" s="196">
        <v>2402400</v>
      </c>
      <c r="F88" s="181">
        <f t="shared" si="15"/>
        <v>49.998959395616978</v>
      </c>
      <c r="G88" s="182">
        <v>0</v>
      </c>
      <c r="H88" s="183">
        <v>0</v>
      </c>
      <c r="I88" s="184">
        <v>0</v>
      </c>
      <c r="J88" s="185">
        <f t="shared" ref="J88:J89" si="27">D88+G88</f>
        <v>4804900</v>
      </c>
      <c r="K88" s="186">
        <f t="shared" ref="K88:K89" si="28">E88+H88</f>
        <v>2402400</v>
      </c>
      <c r="L88" s="187">
        <f t="shared" si="18"/>
        <v>49.998959395616978</v>
      </c>
    </row>
    <row r="89" spans="1:12" ht="18" x14ac:dyDescent="0.35">
      <c r="B89" s="68" t="s">
        <v>350</v>
      </c>
      <c r="C89" s="49" t="s">
        <v>316</v>
      </c>
      <c r="D89" s="196">
        <v>4804900</v>
      </c>
      <c r="E89" s="196">
        <v>2402400</v>
      </c>
      <c r="F89" s="181">
        <f t="shared" si="15"/>
        <v>49.998959395616978</v>
      </c>
      <c r="G89" s="182">
        <v>0</v>
      </c>
      <c r="H89" s="183">
        <v>0</v>
      </c>
      <c r="I89" s="184">
        <v>0</v>
      </c>
      <c r="J89" s="185">
        <f t="shared" si="27"/>
        <v>4804900</v>
      </c>
      <c r="K89" s="186">
        <f t="shared" si="28"/>
        <v>2402400</v>
      </c>
      <c r="L89" s="187">
        <f t="shared" si="18"/>
        <v>49.998959395616978</v>
      </c>
    </row>
    <row r="90" spans="1:12" s="26" customFormat="1" ht="32.4" x14ac:dyDescent="0.35">
      <c r="A90" s="39" t="e">
        <f>A87+1</f>
        <v>#REF!</v>
      </c>
      <c r="B90" s="45" t="s">
        <v>147</v>
      </c>
      <c r="C90" s="50" t="s">
        <v>148</v>
      </c>
      <c r="D90" s="188">
        <f>SUM(D91:D92)</f>
        <v>43849300</v>
      </c>
      <c r="E90" s="188">
        <f>SUM(E91:E92)</f>
        <v>27221700</v>
      </c>
      <c r="F90" s="189">
        <f t="shared" si="15"/>
        <v>62.0801244261596</v>
      </c>
      <c r="G90" s="190">
        <v>0</v>
      </c>
      <c r="H90" s="191">
        <v>0</v>
      </c>
      <c r="I90" s="192">
        <v>0</v>
      </c>
      <c r="J90" s="193">
        <f t="shared" si="16"/>
        <v>43849300</v>
      </c>
      <c r="K90" s="194">
        <f t="shared" si="17"/>
        <v>27221700</v>
      </c>
      <c r="L90" s="195">
        <f t="shared" si="18"/>
        <v>62.0801244261596</v>
      </c>
    </row>
    <row r="91" spans="1:12" ht="31.2" x14ac:dyDescent="0.35">
      <c r="A91" s="37" t="e">
        <f>A90+1</f>
        <v>#REF!</v>
      </c>
      <c r="B91" s="44" t="s">
        <v>149</v>
      </c>
      <c r="C91" s="49" t="s">
        <v>150</v>
      </c>
      <c r="D91" s="196">
        <v>40656300</v>
      </c>
      <c r="E91" s="196">
        <v>24028700</v>
      </c>
      <c r="F91" s="181">
        <f t="shared" si="15"/>
        <v>59.102033387199526</v>
      </c>
      <c r="G91" s="182">
        <v>0</v>
      </c>
      <c r="H91" s="183">
        <v>0</v>
      </c>
      <c r="I91" s="184">
        <v>0</v>
      </c>
      <c r="J91" s="185">
        <f t="shared" si="16"/>
        <v>40656300</v>
      </c>
      <c r="K91" s="186">
        <f t="shared" si="17"/>
        <v>24028700</v>
      </c>
      <c r="L91" s="187">
        <f t="shared" si="18"/>
        <v>59.102033387199526</v>
      </c>
    </row>
    <row r="92" spans="1:12" ht="31.8" thickBot="1" x14ac:dyDescent="0.4">
      <c r="A92" s="37" t="e">
        <f t="shared" si="14"/>
        <v>#REF!</v>
      </c>
      <c r="B92" s="44" t="s">
        <v>151</v>
      </c>
      <c r="C92" s="49" t="s">
        <v>152</v>
      </c>
      <c r="D92" s="226">
        <v>3193000</v>
      </c>
      <c r="E92" s="226">
        <v>3193000</v>
      </c>
      <c r="F92" s="181">
        <f t="shared" si="15"/>
        <v>100</v>
      </c>
      <c r="G92" s="182">
        <v>0</v>
      </c>
      <c r="H92" s="183">
        <v>0</v>
      </c>
      <c r="I92" s="184">
        <v>0</v>
      </c>
      <c r="J92" s="185">
        <f t="shared" si="16"/>
        <v>3193000</v>
      </c>
      <c r="K92" s="186">
        <f t="shared" si="17"/>
        <v>3193000</v>
      </c>
      <c r="L92" s="187">
        <f t="shared" si="18"/>
        <v>100</v>
      </c>
    </row>
    <row r="93" spans="1:12" s="23" customFormat="1" ht="31.8" thickBot="1" x14ac:dyDescent="0.35">
      <c r="A93" s="38" t="e">
        <f>#REF!+1</f>
        <v>#REF!</v>
      </c>
      <c r="B93" s="41" t="s">
        <v>153</v>
      </c>
      <c r="C93" s="109" t="s">
        <v>154</v>
      </c>
      <c r="D93" s="305">
        <f>D85+D86</f>
        <v>128078600</v>
      </c>
      <c r="E93" s="306">
        <f>E85+E86</f>
        <v>66682953.110000007</v>
      </c>
      <c r="F93" s="232">
        <f t="shared" si="15"/>
        <v>52.064086514062467</v>
      </c>
      <c r="G93" s="300">
        <f>G85+G86</f>
        <v>5570583.54</v>
      </c>
      <c r="H93" s="301">
        <f>H85+H86</f>
        <v>3770950.5299999993</v>
      </c>
      <c r="I93" s="285">
        <f t="shared" si="21"/>
        <v>67.693994765941511</v>
      </c>
      <c r="J93" s="286">
        <f t="shared" si="16"/>
        <v>133649183.54000001</v>
      </c>
      <c r="K93" s="287">
        <f t="shared" si="17"/>
        <v>70453903.640000001</v>
      </c>
      <c r="L93" s="288">
        <f t="shared" si="18"/>
        <v>52.715551097185553</v>
      </c>
    </row>
    <row r="94" spans="1:12" s="23" customFormat="1" ht="31.8" thickBot="1" x14ac:dyDescent="0.35">
      <c r="A94" s="38" t="e">
        <f t="shared" si="14"/>
        <v>#REF!</v>
      </c>
      <c r="B94" s="41" t="s">
        <v>155</v>
      </c>
      <c r="C94" s="109" t="s">
        <v>156</v>
      </c>
      <c r="D94" s="307">
        <f>D95</f>
        <v>3607200</v>
      </c>
      <c r="E94" s="307">
        <f>E95</f>
        <v>1803600</v>
      </c>
      <c r="F94" s="232">
        <f t="shared" si="15"/>
        <v>50</v>
      </c>
      <c r="G94" s="233">
        <v>0</v>
      </c>
      <c r="H94" s="308">
        <v>0</v>
      </c>
      <c r="I94" s="176">
        <v>0</v>
      </c>
      <c r="J94" s="177">
        <f t="shared" si="16"/>
        <v>3607200</v>
      </c>
      <c r="K94" s="178">
        <f t="shared" si="17"/>
        <v>1803600</v>
      </c>
      <c r="L94" s="179">
        <f t="shared" si="18"/>
        <v>50</v>
      </c>
    </row>
    <row r="95" spans="1:12" ht="82.5" customHeight="1" thickBot="1" x14ac:dyDescent="0.4">
      <c r="A95" s="37" t="e">
        <f t="shared" si="14"/>
        <v>#REF!</v>
      </c>
      <c r="B95" s="40" t="s">
        <v>157</v>
      </c>
      <c r="C95" s="55" t="s">
        <v>158</v>
      </c>
      <c r="D95" s="309">
        <v>3607200</v>
      </c>
      <c r="E95" s="309">
        <v>1803600</v>
      </c>
      <c r="F95" s="227">
        <f t="shared" si="15"/>
        <v>50</v>
      </c>
      <c r="G95" s="220">
        <v>0</v>
      </c>
      <c r="H95" s="221">
        <v>0</v>
      </c>
      <c r="I95" s="228">
        <v>0</v>
      </c>
      <c r="J95" s="229">
        <f t="shared" si="16"/>
        <v>3607200</v>
      </c>
      <c r="K95" s="230">
        <f t="shared" si="17"/>
        <v>1803600</v>
      </c>
      <c r="L95" s="231">
        <f t="shared" si="18"/>
        <v>50</v>
      </c>
    </row>
    <row r="96" spans="1:12" s="23" customFormat="1" ht="31.8" thickBot="1" x14ac:dyDescent="0.35">
      <c r="A96" s="38" t="e">
        <f t="shared" si="14"/>
        <v>#REF!</v>
      </c>
      <c r="B96" s="41" t="s">
        <v>159</v>
      </c>
      <c r="C96" s="109" t="s">
        <v>160</v>
      </c>
      <c r="D96" s="310">
        <f>SUM(D97:D99)</f>
        <v>5132368.37</v>
      </c>
      <c r="E96" s="310">
        <f>SUM(E97:E99)</f>
        <v>1053955</v>
      </c>
      <c r="F96" s="232">
        <f t="shared" si="15"/>
        <v>20.535451160533125</v>
      </c>
      <c r="G96" s="233">
        <f>G97+G98+G99</f>
        <v>1000000</v>
      </c>
      <c r="H96" s="234">
        <f>H97+H98+H99</f>
        <v>0</v>
      </c>
      <c r="I96" s="285">
        <v>0</v>
      </c>
      <c r="J96" s="177">
        <f t="shared" si="16"/>
        <v>6132368.3700000001</v>
      </c>
      <c r="K96" s="178">
        <f t="shared" si="17"/>
        <v>1053955</v>
      </c>
      <c r="L96" s="179">
        <f t="shared" si="18"/>
        <v>17.186752921693778</v>
      </c>
    </row>
    <row r="97" spans="1:12" s="23" customFormat="1" ht="66.900000000000006" customHeight="1" x14ac:dyDescent="0.35">
      <c r="A97" s="38"/>
      <c r="B97" s="46" t="s">
        <v>311</v>
      </c>
      <c r="C97" s="52" t="s">
        <v>310</v>
      </c>
      <c r="D97" s="180">
        <v>181200</v>
      </c>
      <c r="E97" s="180">
        <v>53955</v>
      </c>
      <c r="F97" s="311">
        <f t="shared" ref="F97" si="29">E97/D97*100</f>
        <v>29.776490066225165</v>
      </c>
      <c r="G97" s="312">
        <v>0</v>
      </c>
      <c r="H97" s="313">
        <v>0</v>
      </c>
      <c r="I97" s="314">
        <v>0</v>
      </c>
      <c r="J97" s="315">
        <f t="shared" ref="J97" si="30">D97+G97</f>
        <v>181200</v>
      </c>
      <c r="K97" s="316">
        <f t="shared" ref="K97" si="31">E97+H97</f>
        <v>53955</v>
      </c>
      <c r="L97" s="317">
        <f t="shared" ref="L97" si="32">K97/J97*100</f>
        <v>29.776490066225165</v>
      </c>
    </row>
    <row r="98" spans="1:12" s="23" customFormat="1" ht="73.5" customHeight="1" x14ac:dyDescent="0.35">
      <c r="A98" s="38"/>
      <c r="B98" s="142" t="s">
        <v>355</v>
      </c>
      <c r="C98" s="52" t="s">
        <v>354</v>
      </c>
      <c r="D98" s="180">
        <v>704069</v>
      </c>
      <c r="E98" s="180">
        <v>0</v>
      </c>
      <c r="F98" s="311">
        <f t="shared" ref="F98" si="33">E98/D98*100</f>
        <v>0</v>
      </c>
      <c r="G98" s="312">
        <v>0</v>
      </c>
      <c r="H98" s="313">
        <v>0</v>
      </c>
      <c r="I98" s="314">
        <v>0</v>
      </c>
      <c r="J98" s="315">
        <f t="shared" ref="J98" si="34">D98+G98</f>
        <v>704069</v>
      </c>
      <c r="K98" s="316">
        <f t="shared" ref="K98" si="35">E98+H98</f>
        <v>0</v>
      </c>
      <c r="L98" s="317">
        <f t="shared" ref="L98" si="36">K98/J98*100</f>
        <v>0</v>
      </c>
    </row>
    <row r="99" spans="1:12" ht="24.75" customHeight="1" thickBot="1" x14ac:dyDescent="0.4">
      <c r="B99" s="48" t="s">
        <v>280</v>
      </c>
      <c r="C99" s="56" t="s">
        <v>292</v>
      </c>
      <c r="D99" s="226">
        <v>4247099.37</v>
      </c>
      <c r="E99" s="226">
        <v>1000000</v>
      </c>
      <c r="F99" s="274">
        <f t="shared" si="15"/>
        <v>23.545481583587247</v>
      </c>
      <c r="G99" s="264">
        <v>1000000</v>
      </c>
      <c r="H99" s="240">
        <v>0</v>
      </c>
      <c r="I99" s="242">
        <v>0</v>
      </c>
      <c r="J99" s="266">
        <f t="shared" si="16"/>
        <v>5247099.37</v>
      </c>
      <c r="K99" s="267">
        <f t="shared" si="17"/>
        <v>1000000</v>
      </c>
      <c r="L99" s="318">
        <f t="shared" si="18"/>
        <v>19.058148692922504</v>
      </c>
    </row>
    <row r="100" spans="1:12" s="23" customFormat="1" ht="23.25" customHeight="1" thickBot="1" x14ac:dyDescent="0.35">
      <c r="A100" s="38" t="e">
        <f>#REF!+1</f>
        <v>#REF!</v>
      </c>
      <c r="B100" s="57" t="s">
        <v>161</v>
      </c>
      <c r="C100" s="108" t="s">
        <v>162</v>
      </c>
      <c r="D100" s="319">
        <f>D93+D94+D96</f>
        <v>136818168.37</v>
      </c>
      <c r="E100" s="319">
        <f>E93+E94+E96</f>
        <v>69540508.110000014</v>
      </c>
      <c r="F100" s="320">
        <f t="shared" si="15"/>
        <v>50.826954445070683</v>
      </c>
      <c r="G100" s="321">
        <f>G93+G96</f>
        <v>6570583.54</v>
      </c>
      <c r="H100" s="302">
        <f>H93+H96</f>
        <v>3770950.5299999993</v>
      </c>
      <c r="I100" s="304">
        <f t="shared" si="21"/>
        <v>57.391409865553577</v>
      </c>
      <c r="J100" s="302">
        <f t="shared" si="16"/>
        <v>143388751.91</v>
      </c>
      <c r="K100" s="303">
        <f t="shared" si="17"/>
        <v>73311458.640000015</v>
      </c>
      <c r="L100" s="304">
        <f t="shared" si="18"/>
        <v>51.127761183119155</v>
      </c>
    </row>
    <row r="101" spans="1:12" x14ac:dyDescent="0.25">
      <c r="G101" s="95"/>
      <c r="H101" s="95"/>
    </row>
    <row r="102" spans="1:12" x14ac:dyDescent="0.25">
      <c r="G102" s="95"/>
      <c r="H102" s="95" t="s">
        <v>306</v>
      </c>
    </row>
    <row r="103" spans="1:12" x14ac:dyDescent="0.25">
      <c r="G103" s="95"/>
      <c r="H103" s="95"/>
    </row>
    <row r="104" spans="1:12" x14ac:dyDescent="0.25">
      <c r="G104" s="95"/>
      <c r="H104" s="95"/>
    </row>
    <row r="105" spans="1:12" x14ac:dyDescent="0.25">
      <c r="G105" s="95"/>
      <c r="H105" s="95"/>
    </row>
    <row r="106" spans="1:12" x14ac:dyDescent="0.25">
      <c r="G106" s="95"/>
      <c r="H106" s="95"/>
    </row>
    <row r="107" spans="1:12" x14ac:dyDescent="0.25">
      <c r="G107" s="95"/>
      <c r="H107" s="95"/>
    </row>
    <row r="108" spans="1:12" x14ac:dyDescent="0.25">
      <c r="G108" s="95"/>
      <c r="H108" s="95"/>
    </row>
    <row r="109" spans="1:12" x14ac:dyDescent="0.25">
      <c r="G109" s="95"/>
      <c r="H109" s="95"/>
    </row>
    <row r="110" spans="1:12" x14ac:dyDescent="0.25">
      <c r="G110" s="95"/>
      <c r="H110" s="95"/>
    </row>
    <row r="111" spans="1:12" x14ac:dyDescent="0.25">
      <c r="G111" s="95"/>
      <c r="H111" s="95"/>
    </row>
    <row r="112" spans="1:12" x14ac:dyDescent="0.25">
      <c r="G112" s="95"/>
      <c r="H112" s="95"/>
    </row>
  </sheetData>
  <sheetProtection selectLockedCells="1" selectUnlockedCells="1"/>
  <mergeCells count="17">
    <mergeCell ref="B8:L8"/>
    <mergeCell ref="G6:G7"/>
    <mergeCell ref="H6:H7"/>
    <mergeCell ref="J6:J7"/>
    <mergeCell ref="C5:C7"/>
    <mergeCell ref="F6:F7"/>
    <mergeCell ref="D5:F5"/>
    <mergeCell ref="L6:L7"/>
    <mergeCell ref="K6:K7"/>
    <mergeCell ref="I6:I7"/>
    <mergeCell ref="G5:I5"/>
    <mergeCell ref="B5:B7"/>
    <mergeCell ref="D6:D7"/>
    <mergeCell ref="E6:E7"/>
    <mergeCell ref="B2:L2"/>
    <mergeCell ref="B3:L3"/>
    <mergeCell ref="J5:L5"/>
  </mergeCells>
  <pageMargins left="0.2" right="0.19685039370078741" top="0.54" bottom="0.19685039370078741" header="0.39370078740157483" footer="0.19685039370078741"/>
  <pageSetup paperSize="9" scale="65" firstPageNumber="0" fitToHeight="100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"/>
  <sheetViews>
    <sheetView zoomScale="77" zoomScaleNormal="77" workbookViewId="0">
      <pane xSplit="1" ySplit="5" topLeftCell="B24" activePane="bottomRight" state="frozen"/>
      <selection pane="topRight" activeCell="B1" sqref="B1"/>
      <selection pane="bottomLeft" activeCell="A6" sqref="A6"/>
      <selection pane="bottomRight" activeCell="P36" sqref="P36"/>
    </sheetView>
  </sheetViews>
  <sheetFormatPr defaultRowHeight="13.2" x14ac:dyDescent="0.25"/>
  <cols>
    <col min="1" max="1" width="52.109375" style="1" customWidth="1"/>
    <col min="2" max="2" width="12.109375" style="2" customWidth="1"/>
    <col min="3" max="3" width="19.109375" style="1" customWidth="1"/>
    <col min="4" max="4" width="17.88671875" style="1" customWidth="1"/>
    <col min="5" max="5" width="9.6640625" style="1" customWidth="1"/>
    <col min="6" max="6" width="19.33203125" style="1" customWidth="1"/>
    <col min="7" max="7" width="17.5546875" style="1" customWidth="1"/>
    <col min="8" max="8" width="11.6640625" style="1" customWidth="1"/>
    <col min="9" max="9" width="18.88671875" style="1" customWidth="1"/>
    <col min="10" max="10" width="19.44140625" style="1" customWidth="1"/>
    <col min="11" max="11" width="10" style="1" customWidth="1"/>
  </cols>
  <sheetData>
    <row r="1" spans="1:11" ht="19.5" customHeight="1" x14ac:dyDescent="0.25">
      <c r="A1" s="327"/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1" ht="34.5" customHeight="1" x14ac:dyDescent="0.25">
      <c r="A2" s="360" t="s">
        <v>0</v>
      </c>
      <c r="B2" s="362" t="s">
        <v>1</v>
      </c>
      <c r="C2" s="366" t="s">
        <v>2</v>
      </c>
      <c r="D2" s="366"/>
      <c r="E2" s="366"/>
      <c r="F2" s="369" t="s">
        <v>3</v>
      </c>
      <c r="G2" s="369"/>
      <c r="H2" s="369"/>
      <c r="I2" s="369" t="s">
        <v>285</v>
      </c>
      <c r="J2" s="369"/>
      <c r="K2" s="369"/>
    </row>
    <row r="3" spans="1:11" ht="3.75" customHeight="1" x14ac:dyDescent="0.25">
      <c r="A3" s="360"/>
      <c r="B3" s="362"/>
      <c r="C3" s="358" t="s">
        <v>308</v>
      </c>
      <c r="D3" s="367" t="s">
        <v>5</v>
      </c>
      <c r="E3" s="367" t="s">
        <v>283</v>
      </c>
      <c r="F3" s="358" t="s">
        <v>308</v>
      </c>
      <c r="G3" s="358" t="s">
        <v>6</v>
      </c>
      <c r="H3" s="367" t="s">
        <v>283</v>
      </c>
      <c r="I3" s="358" t="s">
        <v>308</v>
      </c>
      <c r="J3" s="358" t="s">
        <v>6</v>
      </c>
      <c r="K3" s="367" t="s">
        <v>283</v>
      </c>
    </row>
    <row r="4" spans="1:11" ht="82.5" customHeight="1" thickBot="1" x14ac:dyDescent="0.3">
      <c r="A4" s="361"/>
      <c r="B4" s="42" t="s">
        <v>286</v>
      </c>
      <c r="C4" s="359"/>
      <c r="D4" s="368"/>
      <c r="E4" s="368"/>
      <c r="F4" s="359"/>
      <c r="G4" s="359"/>
      <c r="H4" s="368"/>
      <c r="I4" s="359"/>
      <c r="J4" s="359"/>
      <c r="K4" s="368"/>
    </row>
    <row r="5" spans="1:11" ht="21" customHeight="1" x14ac:dyDescent="0.25">
      <c r="A5" s="363" t="s">
        <v>287</v>
      </c>
      <c r="B5" s="364"/>
      <c r="C5" s="364"/>
      <c r="D5" s="364"/>
      <c r="E5" s="364"/>
      <c r="F5" s="364"/>
      <c r="G5" s="364"/>
      <c r="H5" s="364"/>
      <c r="I5" s="364"/>
      <c r="J5" s="364"/>
      <c r="K5" s="365"/>
    </row>
    <row r="6" spans="1:11" s="23" customFormat="1" ht="17.399999999999999" x14ac:dyDescent="0.25">
      <c r="A6" s="70" t="s">
        <v>163</v>
      </c>
      <c r="B6" s="71" t="s">
        <v>164</v>
      </c>
      <c r="C6" s="72">
        <f>SUM(C7:C8)</f>
        <v>15341398</v>
      </c>
      <c r="D6" s="72">
        <f>SUM(D7:D8)</f>
        <v>5613691.0300000003</v>
      </c>
      <c r="E6" s="73">
        <f>D6/C6*100</f>
        <v>36.591782769731942</v>
      </c>
      <c r="F6" s="74">
        <f>SUM(F7:F8)</f>
        <v>30000</v>
      </c>
      <c r="G6" s="74">
        <f>SUM(G7:G8)</f>
        <v>15000</v>
      </c>
      <c r="H6" s="73">
        <f>G6/F6*100</f>
        <v>50</v>
      </c>
      <c r="I6" s="75">
        <f>C6+F6</f>
        <v>15371398</v>
      </c>
      <c r="J6" s="75">
        <f>D6+G6</f>
        <v>5628691.0300000003</v>
      </c>
      <c r="K6" s="73">
        <f>J6/I6*100</f>
        <v>36.617951275479307</v>
      </c>
    </row>
    <row r="7" spans="1:11" ht="78" x14ac:dyDescent="0.25">
      <c r="A7" s="65" t="s">
        <v>165</v>
      </c>
      <c r="B7" s="67" t="s">
        <v>166</v>
      </c>
      <c r="C7" s="63">
        <v>14542198</v>
      </c>
      <c r="D7" s="63">
        <v>5351986.57</v>
      </c>
      <c r="E7" s="66">
        <f t="shared" ref="E7:E73" si="0">D7/C7*100</f>
        <v>36.803147433421003</v>
      </c>
      <c r="F7" s="64">
        <v>15000</v>
      </c>
      <c r="G7" s="64">
        <v>0</v>
      </c>
      <c r="H7" s="66">
        <f t="shared" ref="H7:H74" si="1">G7/F7*100</f>
        <v>0</v>
      </c>
      <c r="I7" s="69">
        <f>C7+F7</f>
        <v>14557198</v>
      </c>
      <c r="J7" s="69">
        <f>D7+G7</f>
        <v>5351986.57</v>
      </c>
      <c r="K7" s="66">
        <f t="shared" ref="K7:K74" si="2">J7/I7*100</f>
        <v>36.765224804938427</v>
      </c>
    </row>
    <row r="8" spans="1:11" ht="46.8" x14ac:dyDescent="0.25">
      <c r="A8" s="65" t="s">
        <v>298</v>
      </c>
      <c r="B8" s="67" t="s">
        <v>297</v>
      </c>
      <c r="C8" s="63">
        <v>799200</v>
      </c>
      <c r="D8" s="63">
        <v>261704.46</v>
      </c>
      <c r="E8" s="66">
        <f t="shared" ref="E8" si="3">D8/C8*100</f>
        <v>32.745803303303298</v>
      </c>
      <c r="F8" s="64">
        <v>15000</v>
      </c>
      <c r="G8" s="64">
        <v>15000</v>
      </c>
      <c r="H8" s="66">
        <f t="shared" si="1"/>
        <v>100</v>
      </c>
      <c r="I8" s="69">
        <f t="shared" ref="I8" si="4">C8+F8</f>
        <v>814200</v>
      </c>
      <c r="J8" s="69">
        <f t="shared" ref="J8" si="5">D8+G8</f>
        <v>276704.45999999996</v>
      </c>
      <c r="K8" s="66">
        <f t="shared" ref="K8" si="6">J8/I8*100</f>
        <v>33.98482682387619</v>
      </c>
    </row>
    <row r="9" spans="1:11" s="23" customFormat="1" ht="17.399999999999999" x14ac:dyDescent="0.25">
      <c r="A9" s="70" t="s">
        <v>167</v>
      </c>
      <c r="B9" s="71" t="s">
        <v>168</v>
      </c>
      <c r="C9" s="72">
        <f>C10+C11+C12+C13+C14+C15</f>
        <v>90140954</v>
      </c>
      <c r="D9" s="72">
        <f>D10+D11+D12+D13+D14+D15</f>
        <v>46649178.630000003</v>
      </c>
      <c r="E9" s="73">
        <f t="shared" si="0"/>
        <v>51.751370004360062</v>
      </c>
      <c r="F9" s="74">
        <f>SUM(F10:F15)</f>
        <v>4796845.3499999996</v>
      </c>
      <c r="G9" s="74">
        <f>SUM(G10:G15)</f>
        <v>2542976.71</v>
      </c>
      <c r="H9" s="73">
        <f t="shared" si="1"/>
        <v>53.013522939612798</v>
      </c>
      <c r="I9" s="75">
        <f t="shared" ref="I9:I75" si="7">C9+F9</f>
        <v>94937799.349999994</v>
      </c>
      <c r="J9" s="75">
        <f t="shared" ref="J9:J75" si="8">D9+G9</f>
        <v>49192155.340000004</v>
      </c>
      <c r="K9" s="73">
        <f t="shared" si="2"/>
        <v>51.815141784198104</v>
      </c>
    </row>
    <row r="10" spans="1:11" ht="18" x14ac:dyDescent="0.25">
      <c r="A10" s="65" t="s">
        <v>169</v>
      </c>
      <c r="B10" s="67" t="s">
        <v>170</v>
      </c>
      <c r="C10" s="63">
        <v>13761260</v>
      </c>
      <c r="D10" s="63">
        <v>5825932.4900000002</v>
      </c>
      <c r="E10" s="66">
        <f t="shared" si="0"/>
        <v>42.33574897938125</v>
      </c>
      <c r="F10" s="64">
        <v>1181842</v>
      </c>
      <c r="G10" s="64">
        <v>235105.37</v>
      </c>
      <c r="H10" s="66">
        <f t="shared" si="1"/>
        <v>19.893130384603015</v>
      </c>
      <c r="I10" s="69">
        <f t="shared" si="7"/>
        <v>14943102</v>
      </c>
      <c r="J10" s="69">
        <f t="shared" si="8"/>
        <v>6061037.8600000003</v>
      </c>
      <c r="K10" s="66">
        <f t="shared" si="2"/>
        <v>40.56077419534445</v>
      </c>
    </row>
    <row r="11" spans="1:11" ht="49.5" customHeight="1" x14ac:dyDescent="0.25">
      <c r="A11" s="141" t="s">
        <v>351</v>
      </c>
      <c r="B11" s="67" t="s">
        <v>171</v>
      </c>
      <c r="C11" s="63">
        <v>63935804</v>
      </c>
      <c r="D11" s="63">
        <v>34322186.210000001</v>
      </c>
      <c r="E11" s="66">
        <f t="shared" si="0"/>
        <v>53.682262617671938</v>
      </c>
      <c r="F11" s="64">
        <v>3186117.35</v>
      </c>
      <c r="G11" s="64">
        <v>2102072.52</v>
      </c>
      <c r="H11" s="66">
        <f t="shared" si="1"/>
        <v>65.975991750586331</v>
      </c>
      <c r="I11" s="69">
        <f t="shared" si="7"/>
        <v>67121921.349999994</v>
      </c>
      <c r="J11" s="69">
        <f t="shared" si="8"/>
        <v>36424258.730000004</v>
      </c>
      <c r="K11" s="66">
        <f t="shared" si="2"/>
        <v>54.265816587802441</v>
      </c>
    </row>
    <row r="12" spans="1:11" ht="37.5" customHeight="1" x14ac:dyDescent="0.25">
      <c r="A12" s="141" t="s">
        <v>352</v>
      </c>
      <c r="B12" s="67" t="s">
        <v>172</v>
      </c>
      <c r="C12" s="63">
        <v>4446800</v>
      </c>
      <c r="D12" s="63">
        <v>2143113.29</v>
      </c>
      <c r="E12" s="66">
        <f t="shared" si="0"/>
        <v>48.194505936853474</v>
      </c>
      <c r="F12" s="64">
        <v>118886</v>
      </c>
      <c r="G12" s="64">
        <v>48330</v>
      </c>
      <c r="H12" s="66">
        <f t="shared" si="1"/>
        <v>40.652389684235317</v>
      </c>
      <c r="I12" s="69">
        <f t="shared" si="7"/>
        <v>4565686</v>
      </c>
      <c r="J12" s="69">
        <f t="shared" si="8"/>
        <v>2191443.29</v>
      </c>
      <c r="K12" s="66">
        <f t="shared" si="2"/>
        <v>47.998116602850047</v>
      </c>
    </row>
    <row r="13" spans="1:11" ht="18" x14ac:dyDescent="0.25">
      <c r="A13" s="141" t="s">
        <v>353</v>
      </c>
      <c r="B13" s="67" t="s">
        <v>173</v>
      </c>
      <c r="C13" s="63">
        <v>6446190</v>
      </c>
      <c r="D13" s="63">
        <v>3812569.49</v>
      </c>
      <c r="E13" s="66">
        <f t="shared" si="0"/>
        <v>59.14454103897031</v>
      </c>
      <c r="F13" s="64">
        <v>310000</v>
      </c>
      <c r="G13" s="64">
        <v>157468.82</v>
      </c>
      <c r="H13" s="66">
        <f t="shared" si="1"/>
        <v>50.796393548387101</v>
      </c>
      <c r="I13" s="69">
        <f t="shared" si="7"/>
        <v>6756190</v>
      </c>
      <c r="J13" s="69">
        <f t="shared" si="8"/>
        <v>3970038.31</v>
      </c>
      <c r="K13" s="66">
        <f t="shared" si="2"/>
        <v>58.76149590227628</v>
      </c>
    </row>
    <row r="14" spans="1:11" ht="31.2" x14ac:dyDescent="0.25">
      <c r="A14" s="65" t="s">
        <v>300</v>
      </c>
      <c r="B14" s="67" t="s">
        <v>299</v>
      </c>
      <c r="C14" s="63">
        <v>410100</v>
      </c>
      <c r="D14" s="63">
        <v>77827.240000000005</v>
      </c>
      <c r="E14" s="66">
        <f t="shared" si="0"/>
        <v>18.977624969519631</v>
      </c>
      <c r="F14" s="64">
        <v>0</v>
      </c>
      <c r="G14" s="64">
        <v>0</v>
      </c>
      <c r="H14" s="66">
        <v>0</v>
      </c>
      <c r="I14" s="69">
        <f t="shared" ref="I14:I20" si="9">C14+F14</f>
        <v>410100</v>
      </c>
      <c r="J14" s="69">
        <f t="shared" ref="J14:J20" si="10">D14+G14</f>
        <v>77827.240000000005</v>
      </c>
      <c r="K14" s="66">
        <f t="shared" ref="K14:K16" si="11">J14/I14*100</f>
        <v>18.977624969519631</v>
      </c>
    </row>
    <row r="15" spans="1:11" ht="18" x14ac:dyDescent="0.25">
      <c r="A15" s="65" t="s">
        <v>303</v>
      </c>
      <c r="B15" s="94" t="s">
        <v>301</v>
      </c>
      <c r="C15" s="63">
        <f>C16</f>
        <v>1140800</v>
      </c>
      <c r="D15" s="63">
        <f>D16</f>
        <v>467549.91</v>
      </c>
      <c r="E15" s="66">
        <f t="shared" si="0"/>
        <v>40.984389025245434</v>
      </c>
      <c r="F15" s="64">
        <v>0</v>
      </c>
      <c r="G15" s="64">
        <v>0</v>
      </c>
      <c r="H15" s="66">
        <v>0</v>
      </c>
      <c r="I15" s="69">
        <f t="shared" si="9"/>
        <v>1140800</v>
      </c>
      <c r="J15" s="69">
        <f t="shared" si="10"/>
        <v>467549.91</v>
      </c>
      <c r="K15" s="66">
        <f t="shared" si="11"/>
        <v>40.984389025245434</v>
      </c>
    </row>
    <row r="16" spans="1:11" ht="31.2" x14ac:dyDescent="0.25">
      <c r="A16" s="65" t="s">
        <v>304</v>
      </c>
      <c r="B16" s="67" t="s">
        <v>302</v>
      </c>
      <c r="C16" s="63">
        <v>1140800</v>
      </c>
      <c r="D16" s="63">
        <v>467549.91</v>
      </c>
      <c r="E16" s="66">
        <f t="shared" si="0"/>
        <v>40.984389025245434</v>
      </c>
      <c r="F16" s="64">
        <v>0</v>
      </c>
      <c r="G16" s="64">
        <v>0</v>
      </c>
      <c r="H16" s="66">
        <v>0</v>
      </c>
      <c r="I16" s="69">
        <f t="shared" si="9"/>
        <v>1140800</v>
      </c>
      <c r="J16" s="69">
        <f t="shared" si="10"/>
        <v>467549.91</v>
      </c>
      <c r="K16" s="66">
        <f t="shared" si="11"/>
        <v>40.984389025245434</v>
      </c>
    </row>
    <row r="17" spans="1:11" s="23" customFormat="1" ht="17.399999999999999" hidden="1" x14ac:dyDescent="0.25">
      <c r="A17" s="117" t="s">
        <v>332</v>
      </c>
      <c r="B17" s="76" t="s">
        <v>322</v>
      </c>
      <c r="C17" s="87">
        <f>C18</f>
        <v>0</v>
      </c>
      <c r="D17" s="87">
        <f>D18</f>
        <v>0</v>
      </c>
      <c r="E17" s="73">
        <v>0</v>
      </c>
      <c r="F17" s="74">
        <v>0</v>
      </c>
      <c r="G17" s="74">
        <v>0</v>
      </c>
      <c r="H17" s="118">
        <v>0</v>
      </c>
      <c r="I17" s="75">
        <f t="shared" si="9"/>
        <v>0</v>
      </c>
      <c r="J17" s="75">
        <f>D17+G17</f>
        <v>0</v>
      </c>
      <c r="K17" s="73">
        <v>0</v>
      </c>
    </row>
    <row r="18" spans="1:11" ht="18" hidden="1" x14ac:dyDescent="0.25">
      <c r="A18" s="77" t="s">
        <v>333</v>
      </c>
      <c r="B18" s="67" t="s">
        <v>323</v>
      </c>
      <c r="C18" s="63">
        <f>SUM(C19:C20)</f>
        <v>0</v>
      </c>
      <c r="D18" s="63">
        <v>0</v>
      </c>
      <c r="E18" s="66">
        <v>0</v>
      </c>
      <c r="F18" s="64">
        <v>0</v>
      </c>
      <c r="G18" s="64">
        <v>0</v>
      </c>
      <c r="H18" s="66">
        <v>0</v>
      </c>
      <c r="I18" s="69">
        <f t="shared" si="9"/>
        <v>0</v>
      </c>
      <c r="J18" s="69">
        <f t="shared" si="10"/>
        <v>0</v>
      </c>
      <c r="K18" s="66">
        <v>0</v>
      </c>
    </row>
    <row r="19" spans="1:11" ht="46.8" hidden="1" x14ac:dyDescent="0.25">
      <c r="A19" s="77" t="s">
        <v>334</v>
      </c>
      <c r="B19" s="67" t="s">
        <v>324</v>
      </c>
      <c r="C19" s="63">
        <v>0</v>
      </c>
      <c r="D19" s="63">
        <v>0</v>
      </c>
      <c r="E19" s="66">
        <v>0</v>
      </c>
      <c r="F19" s="64">
        <v>0</v>
      </c>
      <c r="G19" s="64">
        <v>0</v>
      </c>
      <c r="H19" s="66">
        <v>0</v>
      </c>
      <c r="I19" s="69">
        <f t="shared" si="9"/>
        <v>0</v>
      </c>
      <c r="J19" s="69">
        <f t="shared" si="10"/>
        <v>0</v>
      </c>
      <c r="K19" s="66">
        <v>0</v>
      </c>
    </row>
    <row r="20" spans="1:11" ht="46.8" hidden="1" x14ac:dyDescent="0.25">
      <c r="A20" s="77" t="s">
        <v>335</v>
      </c>
      <c r="B20" s="67" t="s">
        <v>325</v>
      </c>
      <c r="C20" s="63">
        <v>0</v>
      </c>
      <c r="D20" s="63">
        <v>0</v>
      </c>
      <c r="E20" s="66">
        <v>0</v>
      </c>
      <c r="F20" s="64">
        <v>0</v>
      </c>
      <c r="G20" s="64">
        <v>0</v>
      </c>
      <c r="H20" s="66">
        <v>0</v>
      </c>
      <c r="I20" s="69">
        <f t="shared" si="9"/>
        <v>0</v>
      </c>
      <c r="J20" s="69">
        <f t="shared" si="10"/>
        <v>0</v>
      </c>
      <c r="K20" s="66">
        <v>0</v>
      </c>
    </row>
    <row r="21" spans="1:11" s="23" customFormat="1" ht="17.399999999999999" x14ac:dyDescent="0.25">
      <c r="A21" s="70" t="s">
        <v>174</v>
      </c>
      <c r="B21" s="71" t="s">
        <v>175</v>
      </c>
      <c r="C21" s="72">
        <f>C22+C23+C25+C27</f>
        <v>773700</v>
      </c>
      <c r="D21" s="72">
        <f>D23+D25+D27</f>
        <v>270615</v>
      </c>
      <c r="E21" s="73">
        <f t="shared" si="0"/>
        <v>34.976735168670025</v>
      </c>
      <c r="F21" s="74">
        <v>0</v>
      </c>
      <c r="G21" s="74">
        <v>0</v>
      </c>
      <c r="H21" s="73">
        <v>0</v>
      </c>
      <c r="I21" s="75">
        <f t="shared" si="7"/>
        <v>773700</v>
      </c>
      <c r="J21" s="75">
        <f t="shared" si="8"/>
        <v>270615</v>
      </c>
      <c r="K21" s="73">
        <f t="shared" si="2"/>
        <v>34.976735168670025</v>
      </c>
    </row>
    <row r="22" spans="1:11" s="143" customFormat="1" ht="46.8" x14ac:dyDescent="0.25">
      <c r="A22" s="65" t="s">
        <v>361</v>
      </c>
      <c r="B22" s="67" t="s">
        <v>362</v>
      </c>
      <c r="C22" s="63">
        <v>150000</v>
      </c>
      <c r="D22" s="63">
        <f>D23</f>
        <v>0</v>
      </c>
      <c r="E22" s="66">
        <f t="shared" ref="E22" si="12">D22/C22*100</f>
        <v>0</v>
      </c>
      <c r="F22" s="64">
        <v>0</v>
      </c>
      <c r="G22" s="64">
        <v>0</v>
      </c>
      <c r="H22" s="66">
        <v>0</v>
      </c>
      <c r="I22" s="69">
        <f t="shared" ref="I22" si="13">C22+F22</f>
        <v>150000</v>
      </c>
      <c r="J22" s="69">
        <f t="shared" ref="J22" si="14">D22+G22</f>
        <v>0</v>
      </c>
      <c r="K22" s="66">
        <f t="shared" ref="K22" si="15">J22/I22*100</f>
        <v>0</v>
      </c>
    </row>
    <row r="23" spans="1:11" ht="18" x14ac:dyDescent="0.25">
      <c r="A23" s="65" t="s">
        <v>176</v>
      </c>
      <c r="B23" s="67" t="s">
        <v>177</v>
      </c>
      <c r="C23" s="63">
        <f>C24</f>
        <v>10000</v>
      </c>
      <c r="D23" s="63">
        <f>D24</f>
        <v>0</v>
      </c>
      <c r="E23" s="66">
        <f t="shared" si="0"/>
        <v>0</v>
      </c>
      <c r="F23" s="64">
        <v>0</v>
      </c>
      <c r="G23" s="64">
        <v>0</v>
      </c>
      <c r="H23" s="66">
        <v>0</v>
      </c>
      <c r="I23" s="69">
        <f t="shared" si="7"/>
        <v>10000</v>
      </c>
      <c r="J23" s="69">
        <f t="shared" si="8"/>
        <v>0</v>
      </c>
      <c r="K23" s="66">
        <f t="shared" si="2"/>
        <v>0</v>
      </c>
    </row>
    <row r="24" spans="1:11" ht="18" x14ac:dyDescent="0.25">
      <c r="A24" s="65" t="s">
        <v>178</v>
      </c>
      <c r="B24" s="67" t="s">
        <v>179</v>
      </c>
      <c r="C24" s="63">
        <v>10000</v>
      </c>
      <c r="D24" s="63">
        <v>0</v>
      </c>
      <c r="E24" s="66">
        <f t="shared" si="0"/>
        <v>0</v>
      </c>
      <c r="F24" s="64">
        <v>0</v>
      </c>
      <c r="G24" s="64">
        <v>0</v>
      </c>
      <c r="H24" s="66">
        <v>0</v>
      </c>
      <c r="I24" s="69">
        <f t="shared" si="7"/>
        <v>10000</v>
      </c>
      <c r="J24" s="69">
        <f t="shared" si="8"/>
        <v>0</v>
      </c>
      <c r="K24" s="66">
        <f t="shared" si="2"/>
        <v>0</v>
      </c>
    </row>
    <row r="25" spans="1:11" ht="18" x14ac:dyDescent="0.25">
      <c r="A25" s="78" t="s">
        <v>336</v>
      </c>
      <c r="B25" s="67" t="s">
        <v>320</v>
      </c>
      <c r="C25" s="63">
        <f>C26</f>
        <v>25000</v>
      </c>
      <c r="D25" s="63">
        <f>D26</f>
        <v>0</v>
      </c>
      <c r="E25" s="66">
        <f t="shared" si="0"/>
        <v>0</v>
      </c>
      <c r="F25" s="64">
        <v>0</v>
      </c>
      <c r="G25" s="64">
        <v>0</v>
      </c>
      <c r="H25" s="66">
        <v>0</v>
      </c>
      <c r="I25" s="69">
        <f t="shared" ref="I25:I26" si="16">C25+F25</f>
        <v>25000</v>
      </c>
      <c r="J25" s="69">
        <f t="shared" ref="J25:J26" si="17">D25+G25</f>
        <v>0</v>
      </c>
      <c r="K25" s="66">
        <f t="shared" ref="K25:K26" si="18">J25/I25*100</f>
        <v>0</v>
      </c>
    </row>
    <row r="26" spans="1:11" ht="46.8" x14ac:dyDescent="0.25">
      <c r="A26" s="78" t="s">
        <v>337</v>
      </c>
      <c r="B26" s="67" t="s">
        <v>321</v>
      </c>
      <c r="C26" s="63">
        <v>25000</v>
      </c>
      <c r="D26" s="63">
        <v>0</v>
      </c>
      <c r="E26" s="66">
        <f t="shared" si="0"/>
        <v>0</v>
      </c>
      <c r="F26" s="64">
        <v>0</v>
      </c>
      <c r="G26" s="64">
        <v>0</v>
      </c>
      <c r="H26" s="66">
        <v>0</v>
      </c>
      <c r="I26" s="69">
        <f t="shared" si="16"/>
        <v>25000</v>
      </c>
      <c r="J26" s="69">
        <f t="shared" si="17"/>
        <v>0</v>
      </c>
      <c r="K26" s="66">
        <f t="shared" si="18"/>
        <v>0</v>
      </c>
    </row>
    <row r="27" spans="1:11" ht="18" x14ac:dyDescent="0.25">
      <c r="A27" s="65" t="s">
        <v>180</v>
      </c>
      <c r="B27" s="67" t="s">
        <v>181</v>
      </c>
      <c r="C27" s="63">
        <f>C28</f>
        <v>588700</v>
      </c>
      <c r="D27" s="63">
        <f>D28</f>
        <v>270615</v>
      </c>
      <c r="E27" s="66">
        <f t="shared" si="0"/>
        <v>45.968235094275521</v>
      </c>
      <c r="F27" s="64">
        <v>0</v>
      </c>
      <c r="G27" s="64">
        <v>0</v>
      </c>
      <c r="H27" s="66">
        <v>0</v>
      </c>
      <c r="I27" s="69">
        <f t="shared" si="7"/>
        <v>588700</v>
      </c>
      <c r="J27" s="69">
        <f t="shared" si="8"/>
        <v>270615</v>
      </c>
      <c r="K27" s="66">
        <f t="shared" si="2"/>
        <v>45.968235094275521</v>
      </c>
    </row>
    <row r="28" spans="1:11" ht="31.2" x14ac:dyDescent="0.25">
      <c r="A28" s="65" t="s">
        <v>182</v>
      </c>
      <c r="B28" s="67" t="s">
        <v>183</v>
      </c>
      <c r="C28" s="63">
        <v>588700</v>
      </c>
      <c r="D28" s="63">
        <v>270615</v>
      </c>
      <c r="E28" s="66">
        <f t="shared" si="0"/>
        <v>45.968235094275521</v>
      </c>
      <c r="F28" s="64">
        <v>0</v>
      </c>
      <c r="G28" s="64">
        <v>0</v>
      </c>
      <c r="H28" s="66">
        <v>0</v>
      </c>
      <c r="I28" s="69">
        <f t="shared" si="7"/>
        <v>588700</v>
      </c>
      <c r="J28" s="69">
        <f t="shared" si="8"/>
        <v>270615</v>
      </c>
      <c r="K28" s="66">
        <f t="shared" si="2"/>
        <v>45.968235094275521</v>
      </c>
    </row>
    <row r="29" spans="1:11" s="23" customFormat="1" ht="17.399999999999999" x14ac:dyDescent="0.25">
      <c r="A29" s="70" t="s">
        <v>184</v>
      </c>
      <c r="B29" s="71" t="s">
        <v>185</v>
      </c>
      <c r="C29" s="72">
        <f>SUM(C30:C33)</f>
        <v>5015450</v>
      </c>
      <c r="D29" s="72">
        <f>SUM(D30:D33)</f>
        <v>2081393.7000000002</v>
      </c>
      <c r="E29" s="73">
        <f t="shared" si="0"/>
        <v>41.499640112053761</v>
      </c>
      <c r="F29" s="74">
        <f>SUM(F30:F33)</f>
        <v>378300</v>
      </c>
      <c r="G29" s="74">
        <f>SUM(G30:G33)</f>
        <v>2460</v>
      </c>
      <c r="H29" s="73">
        <f t="shared" si="1"/>
        <v>0.65027755749405236</v>
      </c>
      <c r="I29" s="75">
        <f t="shared" si="7"/>
        <v>5393750</v>
      </c>
      <c r="J29" s="75">
        <f t="shared" si="8"/>
        <v>2083853.7000000002</v>
      </c>
      <c r="K29" s="73">
        <f t="shared" si="2"/>
        <v>38.634599304750871</v>
      </c>
    </row>
    <row r="30" spans="1:11" ht="18" x14ac:dyDescent="0.25">
      <c r="A30" s="65" t="s">
        <v>186</v>
      </c>
      <c r="B30" s="67" t="s">
        <v>187</v>
      </c>
      <c r="C30" s="63">
        <v>2706650</v>
      </c>
      <c r="D30" s="63">
        <v>1217276.8</v>
      </c>
      <c r="E30" s="66">
        <f t="shared" si="0"/>
        <v>44.973557718951476</v>
      </c>
      <c r="F30" s="64">
        <v>378300</v>
      </c>
      <c r="G30" s="64">
        <v>2460</v>
      </c>
      <c r="H30" s="66">
        <f t="shared" si="1"/>
        <v>0.65027755749405236</v>
      </c>
      <c r="I30" s="69">
        <f t="shared" si="7"/>
        <v>3084950</v>
      </c>
      <c r="J30" s="69">
        <f t="shared" si="8"/>
        <v>1219736.8</v>
      </c>
      <c r="K30" s="66">
        <f t="shared" si="2"/>
        <v>39.538300458678421</v>
      </c>
    </row>
    <row r="31" spans="1:11" ht="18" x14ac:dyDescent="0.25">
      <c r="A31" s="65" t="s">
        <v>188</v>
      </c>
      <c r="B31" s="67" t="s">
        <v>189</v>
      </c>
      <c r="C31" s="63">
        <v>217700</v>
      </c>
      <c r="D31" s="63">
        <v>87384.86</v>
      </c>
      <c r="E31" s="66">
        <f t="shared" si="0"/>
        <v>40.140036747818101</v>
      </c>
      <c r="F31" s="64">
        <v>0</v>
      </c>
      <c r="G31" s="64">
        <v>0</v>
      </c>
      <c r="H31" s="66">
        <v>0</v>
      </c>
      <c r="I31" s="69">
        <f t="shared" si="7"/>
        <v>217700</v>
      </c>
      <c r="J31" s="69">
        <f t="shared" si="8"/>
        <v>87384.86</v>
      </c>
      <c r="K31" s="66">
        <f t="shared" si="2"/>
        <v>40.140036747818101</v>
      </c>
    </row>
    <row r="32" spans="1:11" ht="46.8" x14ac:dyDescent="0.25">
      <c r="A32" s="65" t="s">
        <v>190</v>
      </c>
      <c r="B32" s="67" t="s">
        <v>191</v>
      </c>
      <c r="C32" s="63">
        <v>1941100</v>
      </c>
      <c r="D32" s="63">
        <v>747981.24</v>
      </c>
      <c r="E32" s="66">
        <f t="shared" si="0"/>
        <v>38.533884910617687</v>
      </c>
      <c r="F32" s="64">
        <v>0</v>
      </c>
      <c r="G32" s="64">
        <v>0</v>
      </c>
      <c r="H32" s="66">
        <v>0</v>
      </c>
      <c r="I32" s="69">
        <f t="shared" si="7"/>
        <v>1941100</v>
      </c>
      <c r="J32" s="69">
        <f t="shared" si="8"/>
        <v>747981.24</v>
      </c>
      <c r="K32" s="66">
        <f t="shared" si="2"/>
        <v>38.533884910617687</v>
      </c>
    </row>
    <row r="33" spans="1:11" ht="18" x14ac:dyDescent="0.25">
      <c r="A33" s="65" t="s">
        <v>192</v>
      </c>
      <c r="B33" s="67" t="s">
        <v>193</v>
      </c>
      <c r="C33" s="63">
        <f>C34</f>
        <v>150000</v>
      </c>
      <c r="D33" s="63">
        <f>D34</f>
        <v>28750.799999999999</v>
      </c>
      <c r="E33" s="66">
        <f t="shared" si="0"/>
        <v>19.167199999999998</v>
      </c>
      <c r="F33" s="64">
        <v>0</v>
      </c>
      <c r="G33" s="64">
        <v>0</v>
      </c>
      <c r="H33" s="66">
        <v>0</v>
      </c>
      <c r="I33" s="69">
        <f t="shared" si="7"/>
        <v>150000</v>
      </c>
      <c r="J33" s="69">
        <f t="shared" si="8"/>
        <v>28750.799999999999</v>
      </c>
      <c r="K33" s="66">
        <f t="shared" si="2"/>
        <v>19.167199999999998</v>
      </c>
    </row>
    <row r="34" spans="1:11" ht="18" x14ac:dyDescent="0.25">
      <c r="A34" s="65" t="s">
        <v>194</v>
      </c>
      <c r="B34" s="67" t="s">
        <v>195</v>
      </c>
      <c r="C34" s="63">
        <v>150000</v>
      </c>
      <c r="D34" s="63">
        <v>28750.799999999999</v>
      </c>
      <c r="E34" s="66">
        <f t="shared" si="0"/>
        <v>19.167199999999998</v>
      </c>
      <c r="F34" s="64">
        <v>0</v>
      </c>
      <c r="G34" s="64">
        <v>0</v>
      </c>
      <c r="H34" s="66">
        <v>0</v>
      </c>
      <c r="I34" s="69">
        <f t="shared" si="7"/>
        <v>150000</v>
      </c>
      <c r="J34" s="69">
        <f t="shared" si="8"/>
        <v>28750.799999999999</v>
      </c>
      <c r="K34" s="66">
        <f t="shared" si="2"/>
        <v>19.167199999999998</v>
      </c>
    </row>
    <row r="35" spans="1:11" s="23" customFormat="1" ht="17.399999999999999" x14ac:dyDescent="0.25">
      <c r="A35" s="70" t="s">
        <v>196</v>
      </c>
      <c r="B35" s="71" t="s">
        <v>197</v>
      </c>
      <c r="C35" s="72">
        <f>C36+C38</f>
        <v>544200</v>
      </c>
      <c r="D35" s="72">
        <f>D36+D38</f>
        <v>28186</v>
      </c>
      <c r="E35" s="73">
        <f t="shared" si="0"/>
        <v>5.1793458287394341</v>
      </c>
      <c r="F35" s="74">
        <v>0</v>
      </c>
      <c r="G35" s="74">
        <v>0</v>
      </c>
      <c r="H35" s="73">
        <v>0</v>
      </c>
      <c r="I35" s="75">
        <f t="shared" si="7"/>
        <v>544200</v>
      </c>
      <c r="J35" s="75">
        <f t="shared" si="8"/>
        <v>28186</v>
      </c>
      <c r="K35" s="73">
        <f t="shared" si="2"/>
        <v>5.1793458287394341</v>
      </c>
    </row>
    <row r="36" spans="1:11" ht="18" x14ac:dyDescent="0.25">
      <c r="A36" s="65" t="s">
        <v>198</v>
      </c>
      <c r="B36" s="67" t="s">
        <v>199</v>
      </c>
      <c r="C36" s="63">
        <f>C37</f>
        <v>80000</v>
      </c>
      <c r="D36" s="63">
        <f>D37</f>
        <v>0</v>
      </c>
      <c r="E36" s="66">
        <f t="shared" si="0"/>
        <v>0</v>
      </c>
      <c r="F36" s="64">
        <v>0</v>
      </c>
      <c r="G36" s="64">
        <v>0</v>
      </c>
      <c r="H36" s="66">
        <v>0</v>
      </c>
      <c r="I36" s="69">
        <f t="shared" si="7"/>
        <v>80000</v>
      </c>
      <c r="J36" s="69">
        <f t="shared" si="8"/>
        <v>0</v>
      </c>
      <c r="K36" s="66">
        <f t="shared" si="2"/>
        <v>0</v>
      </c>
    </row>
    <row r="37" spans="1:11" ht="31.2" x14ac:dyDescent="0.25">
      <c r="A37" s="65" t="s">
        <v>200</v>
      </c>
      <c r="B37" s="67" t="s">
        <v>201</v>
      </c>
      <c r="C37" s="63">
        <v>80000</v>
      </c>
      <c r="D37" s="63">
        <v>0</v>
      </c>
      <c r="E37" s="66">
        <f t="shared" si="0"/>
        <v>0</v>
      </c>
      <c r="F37" s="64">
        <v>0</v>
      </c>
      <c r="G37" s="64">
        <v>0</v>
      </c>
      <c r="H37" s="66">
        <v>0</v>
      </c>
      <c r="I37" s="69">
        <f t="shared" si="7"/>
        <v>80000</v>
      </c>
      <c r="J37" s="69">
        <f t="shared" si="8"/>
        <v>0</v>
      </c>
      <c r="K37" s="66">
        <f t="shared" si="2"/>
        <v>0</v>
      </c>
    </row>
    <row r="38" spans="1:11" ht="18" x14ac:dyDescent="0.25">
      <c r="A38" s="65" t="s">
        <v>202</v>
      </c>
      <c r="B38" s="67" t="s">
        <v>203</v>
      </c>
      <c r="C38" s="63">
        <f>SUM(C39:C40)</f>
        <v>464200</v>
      </c>
      <c r="D38" s="63">
        <f>SUM(D39:D40)</f>
        <v>28186</v>
      </c>
      <c r="E38" s="66">
        <f t="shared" si="0"/>
        <v>6.0719517449375271</v>
      </c>
      <c r="F38" s="64">
        <v>0</v>
      </c>
      <c r="G38" s="64">
        <v>0</v>
      </c>
      <c r="H38" s="66">
        <v>0</v>
      </c>
      <c r="I38" s="69">
        <f t="shared" si="7"/>
        <v>464200</v>
      </c>
      <c r="J38" s="69">
        <f t="shared" si="8"/>
        <v>28186</v>
      </c>
      <c r="K38" s="66">
        <f t="shared" si="2"/>
        <v>6.0719517449375271</v>
      </c>
    </row>
    <row r="39" spans="1:11" ht="62.4" x14ac:dyDescent="0.25">
      <c r="A39" s="77" t="s">
        <v>338</v>
      </c>
      <c r="B39" s="67" t="s">
        <v>319</v>
      </c>
      <c r="C39" s="63">
        <v>434200</v>
      </c>
      <c r="D39" s="63">
        <v>0</v>
      </c>
      <c r="E39" s="66">
        <f t="shared" si="0"/>
        <v>0</v>
      </c>
      <c r="F39" s="64">
        <v>0</v>
      </c>
      <c r="G39" s="64">
        <v>0</v>
      </c>
      <c r="H39" s="66">
        <v>0</v>
      </c>
      <c r="I39" s="69">
        <f t="shared" si="7"/>
        <v>434200</v>
      </c>
      <c r="J39" s="69">
        <f t="shared" si="8"/>
        <v>0</v>
      </c>
      <c r="K39" s="66">
        <f t="shared" si="2"/>
        <v>0</v>
      </c>
    </row>
    <row r="40" spans="1:11" ht="46.8" x14ac:dyDescent="0.25">
      <c r="A40" s="65" t="s">
        <v>204</v>
      </c>
      <c r="B40" s="67" t="s">
        <v>205</v>
      </c>
      <c r="C40" s="63">
        <v>30000</v>
      </c>
      <c r="D40" s="63">
        <v>28186</v>
      </c>
      <c r="E40" s="66">
        <f t="shared" si="0"/>
        <v>93.953333333333333</v>
      </c>
      <c r="F40" s="64">
        <v>0</v>
      </c>
      <c r="G40" s="64">
        <v>0</v>
      </c>
      <c r="H40" s="66">
        <v>0</v>
      </c>
      <c r="I40" s="69">
        <f t="shared" si="7"/>
        <v>30000</v>
      </c>
      <c r="J40" s="69">
        <f t="shared" si="8"/>
        <v>28186</v>
      </c>
      <c r="K40" s="66">
        <f t="shared" si="2"/>
        <v>93.953333333333333</v>
      </c>
    </row>
    <row r="41" spans="1:11" s="23" customFormat="1" ht="17.399999999999999" x14ac:dyDescent="0.25">
      <c r="A41" s="70" t="s">
        <v>206</v>
      </c>
      <c r="B41" s="71" t="s">
        <v>207</v>
      </c>
      <c r="C41" s="72">
        <f>C45</f>
        <v>7762000</v>
      </c>
      <c r="D41" s="72">
        <f>D45</f>
        <v>4006484.81</v>
      </c>
      <c r="E41" s="73">
        <f t="shared" si="0"/>
        <v>51.616655629992266</v>
      </c>
      <c r="F41" s="79">
        <f>F42+F45</f>
        <v>200079</v>
      </c>
      <c r="G41" s="79">
        <f>G42+G45</f>
        <v>108083.7</v>
      </c>
      <c r="H41" s="73">
        <f t="shared" si="1"/>
        <v>54.020511897800375</v>
      </c>
      <c r="I41" s="75">
        <f t="shared" si="7"/>
        <v>7962079</v>
      </c>
      <c r="J41" s="75">
        <f t="shared" si="8"/>
        <v>4114568.5100000002</v>
      </c>
      <c r="K41" s="73">
        <f t="shared" si="2"/>
        <v>51.677062109029571</v>
      </c>
    </row>
    <row r="42" spans="1:11" ht="31.2" x14ac:dyDescent="0.25">
      <c r="A42" s="65" t="s">
        <v>208</v>
      </c>
      <c r="B42" s="67" t="s">
        <v>209</v>
      </c>
      <c r="C42" s="63">
        <v>0</v>
      </c>
      <c r="D42" s="63">
        <v>0</v>
      </c>
      <c r="E42" s="66">
        <v>0</v>
      </c>
      <c r="F42" s="64">
        <f>F43+F44</f>
        <v>200079</v>
      </c>
      <c r="G42" s="64">
        <f>G43+G44</f>
        <v>108083.7</v>
      </c>
      <c r="H42" s="66">
        <f>G42/F42*100</f>
        <v>54.020511897800375</v>
      </c>
      <c r="I42" s="69">
        <f t="shared" si="7"/>
        <v>200079</v>
      </c>
      <c r="J42" s="69">
        <f t="shared" si="8"/>
        <v>108083.7</v>
      </c>
      <c r="K42" s="66">
        <f>J42/I42*100</f>
        <v>54.020511897800375</v>
      </c>
    </row>
    <row r="43" spans="1:11" ht="31.2" x14ac:dyDescent="0.25">
      <c r="A43" s="77" t="s">
        <v>339</v>
      </c>
      <c r="B43" s="67" t="s">
        <v>318</v>
      </c>
      <c r="C43" s="63">
        <v>0</v>
      </c>
      <c r="D43" s="63">
        <v>0</v>
      </c>
      <c r="E43" s="66">
        <v>0</v>
      </c>
      <c r="F43" s="64">
        <v>80079</v>
      </c>
      <c r="G43" s="64">
        <v>80079</v>
      </c>
      <c r="H43" s="66">
        <f t="shared" si="1"/>
        <v>100</v>
      </c>
      <c r="I43" s="69">
        <f t="shared" si="7"/>
        <v>80079</v>
      </c>
      <c r="J43" s="69">
        <f t="shared" si="8"/>
        <v>80079</v>
      </c>
      <c r="K43" s="66">
        <f t="shared" ref="K43" si="19">J43/I43*100</f>
        <v>100</v>
      </c>
    </row>
    <row r="44" spans="1:11" ht="31.2" x14ac:dyDescent="0.25">
      <c r="A44" s="65" t="s">
        <v>210</v>
      </c>
      <c r="B44" s="67" t="s">
        <v>211</v>
      </c>
      <c r="C44" s="63">
        <v>0</v>
      </c>
      <c r="D44" s="63">
        <v>0</v>
      </c>
      <c r="E44" s="66">
        <v>0</v>
      </c>
      <c r="F44" s="64">
        <v>120000</v>
      </c>
      <c r="G44" s="64">
        <v>28004.7</v>
      </c>
      <c r="H44" s="66">
        <f>G44/F44*100</f>
        <v>23.337250000000001</v>
      </c>
      <c r="I44" s="69">
        <f t="shared" si="7"/>
        <v>120000</v>
      </c>
      <c r="J44" s="69">
        <f t="shared" si="8"/>
        <v>28004.7</v>
      </c>
      <c r="K44" s="66">
        <f>J44/I44*100</f>
        <v>23.337250000000001</v>
      </c>
    </row>
    <row r="45" spans="1:11" ht="18" x14ac:dyDescent="0.25">
      <c r="A45" s="65" t="s">
        <v>212</v>
      </c>
      <c r="B45" s="67" t="s">
        <v>213</v>
      </c>
      <c r="C45" s="63">
        <v>7762000</v>
      </c>
      <c r="D45" s="63">
        <v>4006484.81</v>
      </c>
      <c r="E45" s="66">
        <f t="shared" si="0"/>
        <v>51.616655629992266</v>
      </c>
      <c r="F45" s="64">
        <v>0</v>
      </c>
      <c r="G45" s="64">
        <v>0</v>
      </c>
      <c r="H45" s="66">
        <v>0</v>
      </c>
      <c r="I45" s="69">
        <f t="shared" si="7"/>
        <v>7762000</v>
      </c>
      <c r="J45" s="69">
        <f t="shared" si="8"/>
        <v>4006484.81</v>
      </c>
      <c r="K45" s="66">
        <f t="shared" si="2"/>
        <v>51.616655629992266</v>
      </c>
    </row>
    <row r="46" spans="1:11" s="23" customFormat="1" ht="17.399999999999999" x14ac:dyDescent="0.25">
      <c r="A46" s="70" t="s">
        <v>214</v>
      </c>
      <c r="B46" s="71" t="s">
        <v>215</v>
      </c>
      <c r="C46" s="72">
        <f>C47+C49+C51+C58+C61</f>
        <v>1244665</v>
      </c>
      <c r="D46" s="72">
        <f>D47+D49+D51+D58+D61</f>
        <v>485729.54000000004</v>
      </c>
      <c r="E46" s="73">
        <f t="shared" si="0"/>
        <v>39.024921565240447</v>
      </c>
      <c r="F46" s="79">
        <f>F47+F49+F51+F58+F61</f>
        <v>5046551.37</v>
      </c>
      <c r="G46" s="79">
        <f>G47+G49+G51+G58+G61</f>
        <v>2552936.87</v>
      </c>
      <c r="H46" s="73">
        <f t="shared" si="1"/>
        <v>50.587751571822402</v>
      </c>
      <c r="I46" s="75">
        <f t="shared" si="7"/>
        <v>6291216.3700000001</v>
      </c>
      <c r="J46" s="75">
        <f t="shared" si="8"/>
        <v>3038666.41</v>
      </c>
      <c r="K46" s="73">
        <f t="shared" si="2"/>
        <v>48.300141519373625</v>
      </c>
    </row>
    <row r="47" spans="1:11" ht="21.75" customHeight="1" x14ac:dyDescent="0.25">
      <c r="A47" s="65" t="s">
        <v>216</v>
      </c>
      <c r="B47" s="67" t="s">
        <v>217</v>
      </c>
      <c r="C47" s="63">
        <f>C48</f>
        <v>150800</v>
      </c>
      <c r="D47" s="63">
        <f>D48</f>
        <v>28600.76</v>
      </c>
      <c r="E47" s="66">
        <f t="shared" si="0"/>
        <v>18.966021220159149</v>
      </c>
      <c r="F47" s="64">
        <f>F48</f>
        <v>71600</v>
      </c>
      <c r="G47" s="64">
        <f>G48</f>
        <v>23848</v>
      </c>
      <c r="H47" s="66">
        <f t="shared" si="1"/>
        <v>33.307262569832403</v>
      </c>
      <c r="I47" s="69">
        <f t="shared" si="7"/>
        <v>222400</v>
      </c>
      <c r="J47" s="69">
        <f t="shared" si="8"/>
        <v>52448.759999999995</v>
      </c>
      <c r="K47" s="66">
        <f t="shared" si="2"/>
        <v>23.583075539568345</v>
      </c>
    </row>
    <row r="48" spans="1:11" ht="18" x14ac:dyDescent="0.25">
      <c r="A48" s="65" t="s">
        <v>218</v>
      </c>
      <c r="B48" s="67" t="s">
        <v>219</v>
      </c>
      <c r="C48" s="63">
        <v>150800</v>
      </c>
      <c r="D48" s="63">
        <v>28600.76</v>
      </c>
      <c r="E48" s="66">
        <f t="shared" si="0"/>
        <v>18.966021220159149</v>
      </c>
      <c r="F48" s="64">
        <v>71600</v>
      </c>
      <c r="G48" s="64">
        <v>23848</v>
      </c>
      <c r="H48" s="66">
        <f t="shared" si="1"/>
        <v>33.307262569832403</v>
      </c>
      <c r="I48" s="69">
        <f t="shared" si="7"/>
        <v>222400</v>
      </c>
      <c r="J48" s="69">
        <f t="shared" si="8"/>
        <v>52448.759999999995</v>
      </c>
      <c r="K48" s="66">
        <f t="shared" si="2"/>
        <v>23.583075539568345</v>
      </c>
    </row>
    <row r="49" spans="1:11" ht="18" x14ac:dyDescent="0.25">
      <c r="A49" s="77" t="s">
        <v>340</v>
      </c>
      <c r="B49" s="94" t="s">
        <v>326</v>
      </c>
      <c r="C49" s="63">
        <f>C50</f>
        <v>0</v>
      </c>
      <c r="D49" s="63">
        <v>0</v>
      </c>
      <c r="E49" s="66">
        <v>0</v>
      </c>
      <c r="F49" s="64">
        <f>F50</f>
        <v>154800</v>
      </c>
      <c r="G49" s="64">
        <f>G50</f>
        <v>154800</v>
      </c>
      <c r="H49" s="66">
        <f t="shared" si="1"/>
        <v>100</v>
      </c>
      <c r="I49" s="69">
        <f t="shared" si="7"/>
        <v>154800</v>
      </c>
      <c r="J49" s="69">
        <f t="shared" si="8"/>
        <v>154800</v>
      </c>
      <c r="K49" s="66">
        <f t="shared" si="2"/>
        <v>100</v>
      </c>
    </row>
    <row r="50" spans="1:11" ht="18" x14ac:dyDescent="0.25">
      <c r="A50" s="77" t="s">
        <v>341</v>
      </c>
      <c r="B50" s="67" t="s">
        <v>327</v>
      </c>
      <c r="C50" s="63">
        <v>0</v>
      </c>
      <c r="D50" s="63">
        <v>0</v>
      </c>
      <c r="E50" s="66">
        <v>0</v>
      </c>
      <c r="F50" s="64">
        <v>154800</v>
      </c>
      <c r="G50" s="64">
        <v>154800</v>
      </c>
      <c r="H50" s="66">
        <f t="shared" si="1"/>
        <v>100</v>
      </c>
      <c r="I50" s="69">
        <f t="shared" si="7"/>
        <v>154800</v>
      </c>
      <c r="J50" s="69">
        <f t="shared" si="8"/>
        <v>154800</v>
      </c>
      <c r="K50" s="66">
        <f t="shared" si="2"/>
        <v>100</v>
      </c>
    </row>
    <row r="51" spans="1:11" ht="18" x14ac:dyDescent="0.25">
      <c r="A51" s="65" t="s">
        <v>220</v>
      </c>
      <c r="B51" s="94" t="s">
        <v>221</v>
      </c>
      <c r="C51" s="63">
        <f>C52+C53</f>
        <v>0</v>
      </c>
      <c r="D51" s="63">
        <f>D52+D53</f>
        <v>0</v>
      </c>
      <c r="E51" s="66">
        <v>0</v>
      </c>
      <c r="F51" s="64">
        <f>F52+F53+F55+F56</f>
        <v>3527151.37</v>
      </c>
      <c r="G51" s="64">
        <f>G52+G53+G55+G56</f>
        <v>1084966.6500000001</v>
      </c>
      <c r="H51" s="66">
        <f t="shared" si="1"/>
        <v>30.760422113667328</v>
      </c>
      <c r="I51" s="69">
        <f t="shared" si="7"/>
        <v>3527151.37</v>
      </c>
      <c r="J51" s="69">
        <f t="shared" si="8"/>
        <v>1084966.6500000001</v>
      </c>
      <c r="K51" s="66">
        <f t="shared" si="2"/>
        <v>30.760422113667328</v>
      </c>
    </row>
    <row r="52" spans="1:11" ht="31.2" x14ac:dyDescent="0.25">
      <c r="A52" s="65" t="s">
        <v>222</v>
      </c>
      <c r="B52" s="67" t="s">
        <v>223</v>
      </c>
      <c r="C52" s="63">
        <v>0</v>
      </c>
      <c r="D52" s="63">
        <v>0</v>
      </c>
      <c r="E52" s="66">
        <v>0</v>
      </c>
      <c r="F52" s="64">
        <v>660938</v>
      </c>
      <c r="G52" s="64">
        <v>594304.35</v>
      </c>
      <c r="H52" s="66">
        <f t="shared" si="1"/>
        <v>89.918320629166431</v>
      </c>
      <c r="I52" s="69">
        <f t="shared" si="7"/>
        <v>660938</v>
      </c>
      <c r="J52" s="69">
        <f t="shared" si="8"/>
        <v>594304.35</v>
      </c>
      <c r="K52" s="66">
        <f t="shared" si="2"/>
        <v>89.918320629166431</v>
      </c>
    </row>
    <row r="53" spans="1:11" ht="31.2" x14ac:dyDescent="0.25">
      <c r="A53" s="65" t="s">
        <v>224</v>
      </c>
      <c r="B53" s="67" t="s">
        <v>225</v>
      </c>
      <c r="C53" s="63">
        <f>C54</f>
        <v>0</v>
      </c>
      <c r="D53" s="63">
        <f>D54</f>
        <v>0</v>
      </c>
      <c r="E53" s="66">
        <v>0</v>
      </c>
      <c r="F53" s="64">
        <f>F54</f>
        <v>488314</v>
      </c>
      <c r="G53" s="64">
        <f>G54</f>
        <v>482568</v>
      </c>
      <c r="H53" s="66">
        <f t="shared" si="1"/>
        <v>98.823298123748245</v>
      </c>
      <c r="I53" s="69">
        <f t="shared" si="7"/>
        <v>488314</v>
      </c>
      <c r="J53" s="69">
        <f t="shared" si="8"/>
        <v>482568</v>
      </c>
      <c r="K53" s="66">
        <f t="shared" si="2"/>
        <v>98.823298123748245</v>
      </c>
    </row>
    <row r="54" spans="1:11" ht="18" x14ac:dyDescent="0.25">
      <c r="A54" s="77" t="s">
        <v>342</v>
      </c>
      <c r="B54" s="67" t="s">
        <v>328</v>
      </c>
      <c r="C54" s="63">
        <v>0</v>
      </c>
      <c r="D54" s="63">
        <v>0</v>
      </c>
      <c r="E54" s="66">
        <v>0</v>
      </c>
      <c r="F54" s="64">
        <v>488314</v>
      </c>
      <c r="G54" s="64">
        <v>482568</v>
      </c>
      <c r="H54" s="66">
        <f t="shared" si="1"/>
        <v>98.823298123748245</v>
      </c>
      <c r="I54" s="69">
        <f t="shared" si="7"/>
        <v>488314</v>
      </c>
      <c r="J54" s="69">
        <f t="shared" si="8"/>
        <v>482568</v>
      </c>
      <c r="K54" s="66">
        <f t="shared" si="2"/>
        <v>98.823298123748245</v>
      </c>
    </row>
    <row r="55" spans="1:11" ht="31.2" x14ac:dyDescent="0.25">
      <c r="A55" s="65" t="s">
        <v>226</v>
      </c>
      <c r="B55" s="67" t="s">
        <v>227</v>
      </c>
      <c r="C55" s="63">
        <v>0</v>
      </c>
      <c r="D55" s="63">
        <v>0</v>
      </c>
      <c r="E55" s="66">
        <v>0</v>
      </c>
      <c r="F55" s="64">
        <v>30000</v>
      </c>
      <c r="G55" s="64">
        <v>8094.3</v>
      </c>
      <c r="H55" s="66">
        <f t="shared" si="1"/>
        <v>26.980999999999998</v>
      </c>
      <c r="I55" s="69">
        <f t="shared" si="7"/>
        <v>30000</v>
      </c>
      <c r="J55" s="69">
        <f t="shared" si="8"/>
        <v>8094.3</v>
      </c>
      <c r="K55" s="66">
        <f t="shared" si="2"/>
        <v>26.980999999999998</v>
      </c>
    </row>
    <row r="56" spans="1:11" ht="18" x14ac:dyDescent="0.25">
      <c r="A56" s="65" t="s">
        <v>228</v>
      </c>
      <c r="B56" s="67" t="s">
        <v>229</v>
      </c>
      <c r="C56" s="63">
        <v>0</v>
      </c>
      <c r="D56" s="63">
        <v>0</v>
      </c>
      <c r="E56" s="66">
        <v>0</v>
      </c>
      <c r="F56" s="64">
        <f>F57</f>
        <v>2347899.37</v>
      </c>
      <c r="G56" s="64">
        <f>G57</f>
        <v>0</v>
      </c>
      <c r="H56" s="66">
        <f t="shared" si="1"/>
        <v>0</v>
      </c>
      <c r="I56" s="69">
        <f t="shared" si="7"/>
        <v>2347899.37</v>
      </c>
      <c r="J56" s="69">
        <f t="shared" si="8"/>
        <v>0</v>
      </c>
      <c r="K56" s="66">
        <f t="shared" si="2"/>
        <v>0</v>
      </c>
    </row>
    <row r="57" spans="1:11" ht="31.2" x14ac:dyDescent="0.25">
      <c r="A57" s="65" t="s">
        <v>307</v>
      </c>
      <c r="B57" s="67" t="s">
        <v>305</v>
      </c>
      <c r="C57" s="63">
        <v>0</v>
      </c>
      <c r="D57" s="63">
        <v>0</v>
      </c>
      <c r="E57" s="66">
        <v>0</v>
      </c>
      <c r="F57" s="64">
        <v>2347899.37</v>
      </c>
      <c r="G57" s="64">
        <v>0</v>
      </c>
      <c r="H57" s="66">
        <f t="shared" si="1"/>
        <v>0</v>
      </c>
      <c r="I57" s="69">
        <f t="shared" ref="I57" si="20">C57+F57</f>
        <v>2347899.37</v>
      </c>
      <c r="J57" s="69">
        <f t="shared" ref="J57" si="21">D57+G57</f>
        <v>0</v>
      </c>
      <c r="K57" s="66">
        <f t="shared" ref="K57" si="22">J57/I57*100</f>
        <v>0</v>
      </c>
    </row>
    <row r="58" spans="1:11" ht="31.2" x14ac:dyDescent="0.25">
      <c r="A58" s="65" t="s">
        <v>230</v>
      </c>
      <c r="B58" s="67" t="s">
        <v>231</v>
      </c>
      <c r="C58" s="63">
        <f>C59</f>
        <v>998865</v>
      </c>
      <c r="D58" s="63">
        <f>D59</f>
        <v>426009.58</v>
      </c>
      <c r="E58" s="66">
        <f t="shared" si="0"/>
        <v>42.649365029308264</v>
      </c>
      <c r="F58" s="64">
        <f>F59</f>
        <v>793000</v>
      </c>
      <c r="G58" s="64">
        <f>G59</f>
        <v>789322.22</v>
      </c>
      <c r="H58" s="66">
        <f t="shared" si="1"/>
        <v>99.536219419924336</v>
      </c>
      <c r="I58" s="69">
        <f t="shared" si="7"/>
        <v>1791865</v>
      </c>
      <c r="J58" s="69">
        <f t="shared" si="8"/>
        <v>1215331.8</v>
      </c>
      <c r="K58" s="66">
        <f t="shared" si="2"/>
        <v>67.824964492302726</v>
      </c>
    </row>
    <row r="59" spans="1:11" ht="31.2" x14ac:dyDescent="0.25">
      <c r="A59" s="65" t="s">
        <v>232</v>
      </c>
      <c r="B59" s="67" t="s">
        <v>233</v>
      </c>
      <c r="C59" s="63">
        <f>C60</f>
        <v>998865</v>
      </c>
      <c r="D59" s="63">
        <f>D60</f>
        <v>426009.58</v>
      </c>
      <c r="E59" s="66">
        <f t="shared" si="0"/>
        <v>42.649365029308264</v>
      </c>
      <c r="F59" s="64">
        <f>F60</f>
        <v>793000</v>
      </c>
      <c r="G59" s="64">
        <f>G60</f>
        <v>789322.22</v>
      </c>
      <c r="H59" s="66">
        <f t="shared" si="1"/>
        <v>99.536219419924336</v>
      </c>
      <c r="I59" s="69">
        <f t="shared" si="7"/>
        <v>1791865</v>
      </c>
      <c r="J59" s="69">
        <f t="shared" si="8"/>
        <v>1215331.8</v>
      </c>
      <c r="K59" s="66">
        <f t="shared" si="2"/>
        <v>67.824964492302726</v>
      </c>
    </row>
    <row r="60" spans="1:11" ht="46.8" x14ac:dyDescent="0.25">
      <c r="A60" s="65" t="s">
        <v>234</v>
      </c>
      <c r="B60" s="67" t="s">
        <v>235</v>
      </c>
      <c r="C60" s="63">
        <v>998865</v>
      </c>
      <c r="D60" s="63">
        <v>426009.58</v>
      </c>
      <c r="E60" s="66">
        <f t="shared" si="0"/>
        <v>42.649365029308264</v>
      </c>
      <c r="F60" s="64">
        <v>793000</v>
      </c>
      <c r="G60" s="64">
        <v>789322.22</v>
      </c>
      <c r="H60" s="66">
        <f t="shared" si="1"/>
        <v>99.536219419924336</v>
      </c>
      <c r="I60" s="69">
        <f t="shared" si="7"/>
        <v>1791865</v>
      </c>
      <c r="J60" s="69">
        <f t="shared" si="8"/>
        <v>1215331.8</v>
      </c>
      <c r="K60" s="66">
        <f t="shared" si="2"/>
        <v>67.824964492302726</v>
      </c>
    </row>
    <row r="61" spans="1:11" ht="31.2" x14ac:dyDescent="0.25">
      <c r="A61" s="65" t="s">
        <v>236</v>
      </c>
      <c r="B61" s="67" t="s">
        <v>237</v>
      </c>
      <c r="C61" s="63">
        <f>C62+C63+C64</f>
        <v>95000</v>
      </c>
      <c r="D61" s="63">
        <f>D62+D63+D64</f>
        <v>31119.200000000001</v>
      </c>
      <c r="E61" s="66">
        <f t="shared" si="0"/>
        <v>32.757052631578951</v>
      </c>
      <c r="F61" s="64">
        <f>F62+F63+F64</f>
        <v>500000</v>
      </c>
      <c r="G61" s="64">
        <f>G62+G63+G64</f>
        <v>500000</v>
      </c>
      <c r="H61" s="66">
        <f t="shared" si="1"/>
        <v>100</v>
      </c>
      <c r="I61" s="69">
        <f t="shared" si="7"/>
        <v>595000</v>
      </c>
      <c r="J61" s="69">
        <f t="shared" si="8"/>
        <v>531119.19999999995</v>
      </c>
      <c r="K61" s="66">
        <f t="shared" si="2"/>
        <v>89.26373109243697</v>
      </c>
    </row>
    <row r="62" spans="1:11" ht="31.2" x14ac:dyDescent="0.25">
      <c r="A62" s="65" t="s">
        <v>238</v>
      </c>
      <c r="B62" s="67" t="s">
        <v>239</v>
      </c>
      <c r="C62" s="63">
        <v>0</v>
      </c>
      <c r="D62" s="63">
        <v>0</v>
      </c>
      <c r="E62" s="66">
        <v>0</v>
      </c>
      <c r="F62" s="64">
        <v>500000</v>
      </c>
      <c r="G62" s="64">
        <v>500000</v>
      </c>
      <c r="H62" s="66">
        <f t="shared" si="1"/>
        <v>100</v>
      </c>
      <c r="I62" s="69">
        <f t="shared" si="7"/>
        <v>500000</v>
      </c>
      <c r="J62" s="69">
        <f t="shared" si="8"/>
        <v>500000</v>
      </c>
      <c r="K62" s="66">
        <f t="shared" si="2"/>
        <v>100</v>
      </c>
    </row>
    <row r="63" spans="1:11" ht="31.2" x14ac:dyDescent="0.25">
      <c r="A63" s="65" t="s">
        <v>240</v>
      </c>
      <c r="B63" s="67" t="s">
        <v>241</v>
      </c>
      <c r="C63" s="63">
        <v>20000</v>
      </c>
      <c r="D63" s="63">
        <v>19133.2</v>
      </c>
      <c r="E63" s="66">
        <f t="shared" si="0"/>
        <v>95.666000000000011</v>
      </c>
      <c r="F63" s="64">
        <v>0</v>
      </c>
      <c r="G63" s="64">
        <v>0</v>
      </c>
      <c r="H63" s="66">
        <v>0</v>
      </c>
      <c r="I63" s="69">
        <f t="shared" si="7"/>
        <v>20000</v>
      </c>
      <c r="J63" s="69">
        <f t="shared" si="8"/>
        <v>19133.2</v>
      </c>
      <c r="K63" s="66">
        <f t="shared" si="2"/>
        <v>95.666000000000011</v>
      </c>
    </row>
    <row r="64" spans="1:11" ht="18" x14ac:dyDescent="0.25">
      <c r="A64" s="65" t="s">
        <v>242</v>
      </c>
      <c r="B64" s="67" t="s">
        <v>243</v>
      </c>
      <c r="C64" s="63">
        <f>C65</f>
        <v>75000</v>
      </c>
      <c r="D64" s="63">
        <f>D65</f>
        <v>11986</v>
      </c>
      <c r="E64" s="66">
        <f t="shared" si="0"/>
        <v>15.981333333333334</v>
      </c>
      <c r="F64" s="64">
        <f>F65</f>
        <v>0</v>
      </c>
      <c r="G64" s="64">
        <f>G65</f>
        <v>0</v>
      </c>
      <c r="H64" s="73">
        <v>0</v>
      </c>
      <c r="I64" s="69">
        <f t="shared" si="7"/>
        <v>75000</v>
      </c>
      <c r="J64" s="69">
        <f t="shared" si="8"/>
        <v>11986</v>
      </c>
      <c r="K64" s="66">
        <f t="shared" si="2"/>
        <v>15.981333333333334</v>
      </c>
    </row>
    <row r="65" spans="1:11" ht="18" x14ac:dyDescent="0.25">
      <c r="A65" s="65" t="s">
        <v>244</v>
      </c>
      <c r="B65" s="67" t="s">
        <v>245</v>
      </c>
      <c r="C65" s="63">
        <v>75000</v>
      </c>
      <c r="D65" s="63">
        <v>11986</v>
      </c>
      <c r="E65" s="66">
        <f t="shared" si="0"/>
        <v>15.981333333333334</v>
      </c>
      <c r="F65" s="64">
        <v>0</v>
      </c>
      <c r="G65" s="64">
        <v>0</v>
      </c>
      <c r="H65" s="73">
        <v>0</v>
      </c>
      <c r="I65" s="69">
        <f t="shared" si="7"/>
        <v>75000</v>
      </c>
      <c r="J65" s="69">
        <f t="shared" si="8"/>
        <v>11986</v>
      </c>
      <c r="K65" s="66">
        <f t="shared" si="2"/>
        <v>15.981333333333334</v>
      </c>
    </row>
    <row r="66" spans="1:11" s="23" customFormat="1" ht="17.399999999999999" x14ac:dyDescent="0.25">
      <c r="A66" s="70" t="s">
        <v>246</v>
      </c>
      <c r="B66" s="71" t="s">
        <v>247</v>
      </c>
      <c r="C66" s="72">
        <f>C67+C70+C72+C75+C77</f>
        <v>1408400</v>
      </c>
      <c r="D66" s="72">
        <f>D67+D70+D72+D75+D77</f>
        <v>521544.58999999997</v>
      </c>
      <c r="E66" s="73">
        <f t="shared" si="0"/>
        <v>37.030999005964212</v>
      </c>
      <c r="F66" s="79">
        <f>F67+F70+F72</f>
        <v>74800</v>
      </c>
      <c r="G66" s="79">
        <f>G67+G70+G72</f>
        <v>37450</v>
      </c>
      <c r="H66" s="73">
        <f t="shared" si="1"/>
        <v>50.066844919786092</v>
      </c>
      <c r="I66" s="75">
        <f t="shared" si="7"/>
        <v>1483200</v>
      </c>
      <c r="J66" s="75">
        <f t="shared" si="8"/>
        <v>558994.59</v>
      </c>
      <c r="K66" s="73">
        <f t="shared" si="2"/>
        <v>37.688416262135924</v>
      </c>
    </row>
    <row r="67" spans="1:11" s="26" customFormat="1" ht="32.25" customHeight="1" x14ac:dyDescent="0.25">
      <c r="A67" s="80" t="s">
        <v>248</v>
      </c>
      <c r="B67" s="81" t="s">
        <v>249</v>
      </c>
      <c r="C67" s="82">
        <f>C68+C69</f>
        <v>708400</v>
      </c>
      <c r="D67" s="82">
        <f>D68+D69</f>
        <v>257576.15</v>
      </c>
      <c r="E67" s="83">
        <f t="shared" si="0"/>
        <v>36.360269621682669</v>
      </c>
      <c r="F67" s="84">
        <v>0</v>
      </c>
      <c r="G67" s="84">
        <v>0</v>
      </c>
      <c r="H67" s="73">
        <v>0</v>
      </c>
      <c r="I67" s="85">
        <f t="shared" si="7"/>
        <v>708400</v>
      </c>
      <c r="J67" s="85">
        <f t="shared" si="8"/>
        <v>257576.15</v>
      </c>
      <c r="K67" s="83">
        <f t="shared" si="2"/>
        <v>36.360269621682669</v>
      </c>
    </row>
    <row r="68" spans="1:11" s="146" customFormat="1" ht="32.25" customHeight="1" x14ac:dyDescent="0.25">
      <c r="A68" s="144" t="s">
        <v>364</v>
      </c>
      <c r="B68" s="145" t="s">
        <v>363</v>
      </c>
      <c r="C68" s="86">
        <v>140000</v>
      </c>
      <c r="D68" s="86">
        <v>25344.93</v>
      </c>
      <c r="E68" s="66">
        <f t="shared" ref="E68" si="23">D68/C68*100</f>
        <v>18.10352142857143</v>
      </c>
      <c r="F68" s="64">
        <v>0</v>
      </c>
      <c r="G68" s="64">
        <v>0</v>
      </c>
      <c r="H68" s="66">
        <v>0</v>
      </c>
      <c r="I68" s="69">
        <f t="shared" ref="I68" si="24">C68+F68</f>
        <v>140000</v>
      </c>
      <c r="J68" s="69">
        <f t="shared" ref="J68" si="25">D68+G68</f>
        <v>25344.93</v>
      </c>
      <c r="K68" s="66">
        <f t="shared" ref="K68" si="26">J68/I68*100</f>
        <v>18.10352142857143</v>
      </c>
    </row>
    <row r="69" spans="1:11" ht="24.75" customHeight="1" x14ac:dyDescent="0.25">
      <c r="A69" s="65" t="s">
        <v>250</v>
      </c>
      <c r="B69" s="67" t="s">
        <v>251</v>
      </c>
      <c r="C69" s="86">
        <v>568400</v>
      </c>
      <c r="D69" s="86">
        <v>232231.22</v>
      </c>
      <c r="E69" s="66">
        <f t="shared" si="0"/>
        <v>40.857005629838142</v>
      </c>
      <c r="F69" s="64">
        <v>0</v>
      </c>
      <c r="G69" s="64">
        <v>0</v>
      </c>
      <c r="H69" s="73">
        <v>0</v>
      </c>
      <c r="I69" s="69">
        <f t="shared" si="7"/>
        <v>568400</v>
      </c>
      <c r="J69" s="69">
        <f t="shared" si="8"/>
        <v>232231.22</v>
      </c>
      <c r="K69" s="66">
        <f t="shared" si="2"/>
        <v>40.857005629838142</v>
      </c>
    </row>
    <row r="70" spans="1:11" s="26" customFormat="1" ht="17.399999999999999" x14ac:dyDescent="0.25">
      <c r="A70" s="80" t="s">
        <v>252</v>
      </c>
      <c r="B70" s="81" t="s">
        <v>253</v>
      </c>
      <c r="C70" s="72">
        <f>C71</f>
        <v>257000</v>
      </c>
      <c r="D70" s="72">
        <f>D71</f>
        <v>77211.58</v>
      </c>
      <c r="E70" s="73">
        <f t="shared" si="0"/>
        <v>30.043416342412456</v>
      </c>
      <c r="F70" s="74">
        <v>0</v>
      </c>
      <c r="G70" s="74">
        <v>0</v>
      </c>
      <c r="H70" s="73">
        <v>0</v>
      </c>
      <c r="I70" s="75">
        <f t="shared" si="7"/>
        <v>257000</v>
      </c>
      <c r="J70" s="75">
        <f t="shared" si="8"/>
        <v>77211.58</v>
      </c>
      <c r="K70" s="73">
        <f t="shared" si="2"/>
        <v>30.043416342412456</v>
      </c>
    </row>
    <row r="71" spans="1:11" ht="18" x14ac:dyDescent="0.25">
      <c r="A71" s="65" t="s">
        <v>254</v>
      </c>
      <c r="B71" s="67" t="s">
        <v>255</v>
      </c>
      <c r="C71" s="63">
        <v>257000</v>
      </c>
      <c r="D71" s="63">
        <v>77211.58</v>
      </c>
      <c r="E71" s="66">
        <f t="shared" si="0"/>
        <v>30.043416342412456</v>
      </c>
      <c r="F71" s="64">
        <v>0</v>
      </c>
      <c r="G71" s="64">
        <v>0</v>
      </c>
      <c r="H71" s="66">
        <v>0</v>
      </c>
      <c r="I71" s="69">
        <f t="shared" si="7"/>
        <v>257000</v>
      </c>
      <c r="J71" s="69">
        <f t="shared" si="8"/>
        <v>77211.58</v>
      </c>
      <c r="K71" s="66">
        <f t="shared" si="2"/>
        <v>30.043416342412456</v>
      </c>
    </row>
    <row r="72" spans="1:11" s="26" customFormat="1" ht="18" x14ac:dyDescent="0.25">
      <c r="A72" s="80" t="s">
        <v>256</v>
      </c>
      <c r="B72" s="81" t="s">
        <v>257</v>
      </c>
      <c r="C72" s="82">
        <f>C73</f>
        <v>200000</v>
      </c>
      <c r="D72" s="82">
        <f>D73</f>
        <v>91956.86</v>
      </c>
      <c r="E72" s="83">
        <f t="shared" si="0"/>
        <v>45.978429999999996</v>
      </c>
      <c r="F72" s="84">
        <f>F73+F74</f>
        <v>74800</v>
      </c>
      <c r="G72" s="84">
        <f>G73+G74</f>
        <v>37450</v>
      </c>
      <c r="H72" s="73">
        <f t="shared" si="1"/>
        <v>50.066844919786092</v>
      </c>
      <c r="I72" s="85">
        <f t="shared" si="7"/>
        <v>274800</v>
      </c>
      <c r="J72" s="85">
        <f t="shared" si="8"/>
        <v>129406.86</v>
      </c>
      <c r="K72" s="83">
        <f t="shared" si="2"/>
        <v>47.091288209606986</v>
      </c>
    </row>
    <row r="73" spans="1:11" ht="31.2" x14ac:dyDescent="0.25">
      <c r="A73" s="65" t="s">
        <v>258</v>
      </c>
      <c r="B73" s="67" t="s">
        <v>259</v>
      </c>
      <c r="C73" s="86">
        <v>200000</v>
      </c>
      <c r="D73" s="86">
        <v>91956.86</v>
      </c>
      <c r="E73" s="66">
        <f t="shared" si="0"/>
        <v>45.978429999999996</v>
      </c>
      <c r="F73" s="64">
        <v>0</v>
      </c>
      <c r="G73" s="64">
        <v>0</v>
      </c>
      <c r="H73" s="66">
        <v>0</v>
      </c>
      <c r="I73" s="69">
        <f t="shared" si="7"/>
        <v>200000</v>
      </c>
      <c r="J73" s="69">
        <f t="shared" si="8"/>
        <v>91956.86</v>
      </c>
      <c r="K73" s="66">
        <f t="shared" si="2"/>
        <v>45.978429999999996</v>
      </c>
    </row>
    <row r="74" spans="1:11" ht="23.25" customHeight="1" x14ac:dyDescent="0.25">
      <c r="A74" s="65" t="s">
        <v>260</v>
      </c>
      <c r="B74" s="67" t="s">
        <v>261</v>
      </c>
      <c r="C74" s="63">
        <v>0</v>
      </c>
      <c r="D74" s="63">
        <v>0</v>
      </c>
      <c r="E74" s="66">
        <v>0</v>
      </c>
      <c r="F74" s="64">
        <v>74800</v>
      </c>
      <c r="G74" s="64">
        <v>37450</v>
      </c>
      <c r="H74" s="66">
        <f t="shared" si="1"/>
        <v>50.066844919786092</v>
      </c>
      <c r="I74" s="69">
        <f t="shared" si="7"/>
        <v>74800</v>
      </c>
      <c r="J74" s="69">
        <f t="shared" si="8"/>
        <v>37450</v>
      </c>
      <c r="K74" s="66">
        <f t="shared" si="2"/>
        <v>50.066844919786092</v>
      </c>
    </row>
    <row r="75" spans="1:11" s="23" customFormat="1" ht="17.399999999999999" x14ac:dyDescent="0.25">
      <c r="A75" s="70" t="s">
        <v>262</v>
      </c>
      <c r="B75" s="71" t="s">
        <v>263</v>
      </c>
      <c r="C75" s="72">
        <f>C76</f>
        <v>190000</v>
      </c>
      <c r="D75" s="72">
        <f>D76</f>
        <v>94800</v>
      </c>
      <c r="E75" s="73">
        <f t="shared" ref="E75:E88" si="27">D75/C75*100</f>
        <v>49.894736842105267</v>
      </c>
      <c r="F75" s="79">
        <v>0</v>
      </c>
      <c r="G75" s="79">
        <v>0</v>
      </c>
      <c r="H75" s="73">
        <v>0</v>
      </c>
      <c r="I75" s="75">
        <f t="shared" si="7"/>
        <v>190000</v>
      </c>
      <c r="J75" s="75">
        <f t="shared" si="8"/>
        <v>94800</v>
      </c>
      <c r="K75" s="73">
        <f t="shared" ref="K75:K88" si="28">J75/I75*100</f>
        <v>49.894736842105267</v>
      </c>
    </row>
    <row r="76" spans="1:11" ht="18" x14ac:dyDescent="0.25">
      <c r="A76" s="65" t="s">
        <v>264</v>
      </c>
      <c r="B76" s="67" t="s">
        <v>265</v>
      </c>
      <c r="C76" s="63">
        <v>190000</v>
      </c>
      <c r="D76" s="63">
        <v>94800</v>
      </c>
      <c r="E76" s="66">
        <f t="shared" si="27"/>
        <v>49.894736842105267</v>
      </c>
      <c r="F76" s="64">
        <v>0</v>
      </c>
      <c r="G76" s="64">
        <v>0</v>
      </c>
      <c r="H76" s="66">
        <v>0</v>
      </c>
      <c r="I76" s="69">
        <f t="shared" ref="I76:I88" si="29">C76+F76</f>
        <v>190000</v>
      </c>
      <c r="J76" s="69">
        <f t="shared" ref="J76:J88" si="30">D76+G76</f>
        <v>94800</v>
      </c>
      <c r="K76" s="66">
        <f t="shared" si="28"/>
        <v>49.894736842105267</v>
      </c>
    </row>
    <row r="77" spans="1:11" s="23" customFormat="1" ht="18" thickBot="1" x14ac:dyDescent="0.3">
      <c r="A77" s="119" t="s">
        <v>329</v>
      </c>
      <c r="B77" s="120" t="s">
        <v>330</v>
      </c>
      <c r="C77" s="121">
        <v>53000</v>
      </c>
      <c r="D77" s="121">
        <v>0</v>
      </c>
      <c r="E77" s="122">
        <f t="shared" si="27"/>
        <v>0</v>
      </c>
      <c r="F77" s="123">
        <v>0</v>
      </c>
      <c r="G77" s="123">
        <v>0</v>
      </c>
      <c r="H77" s="122">
        <v>0</v>
      </c>
      <c r="I77" s="124">
        <f t="shared" si="29"/>
        <v>53000</v>
      </c>
      <c r="J77" s="124">
        <f t="shared" si="30"/>
        <v>0</v>
      </c>
      <c r="K77" s="122">
        <f t="shared" si="28"/>
        <v>0</v>
      </c>
    </row>
    <row r="78" spans="1:11" s="23" customFormat="1" ht="31.8" thickBot="1" x14ac:dyDescent="0.3">
      <c r="A78" s="151" t="s">
        <v>266</v>
      </c>
      <c r="B78" s="152" t="s">
        <v>267</v>
      </c>
      <c r="C78" s="131">
        <f>C6+C9+C17+C21+C35+C46+C66+C41+C29</f>
        <v>122230767</v>
      </c>
      <c r="D78" s="131">
        <f>D6+D9+D17+D21+D35+D46+D66+D41+D29</f>
        <v>59656823.300000012</v>
      </c>
      <c r="E78" s="153">
        <f t="shared" si="27"/>
        <v>48.806715988291238</v>
      </c>
      <c r="F78" s="132">
        <f>F6+F9+F21+F29+F35+F41+F46+F66</f>
        <v>10526575.719999999</v>
      </c>
      <c r="G78" s="132">
        <f>G6+G9+G21+G29+G35+G41+G46+G66</f>
        <v>5258907.28</v>
      </c>
      <c r="H78" s="153">
        <f t="shared" ref="H78:H88" si="31">G78/F78*100</f>
        <v>49.958385517603062</v>
      </c>
      <c r="I78" s="154">
        <f t="shared" si="29"/>
        <v>132757342.72</v>
      </c>
      <c r="J78" s="154">
        <f t="shared" si="30"/>
        <v>64915730.580000013</v>
      </c>
      <c r="K78" s="155">
        <f t="shared" si="28"/>
        <v>48.898033999456061</v>
      </c>
    </row>
    <row r="79" spans="1:11" ht="46.8" x14ac:dyDescent="0.25">
      <c r="A79" s="125" t="s">
        <v>268</v>
      </c>
      <c r="B79" s="126" t="s">
        <v>269</v>
      </c>
      <c r="C79" s="127">
        <v>5000</v>
      </c>
      <c r="D79" s="127">
        <v>0</v>
      </c>
      <c r="E79" s="128">
        <f t="shared" si="27"/>
        <v>0</v>
      </c>
      <c r="F79" s="129">
        <v>0</v>
      </c>
      <c r="G79" s="129">
        <v>0</v>
      </c>
      <c r="H79" s="128">
        <v>0</v>
      </c>
      <c r="I79" s="130">
        <f t="shared" si="29"/>
        <v>5000</v>
      </c>
      <c r="J79" s="130">
        <f t="shared" si="30"/>
        <v>0</v>
      </c>
      <c r="K79" s="128">
        <f t="shared" si="28"/>
        <v>0</v>
      </c>
    </row>
    <row r="80" spans="1:11" s="23" customFormat="1" ht="31.2" x14ac:dyDescent="0.25">
      <c r="A80" s="147" t="s">
        <v>270</v>
      </c>
      <c r="B80" s="148" t="s">
        <v>271</v>
      </c>
      <c r="C80" s="72">
        <f>C78+C79</f>
        <v>122235767</v>
      </c>
      <c r="D80" s="72">
        <f>D78+D79</f>
        <v>59656823.300000012</v>
      </c>
      <c r="E80" s="149">
        <f t="shared" si="27"/>
        <v>48.804719571154664</v>
      </c>
      <c r="F80" s="74">
        <f>F78+F79</f>
        <v>10526575.719999999</v>
      </c>
      <c r="G80" s="74">
        <f>G78+G79</f>
        <v>5258907.28</v>
      </c>
      <c r="H80" s="149">
        <f t="shared" si="31"/>
        <v>49.958385517603062</v>
      </c>
      <c r="I80" s="150">
        <f t="shared" si="29"/>
        <v>132762342.72</v>
      </c>
      <c r="J80" s="150">
        <f t="shared" si="30"/>
        <v>64915730.580000013</v>
      </c>
      <c r="K80" s="149">
        <f t="shared" si="28"/>
        <v>48.896192436818744</v>
      </c>
    </row>
    <row r="81" spans="1:24" s="23" customFormat="1" ht="62.4" x14ac:dyDescent="0.25">
      <c r="A81" s="70" t="s">
        <v>272</v>
      </c>
      <c r="B81" s="71" t="s">
        <v>273</v>
      </c>
      <c r="C81" s="72">
        <f>SUM(C82:C83)</f>
        <v>3633209.83</v>
      </c>
      <c r="D81" s="72">
        <f>SUM(D82:D83)</f>
        <v>3633209.83</v>
      </c>
      <c r="E81" s="73">
        <f t="shared" si="27"/>
        <v>100</v>
      </c>
      <c r="F81" s="79">
        <v>0</v>
      </c>
      <c r="G81" s="79">
        <v>0</v>
      </c>
      <c r="H81" s="73">
        <v>0</v>
      </c>
      <c r="I81" s="75">
        <f t="shared" si="29"/>
        <v>3633209.83</v>
      </c>
      <c r="J81" s="75">
        <f t="shared" si="30"/>
        <v>3633209.83</v>
      </c>
      <c r="K81" s="73">
        <f t="shared" si="28"/>
        <v>100</v>
      </c>
    </row>
    <row r="82" spans="1:24" ht="46.8" x14ac:dyDescent="0.25">
      <c r="A82" s="65" t="s">
        <v>274</v>
      </c>
      <c r="B82" s="67" t="s">
        <v>275</v>
      </c>
      <c r="C82" s="88">
        <v>3193000</v>
      </c>
      <c r="D82" s="88">
        <v>3193000</v>
      </c>
      <c r="E82" s="66">
        <f t="shared" si="27"/>
        <v>100</v>
      </c>
      <c r="F82" s="64">
        <v>0</v>
      </c>
      <c r="G82" s="64">
        <v>0</v>
      </c>
      <c r="H82" s="66">
        <v>0</v>
      </c>
      <c r="I82" s="69">
        <f t="shared" si="29"/>
        <v>3193000</v>
      </c>
      <c r="J82" s="69">
        <f t="shared" si="30"/>
        <v>3193000</v>
      </c>
      <c r="K82" s="66">
        <f t="shared" si="28"/>
        <v>100</v>
      </c>
    </row>
    <row r="83" spans="1:24" ht="46.8" x14ac:dyDescent="0.25">
      <c r="A83" s="77" t="s">
        <v>343</v>
      </c>
      <c r="B83" s="94" t="s">
        <v>331</v>
      </c>
      <c r="C83" s="88">
        <v>440209.83</v>
      </c>
      <c r="D83" s="88">
        <v>440209.83</v>
      </c>
      <c r="E83" s="66">
        <f t="shared" si="27"/>
        <v>100</v>
      </c>
      <c r="F83" s="64">
        <v>0</v>
      </c>
      <c r="G83" s="64">
        <v>0</v>
      </c>
      <c r="H83" s="66">
        <v>0</v>
      </c>
      <c r="I83" s="69">
        <f t="shared" si="29"/>
        <v>440209.83</v>
      </c>
      <c r="J83" s="69">
        <f t="shared" si="30"/>
        <v>440209.83</v>
      </c>
      <c r="K83" s="66">
        <f t="shared" si="28"/>
        <v>100</v>
      </c>
    </row>
    <row r="84" spans="1:24" s="23" customFormat="1" ht="46.8" x14ac:dyDescent="0.25">
      <c r="A84" s="70" t="s">
        <v>276</v>
      </c>
      <c r="B84" s="71" t="s">
        <v>277</v>
      </c>
      <c r="C84" s="72">
        <f>SUM(C85:C87)</f>
        <v>6777414</v>
      </c>
      <c r="D84" s="72">
        <f>SUM(D85:D87)</f>
        <v>2591314</v>
      </c>
      <c r="E84" s="73">
        <f t="shared" si="27"/>
        <v>38.234553769328542</v>
      </c>
      <c r="F84" s="79">
        <f>SUM(F85:F87)</f>
        <v>2258687</v>
      </c>
      <c r="G84" s="79">
        <f>SUM(G85:G87)</f>
        <v>837890</v>
      </c>
      <c r="H84" s="73">
        <f t="shared" si="31"/>
        <v>37.096330744366085</v>
      </c>
      <c r="I84" s="75">
        <f t="shared" si="29"/>
        <v>9036101</v>
      </c>
      <c r="J84" s="75">
        <f t="shared" si="30"/>
        <v>3429204</v>
      </c>
      <c r="K84" s="73">
        <f t="shared" si="28"/>
        <v>37.950040620395896</v>
      </c>
    </row>
    <row r="85" spans="1:24" ht="31.2" x14ac:dyDescent="0.25">
      <c r="A85" s="65" t="s">
        <v>278</v>
      </c>
      <c r="B85" s="67" t="s">
        <v>279</v>
      </c>
      <c r="C85" s="63">
        <v>0</v>
      </c>
      <c r="D85" s="63">
        <v>0</v>
      </c>
      <c r="E85" s="66">
        <v>0</v>
      </c>
      <c r="F85" s="64">
        <v>1649687</v>
      </c>
      <c r="G85" s="64">
        <v>282890</v>
      </c>
      <c r="H85" s="66">
        <f t="shared" si="31"/>
        <v>17.148101427725383</v>
      </c>
      <c r="I85" s="69">
        <f t="shared" si="29"/>
        <v>1649687</v>
      </c>
      <c r="J85" s="69">
        <f t="shared" si="30"/>
        <v>282890</v>
      </c>
      <c r="K85" s="66">
        <f t="shared" si="28"/>
        <v>17.148101427725383</v>
      </c>
    </row>
    <row r="86" spans="1:24" ht="46.8" x14ac:dyDescent="0.25">
      <c r="A86" s="133" t="s">
        <v>366</v>
      </c>
      <c r="B86" s="114" t="s">
        <v>365</v>
      </c>
      <c r="C86" s="63">
        <v>100000</v>
      </c>
      <c r="D86" s="63">
        <v>0</v>
      </c>
      <c r="E86" s="66">
        <v>0</v>
      </c>
      <c r="F86" s="64">
        <v>0</v>
      </c>
      <c r="G86" s="64">
        <v>0</v>
      </c>
      <c r="H86" s="66">
        <v>0</v>
      </c>
      <c r="I86" s="69">
        <f t="shared" ref="I86" si="32">C86+F86</f>
        <v>100000</v>
      </c>
      <c r="J86" s="69">
        <f t="shared" ref="J86" si="33">D86+G86</f>
        <v>0</v>
      </c>
      <c r="K86" s="66">
        <f t="shared" ref="K86" si="34">J86/I86*100</f>
        <v>0</v>
      </c>
    </row>
    <row r="87" spans="1:24" ht="18.600000000000001" thickBot="1" x14ac:dyDescent="0.3">
      <c r="A87" s="133" t="s">
        <v>280</v>
      </c>
      <c r="B87" s="114" t="s">
        <v>281</v>
      </c>
      <c r="C87" s="134">
        <v>6677414</v>
      </c>
      <c r="D87" s="134">
        <v>2591314</v>
      </c>
      <c r="E87" s="135">
        <f t="shared" si="27"/>
        <v>38.807148995104988</v>
      </c>
      <c r="F87" s="136">
        <v>609000</v>
      </c>
      <c r="G87" s="136">
        <v>555000</v>
      </c>
      <c r="H87" s="122">
        <f t="shared" si="31"/>
        <v>91.13300492610837</v>
      </c>
      <c r="I87" s="137">
        <f t="shared" si="29"/>
        <v>7286414</v>
      </c>
      <c r="J87" s="137">
        <f t="shared" si="30"/>
        <v>3146314</v>
      </c>
      <c r="K87" s="135">
        <f t="shared" si="28"/>
        <v>43.180554934155538</v>
      </c>
    </row>
    <row r="88" spans="1:24" s="23" customFormat="1" ht="36" customHeight="1" thickBot="1" x14ac:dyDescent="0.3">
      <c r="A88" s="156" t="s">
        <v>161</v>
      </c>
      <c r="B88" s="157" t="s">
        <v>282</v>
      </c>
      <c r="C88" s="59">
        <f>C80+C81+C84</f>
        <v>132646390.83</v>
      </c>
      <c r="D88" s="59">
        <f>D80+D81+D84</f>
        <v>65881347.13000001</v>
      </c>
      <c r="E88" s="138">
        <f t="shared" si="27"/>
        <v>49.666897619878512</v>
      </c>
      <c r="F88" s="59">
        <f>F80+F81+F84</f>
        <v>12785262.719999999</v>
      </c>
      <c r="G88" s="59">
        <f>G80+G81+G84</f>
        <v>6096797.2800000003</v>
      </c>
      <c r="H88" s="138">
        <f t="shared" si="31"/>
        <v>47.686132178283472</v>
      </c>
      <c r="I88" s="139">
        <f t="shared" si="29"/>
        <v>145431653.55000001</v>
      </c>
      <c r="J88" s="139">
        <f t="shared" si="30"/>
        <v>71978144.410000011</v>
      </c>
      <c r="K88" s="140">
        <f t="shared" si="28"/>
        <v>49.492763544253883</v>
      </c>
    </row>
    <row r="89" spans="1:24" ht="8.25" customHeight="1" x14ac:dyDescent="0.25">
      <c r="A89" s="7"/>
      <c r="B89" s="8"/>
      <c r="C89" s="6"/>
      <c r="D89" s="9"/>
      <c r="E89" s="9"/>
      <c r="F89" s="6"/>
      <c r="G89" s="10"/>
      <c r="H89" s="10"/>
      <c r="I89" s="10"/>
      <c r="J89" s="10"/>
      <c r="K89" s="3"/>
    </row>
    <row r="90" spans="1:24" s="17" customFormat="1" ht="18" x14ac:dyDescent="0.35">
      <c r="A90" s="357" t="s">
        <v>288</v>
      </c>
      <c r="B90" s="357"/>
      <c r="C90" s="28"/>
      <c r="D90" s="11"/>
      <c r="E90" s="11"/>
      <c r="F90" s="11"/>
      <c r="G90" s="12"/>
      <c r="H90" s="13"/>
      <c r="I90" s="13"/>
      <c r="J90" s="14"/>
      <c r="K90" s="14"/>
      <c r="L90" s="14"/>
      <c r="M90" s="14"/>
      <c r="N90" s="14"/>
      <c r="O90" s="14"/>
      <c r="P90" s="15"/>
      <c r="Q90" s="15"/>
      <c r="R90" s="15"/>
      <c r="S90" s="15"/>
      <c r="T90" s="15"/>
      <c r="U90" s="15"/>
      <c r="V90" s="15"/>
      <c r="W90" s="15"/>
      <c r="X90" s="16"/>
    </row>
    <row r="91" spans="1:24" s="17" customFormat="1" ht="18" x14ac:dyDescent="0.35">
      <c r="A91" s="29" t="s">
        <v>289</v>
      </c>
      <c r="B91" s="30"/>
      <c r="D91" s="31" t="s">
        <v>290</v>
      </c>
      <c r="E91" s="11"/>
      <c r="F91" s="11"/>
      <c r="G91" s="19"/>
    </row>
    <row r="92" spans="1:24" s="17" customFormat="1" ht="15.6" x14ac:dyDescent="0.25">
      <c r="A92" s="18"/>
      <c r="B92" s="11"/>
      <c r="C92" s="27"/>
      <c r="D92" s="11"/>
      <c r="E92" s="11"/>
      <c r="F92" s="11"/>
      <c r="G92" s="20"/>
    </row>
  </sheetData>
  <mergeCells count="17">
    <mergeCell ref="A1:K1"/>
    <mergeCell ref="I2:K2"/>
    <mergeCell ref="C3:C4"/>
    <mergeCell ref="D3:D4"/>
    <mergeCell ref="A90:B90"/>
    <mergeCell ref="F3:F4"/>
    <mergeCell ref="G3:G4"/>
    <mergeCell ref="I3:I4"/>
    <mergeCell ref="J3:J4"/>
    <mergeCell ref="A2:A4"/>
    <mergeCell ref="B2:B3"/>
    <mergeCell ref="A5:K5"/>
    <mergeCell ref="C2:E2"/>
    <mergeCell ref="E3:E4"/>
    <mergeCell ref="H3:H4"/>
    <mergeCell ref="F2:H2"/>
    <mergeCell ref="K3:K4"/>
  </mergeCells>
  <pageMargins left="0.19685039370078741" right="0.19685039370078741" top="0.74803149606299213" bottom="0.27559055118110237" header="0.31496062992125984" footer="0.31496062992125984"/>
  <pageSetup paperSize="9" scale="70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7" workbookViewId="0">
      <selection activeCell="C12" sqref="C12"/>
    </sheetView>
  </sheetViews>
  <sheetFormatPr defaultRowHeight="13.2" x14ac:dyDescent="0.25"/>
  <cols>
    <col min="1" max="1" width="2.33203125" style="37" customWidth="1"/>
    <col min="2" max="2" width="52.109375" style="1" customWidth="1"/>
    <col min="3" max="3" width="19.33203125" style="97" customWidth="1"/>
  </cols>
  <sheetData>
    <row r="1" spans="1:4" x14ac:dyDescent="0.25">
      <c r="B1" s="3"/>
      <c r="C1" s="95"/>
    </row>
    <row r="2" spans="1:4" ht="23.25" customHeight="1" x14ac:dyDescent="0.25">
      <c r="B2" s="326" t="s">
        <v>348</v>
      </c>
      <c r="C2" s="326"/>
    </row>
    <row r="3" spans="1:4" ht="20.399999999999999" x14ac:dyDescent="0.25">
      <c r="B3" s="327" t="s">
        <v>367</v>
      </c>
      <c r="C3" s="327"/>
    </row>
    <row r="4" spans="1:4" ht="22.5" customHeight="1" thickBot="1" x14ac:dyDescent="0.3">
      <c r="B4" s="22"/>
      <c r="C4" s="96"/>
    </row>
    <row r="5" spans="1:4" ht="24" customHeight="1" x14ac:dyDescent="0.25">
      <c r="B5" s="354" t="s">
        <v>0</v>
      </c>
      <c r="C5" s="159"/>
    </row>
    <row r="6" spans="1:4" ht="21.15" customHeight="1" x14ac:dyDescent="0.25">
      <c r="B6" s="355"/>
      <c r="C6" s="324" t="s">
        <v>5</v>
      </c>
    </row>
    <row r="7" spans="1:4" ht="76.2" customHeight="1" thickBot="1" x14ac:dyDescent="0.3">
      <c r="B7" s="356"/>
      <c r="C7" s="325"/>
    </row>
    <row r="8" spans="1:4" ht="23.4" thickBot="1" x14ac:dyDescent="0.3">
      <c r="B8" s="331" t="s">
        <v>284</v>
      </c>
      <c r="C8" s="332"/>
    </row>
    <row r="9" spans="1:4" s="26" customFormat="1" ht="32.4" x14ac:dyDescent="0.3">
      <c r="A9" s="39" t="e">
        <f>#REF!+1</f>
        <v>#REF!</v>
      </c>
      <c r="B9" s="45" t="s">
        <v>374</v>
      </c>
      <c r="C9" s="62">
        <v>23164.9</v>
      </c>
      <c r="D9" s="162">
        <f>C9/1000</f>
        <v>23.164900000000003</v>
      </c>
    </row>
    <row r="10" spans="1:4" s="26" customFormat="1" ht="33.75" customHeight="1" x14ac:dyDescent="0.3">
      <c r="A10" s="39" t="e">
        <f>#REF!+1</f>
        <v>#REF!</v>
      </c>
      <c r="B10" s="45" t="s">
        <v>375</v>
      </c>
      <c r="C10" s="62">
        <v>82.2</v>
      </c>
      <c r="D10" s="162">
        <f t="shared" ref="D10:D19" si="0">C10/1000</f>
        <v>8.2200000000000009E-2</v>
      </c>
    </row>
    <row r="11" spans="1:4" s="23" customFormat="1" ht="17.399999999999999" x14ac:dyDescent="0.25">
      <c r="A11" s="38" t="e">
        <f>#REF!+1</f>
        <v>#REF!</v>
      </c>
      <c r="B11" s="43" t="s">
        <v>376</v>
      </c>
      <c r="C11" s="62">
        <v>3236.7</v>
      </c>
      <c r="D11" s="162">
        <f t="shared" si="0"/>
        <v>3.2366999999999999</v>
      </c>
    </row>
    <row r="12" spans="1:4" s="26" customFormat="1" ht="32.4" x14ac:dyDescent="0.3">
      <c r="A12" s="39" t="e">
        <f>#REF!+1</f>
        <v>#REF!</v>
      </c>
      <c r="B12" s="45" t="s">
        <v>377</v>
      </c>
      <c r="C12" s="62">
        <v>182.2</v>
      </c>
      <c r="D12" s="162">
        <f t="shared" si="0"/>
        <v>0.1822</v>
      </c>
    </row>
    <row r="13" spans="1:4" s="26" customFormat="1" ht="18" x14ac:dyDescent="0.3">
      <c r="A13" s="39"/>
      <c r="B13" s="163" t="s">
        <v>378</v>
      </c>
      <c r="C13" s="62">
        <v>3010.9</v>
      </c>
      <c r="D13" s="162">
        <f t="shared" si="0"/>
        <v>3.0108999999999999</v>
      </c>
    </row>
    <row r="14" spans="1:4" ht="18" x14ac:dyDescent="0.25">
      <c r="A14" s="37" t="e">
        <f>#REF!+1</f>
        <v>#REF!</v>
      </c>
      <c r="B14" s="164" t="s">
        <v>379</v>
      </c>
      <c r="C14" s="61">
        <v>32.6</v>
      </c>
      <c r="D14" s="162">
        <f t="shared" si="0"/>
        <v>3.2600000000000004E-2</v>
      </c>
    </row>
    <row r="15" spans="1:4" s="26" customFormat="1" ht="17.399999999999999" x14ac:dyDescent="0.3">
      <c r="A15" s="39" t="e">
        <f>#REF!+1</f>
        <v>#REF!</v>
      </c>
      <c r="B15" s="45" t="s">
        <v>380</v>
      </c>
      <c r="C15" s="62">
        <v>6484.3</v>
      </c>
      <c r="D15" s="162">
        <f t="shared" si="0"/>
        <v>6.4843000000000002</v>
      </c>
    </row>
    <row r="16" spans="1:4" s="26" customFormat="1" ht="35.25" customHeight="1" x14ac:dyDescent="0.3">
      <c r="A16" s="39" t="e">
        <f>#REF!+1</f>
        <v>#REF!</v>
      </c>
      <c r="B16" s="45" t="s">
        <v>381</v>
      </c>
      <c r="C16" s="62">
        <v>508.2</v>
      </c>
      <c r="D16" s="162">
        <f t="shared" si="0"/>
        <v>0.50819999999999999</v>
      </c>
    </row>
    <row r="17" spans="1:4" ht="31.2" x14ac:dyDescent="0.25">
      <c r="A17" s="37" t="e">
        <f>#REF!+1</f>
        <v>#REF!</v>
      </c>
      <c r="B17" s="44" t="s">
        <v>382</v>
      </c>
      <c r="C17" s="61">
        <v>297.89999999999998</v>
      </c>
      <c r="D17" s="162">
        <f t="shared" si="0"/>
        <v>0.2979</v>
      </c>
    </row>
    <row r="18" spans="1:4" s="26" customFormat="1" ht="17.399999999999999" x14ac:dyDescent="0.3">
      <c r="A18" s="39" t="e">
        <f t="shared" ref="A18" si="1">A17+1</f>
        <v>#REF!</v>
      </c>
      <c r="B18" s="45" t="s">
        <v>383</v>
      </c>
      <c r="C18" s="62">
        <v>32.9</v>
      </c>
      <c r="D18" s="162">
        <f t="shared" si="0"/>
        <v>3.2899999999999999E-2</v>
      </c>
    </row>
    <row r="19" spans="1:4" ht="18" x14ac:dyDescent="0.25">
      <c r="A19" s="37" t="e">
        <f>#REF!+1</f>
        <v>#REF!</v>
      </c>
      <c r="B19" s="44" t="s">
        <v>368</v>
      </c>
      <c r="C19" s="61">
        <v>21.1</v>
      </c>
      <c r="D19" s="162">
        <f t="shared" si="0"/>
        <v>2.1100000000000001E-2</v>
      </c>
    </row>
    <row r="20" spans="1:4" s="23" customFormat="1" ht="17.399999999999999" x14ac:dyDescent="0.25">
      <c r="A20" s="38" t="e">
        <f>#REF!+1</f>
        <v>#REF!</v>
      </c>
      <c r="B20" s="43" t="s">
        <v>143</v>
      </c>
      <c r="C20" s="107">
        <v>13269200</v>
      </c>
    </row>
    <row r="21" spans="1:4" ht="24" customHeight="1" x14ac:dyDescent="0.25">
      <c r="A21" s="37" t="e">
        <f t="shared" ref="A21:A30" si="2">A20+1</f>
        <v>#REF!</v>
      </c>
      <c r="B21" s="44" t="s">
        <v>145</v>
      </c>
      <c r="C21" s="61">
        <v>13269200</v>
      </c>
    </row>
    <row r="22" spans="1:4" ht="18" x14ac:dyDescent="0.25">
      <c r="B22" s="44"/>
      <c r="C22" s="61">
        <v>1201200</v>
      </c>
    </row>
    <row r="23" spans="1:4" ht="18" x14ac:dyDescent="0.25">
      <c r="B23" s="44"/>
      <c r="C23" s="61">
        <v>1201200</v>
      </c>
    </row>
    <row r="24" spans="1:4" s="26" customFormat="1" ht="32.4" x14ac:dyDescent="0.3">
      <c r="A24" s="39" t="e">
        <f>A21+1</f>
        <v>#REF!</v>
      </c>
      <c r="B24" s="45" t="s">
        <v>147</v>
      </c>
      <c r="C24" s="62">
        <v>12068000</v>
      </c>
    </row>
    <row r="25" spans="1:4" ht="31.2" x14ac:dyDescent="0.25">
      <c r="A25" s="37" t="e">
        <f>A24+1</f>
        <v>#REF!</v>
      </c>
      <c r="B25" s="44" t="s">
        <v>149</v>
      </c>
      <c r="C25" s="61">
        <v>8875000</v>
      </c>
    </row>
    <row r="26" spans="1:4" ht="31.8" thickBot="1" x14ac:dyDescent="0.3">
      <c r="A26" s="37" t="e">
        <f t="shared" si="2"/>
        <v>#REF!</v>
      </c>
      <c r="B26" s="44" t="s">
        <v>151</v>
      </c>
      <c r="C26" s="106">
        <v>3193000</v>
      </c>
    </row>
    <row r="27" spans="1:4" s="23" customFormat="1" ht="31.8" thickBot="1" x14ac:dyDescent="0.3">
      <c r="A27" s="38" t="e">
        <f>#REF!+1</f>
        <v>#REF!</v>
      </c>
      <c r="B27" s="41" t="s">
        <v>153</v>
      </c>
      <c r="C27" s="112">
        <v>31868042.27</v>
      </c>
    </row>
    <row r="28" spans="1:4" s="23" customFormat="1" ht="31.8" thickBot="1" x14ac:dyDescent="0.3">
      <c r="A28" s="38" t="e">
        <f t="shared" si="2"/>
        <v>#REF!</v>
      </c>
      <c r="B28" s="41" t="s">
        <v>155</v>
      </c>
      <c r="C28" s="165">
        <v>901800</v>
      </c>
    </row>
    <row r="29" spans="1:4" ht="82.5" customHeight="1" thickBot="1" x14ac:dyDescent="0.3">
      <c r="A29" s="37" t="e">
        <f t="shared" si="2"/>
        <v>#REF!</v>
      </c>
      <c r="B29" s="40" t="s">
        <v>157</v>
      </c>
      <c r="C29" s="111">
        <v>901800</v>
      </c>
    </row>
    <row r="30" spans="1:4" s="23" customFormat="1" ht="31.8" thickBot="1" x14ac:dyDescent="0.3">
      <c r="A30" s="38" t="e">
        <f t="shared" si="2"/>
        <v>#REF!</v>
      </c>
      <c r="B30" s="41" t="s">
        <v>159</v>
      </c>
      <c r="C30" s="166">
        <v>592373</v>
      </c>
    </row>
    <row r="31" spans="1:4" s="23" customFormat="1" ht="66.900000000000006" customHeight="1" x14ac:dyDescent="0.25">
      <c r="A31" s="38"/>
      <c r="B31" s="46" t="s">
        <v>311</v>
      </c>
      <c r="C31" s="110">
        <v>32373</v>
      </c>
    </row>
    <row r="32" spans="1:4" ht="24.75" customHeight="1" thickBot="1" x14ac:dyDescent="0.3">
      <c r="B32" s="48" t="s">
        <v>280</v>
      </c>
      <c r="C32" s="106">
        <v>560000</v>
      </c>
    </row>
    <row r="33" spans="1:3" s="23" customFormat="1" ht="23.25" customHeight="1" thickBot="1" x14ac:dyDescent="0.3">
      <c r="A33" s="38" t="e">
        <f>#REF!+1</f>
        <v>#REF!</v>
      </c>
      <c r="B33" s="57" t="s">
        <v>161</v>
      </c>
      <c r="C33" s="167">
        <v>33362215.27</v>
      </c>
    </row>
  </sheetData>
  <mergeCells count="5">
    <mergeCell ref="B2:C2"/>
    <mergeCell ref="B3:C3"/>
    <mergeCell ref="B5:B7"/>
    <mergeCell ref="C6:C7"/>
    <mergeCell ref="B8:C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E25" sqref="E25"/>
    </sheetView>
  </sheetViews>
  <sheetFormatPr defaultRowHeight="13.2" x14ac:dyDescent="0.25"/>
  <cols>
    <col min="1" max="1" width="2.33203125" style="37" customWidth="1"/>
    <col min="2" max="2" width="52.109375" style="1" customWidth="1"/>
    <col min="3" max="3" width="19.5546875" style="97" customWidth="1"/>
    <col min="4" max="4" width="14.44140625" style="1" customWidth="1"/>
    <col min="5" max="6" width="18.88671875" style="1" customWidth="1"/>
    <col min="7" max="7" width="13.5546875" style="1" customWidth="1"/>
  </cols>
  <sheetData>
    <row r="1" spans="1:7" ht="18" x14ac:dyDescent="0.25">
      <c r="B1" s="3"/>
      <c r="C1" s="98"/>
      <c r="D1" s="5"/>
      <c r="E1" s="5"/>
      <c r="F1" s="5"/>
      <c r="G1" s="21"/>
    </row>
    <row r="2" spans="1:7" ht="23.25" customHeight="1" x14ac:dyDescent="0.25">
      <c r="B2" s="326" t="s">
        <v>348</v>
      </c>
      <c r="C2" s="326"/>
      <c r="D2" s="326"/>
      <c r="E2" s="326"/>
      <c r="F2" s="326"/>
      <c r="G2" s="326"/>
    </row>
    <row r="3" spans="1:7" ht="20.399999999999999" x14ac:dyDescent="0.25">
      <c r="B3" s="327" t="s">
        <v>367</v>
      </c>
      <c r="C3" s="327"/>
      <c r="D3" s="327"/>
      <c r="E3" s="327"/>
      <c r="F3" s="327"/>
      <c r="G3" s="327"/>
    </row>
    <row r="4" spans="1:7" ht="22.5" customHeight="1" thickBot="1" x14ac:dyDescent="0.3">
      <c r="B4" s="22"/>
      <c r="C4" s="96"/>
      <c r="D4" s="22"/>
      <c r="E4" s="22"/>
      <c r="F4" s="22"/>
      <c r="G4" s="22"/>
    </row>
    <row r="5" spans="1:7" ht="24" customHeight="1" x14ac:dyDescent="0.25">
      <c r="B5" s="354" t="s">
        <v>0</v>
      </c>
      <c r="C5" s="353"/>
      <c r="D5" s="353"/>
      <c r="E5" s="328" t="s">
        <v>4</v>
      </c>
      <c r="F5" s="329"/>
      <c r="G5" s="330"/>
    </row>
    <row r="6" spans="1:7" ht="21.15" customHeight="1" x14ac:dyDescent="0.25">
      <c r="B6" s="355"/>
      <c r="C6" s="322" t="s">
        <v>6</v>
      </c>
      <c r="D6" s="351" t="s">
        <v>283</v>
      </c>
      <c r="E6" s="337" t="s">
        <v>308</v>
      </c>
      <c r="F6" s="349" t="s">
        <v>7</v>
      </c>
      <c r="G6" s="347" t="s">
        <v>283</v>
      </c>
    </row>
    <row r="7" spans="1:7" ht="76.2" customHeight="1" thickBot="1" x14ac:dyDescent="0.3">
      <c r="B7" s="356"/>
      <c r="C7" s="336"/>
      <c r="D7" s="352"/>
      <c r="E7" s="338"/>
      <c r="F7" s="350"/>
      <c r="G7" s="348"/>
    </row>
    <row r="8" spans="1:7" ht="23.4" thickBot="1" x14ac:dyDescent="0.3">
      <c r="B8" s="331" t="s">
        <v>284</v>
      </c>
      <c r="C8" s="332"/>
      <c r="D8" s="332"/>
      <c r="E8" s="332"/>
      <c r="F8" s="332"/>
      <c r="G8" s="333"/>
    </row>
    <row r="9" spans="1:7" s="26" customFormat="1" ht="18" x14ac:dyDescent="0.3">
      <c r="A9" s="39" t="e">
        <f>#REF!+1</f>
        <v>#REF!</v>
      </c>
      <c r="B9" s="45" t="s">
        <v>369</v>
      </c>
      <c r="C9" s="103">
        <v>21.8</v>
      </c>
      <c r="D9" s="105" t="e">
        <f>C9/#REF!*100</f>
        <v>#REF!</v>
      </c>
      <c r="E9" s="35" t="e">
        <f>#REF!+#REF!</f>
        <v>#REF!</v>
      </c>
      <c r="F9" s="25" t="e">
        <f>#REF!+C9</f>
        <v>#REF!</v>
      </c>
      <c r="G9" s="36" t="e">
        <f t="shared" ref="G9:G12" si="0">F9/E9*100</f>
        <v>#REF!</v>
      </c>
    </row>
    <row r="10" spans="1:7" ht="46.8" x14ac:dyDescent="0.25">
      <c r="B10" s="44" t="s">
        <v>370</v>
      </c>
      <c r="C10" s="99">
        <v>0.4</v>
      </c>
      <c r="D10" s="168">
        <v>100</v>
      </c>
      <c r="E10" s="33" t="e">
        <f>#REF!+#REF!</f>
        <v>#REF!</v>
      </c>
      <c r="F10" s="24" t="e">
        <f>#REF!+C10</f>
        <v>#REF!</v>
      </c>
      <c r="G10" s="34">
        <v>100</v>
      </c>
    </row>
    <row r="11" spans="1:7" s="23" customFormat="1" ht="31.2" x14ac:dyDescent="0.25">
      <c r="A11" s="38" t="e">
        <f>#REF!+1</f>
        <v>#REF!</v>
      </c>
      <c r="B11" s="43" t="s">
        <v>371</v>
      </c>
      <c r="C11" s="100">
        <v>644.1</v>
      </c>
      <c r="D11" s="101" t="e">
        <f>C11/#REF!*100</f>
        <v>#REF!</v>
      </c>
      <c r="E11" s="91" t="e">
        <f>#REF!+#REF!</f>
        <v>#REF!</v>
      </c>
      <c r="F11" s="92" t="e">
        <f>#REF!+C11</f>
        <v>#REF!</v>
      </c>
      <c r="G11" s="93" t="e">
        <f t="shared" si="0"/>
        <v>#REF!</v>
      </c>
    </row>
    <row r="12" spans="1:7" ht="18" x14ac:dyDescent="0.25">
      <c r="A12" s="37" t="e">
        <f>#REF!+1</f>
        <v>#REF!</v>
      </c>
      <c r="B12" s="44" t="s">
        <v>372</v>
      </c>
      <c r="C12" s="104">
        <v>242</v>
      </c>
      <c r="D12" s="102" t="e">
        <f>C12/#REF!*100</f>
        <v>#REF!</v>
      </c>
      <c r="E12" s="32" t="e">
        <f>#REF!+#REF!</f>
        <v>#REF!</v>
      </c>
      <c r="F12" s="32" t="e">
        <f>#REF!+C12</f>
        <v>#REF!</v>
      </c>
      <c r="G12" s="89" t="e">
        <f t="shared" si="0"/>
        <v>#REF!</v>
      </c>
    </row>
    <row r="13" spans="1:7" x14ac:dyDescent="0.25">
      <c r="C13" s="95"/>
    </row>
    <row r="14" spans="1:7" x14ac:dyDescent="0.25">
      <c r="C14" s="95" t="s">
        <v>306</v>
      </c>
    </row>
    <row r="15" spans="1:7" x14ac:dyDescent="0.25">
      <c r="C15" s="95"/>
    </row>
    <row r="16" spans="1:7" x14ac:dyDescent="0.25">
      <c r="C16" s="95"/>
    </row>
    <row r="17" spans="3:3" x14ac:dyDescent="0.25">
      <c r="C17" s="95"/>
    </row>
    <row r="18" spans="3:3" x14ac:dyDescent="0.25">
      <c r="C18" s="95"/>
    </row>
    <row r="19" spans="3:3" x14ac:dyDescent="0.25">
      <c r="C19" s="95"/>
    </row>
    <row r="20" spans="3:3" x14ac:dyDescent="0.25">
      <c r="C20" s="95"/>
    </row>
    <row r="21" spans="3:3" x14ac:dyDescent="0.25">
      <c r="C21" s="95"/>
    </row>
    <row r="22" spans="3:3" x14ac:dyDescent="0.25">
      <c r="C22" s="95"/>
    </row>
    <row r="23" spans="3:3" x14ac:dyDescent="0.25">
      <c r="C23" s="95"/>
    </row>
    <row r="24" spans="3:3" x14ac:dyDescent="0.25">
      <c r="C24" s="95"/>
    </row>
  </sheetData>
  <mergeCells count="11">
    <mergeCell ref="B8:G8"/>
    <mergeCell ref="B2:G2"/>
    <mergeCell ref="B3:G3"/>
    <mergeCell ref="B5:B7"/>
    <mergeCell ref="C5:D5"/>
    <mergeCell ref="E5:G5"/>
    <mergeCell ref="C6:C7"/>
    <mergeCell ref="D6:D7"/>
    <mergeCell ref="E6:E7"/>
    <mergeCell ref="F6:F7"/>
    <mergeCell ref="G6:G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E27" sqref="E27"/>
    </sheetView>
  </sheetViews>
  <sheetFormatPr defaultRowHeight="13.2" x14ac:dyDescent="0.25"/>
  <cols>
    <col min="1" max="1" width="60" style="1" customWidth="1"/>
    <col min="2" max="2" width="13.44140625" customWidth="1"/>
  </cols>
  <sheetData>
    <row r="1" spans="1:2" ht="20.399999999999999" x14ac:dyDescent="0.25">
      <c r="A1" s="158"/>
    </row>
    <row r="2" spans="1:2" ht="18.75" customHeight="1" x14ac:dyDescent="0.25">
      <c r="A2" s="360" t="s">
        <v>0</v>
      </c>
    </row>
    <row r="3" spans="1:2" ht="12.75" customHeight="1" x14ac:dyDescent="0.25">
      <c r="A3" s="360"/>
    </row>
    <row r="4" spans="1:2" ht="13.8" thickBot="1" x14ac:dyDescent="0.3">
      <c r="A4" s="361"/>
    </row>
    <row r="5" spans="1:2" ht="20.399999999999999" x14ac:dyDescent="0.25">
      <c r="A5" s="161" t="s">
        <v>287</v>
      </c>
    </row>
    <row r="6" spans="1:2" s="23" customFormat="1" ht="15.6" x14ac:dyDescent="0.25">
      <c r="A6" s="70" t="s">
        <v>163</v>
      </c>
      <c r="B6" s="169">
        <v>2788.3</v>
      </c>
    </row>
    <row r="7" spans="1:2" s="23" customFormat="1" ht="15.6" x14ac:dyDescent="0.25">
      <c r="A7" s="70" t="s">
        <v>167</v>
      </c>
      <c r="B7" s="169">
        <v>19710.526890000001</v>
      </c>
    </row>
    <row r="8" spans="1:2" s="23" customFormat="1" ht="15.6" x14ac:dyDescent="0.25">
      <c r="A8" s="70" t="s">
        <v>174</v>
      </c>
      <c r="B8" s="169">
        <v>145</v>
      </c>
    </row>
    <row r="9" spans="1:2" s="23" customFormat="1" ht="15.6" x14ac:dyDescent="0.25">
      <c r="A9" s="70" t="s">
        <v>184</v>
      </c>
      <c r="B9" s="169">
        <v>1036.7535500000001</v>
      </c>
    </row>
    <row r="10" spans="1:2" s="23" customFormat="1" ht="15.6" x14ac:dyDescent="0.25">
      <c r="A10" s="70" t="s">
        <v>196</v>
      </c>
      <c r="B10" s="169">
        <v>3.2</v>
      </c>
    </row>
    <row r="11" spans="1:2" s="23" customFormat="1" ht="15.6" x14ac:dyDescent="0.25">
      <c r="A11" s="70" t="s">
        <v>206</v>
      </c>
      <c r="B11" s="169">
        <v>2123.7408100000002</v>
      </c>
    </row>
    <row r="12" spans="1:2" ht="15.6" x14ac:dyDescent="0.25">
      <c r="A12" s="77" t="s">
        <v>341</v>
      </c>
      <c r="B12" s="170">
        <v>154.80000000000001</v>
      </c>
    </row>
    <row r="13" spans="1:2" ht="15.6" x14ac:dyDescent="0.25">
      <c r="A13" s="65" t="s">
        <v>222</v>
      </c>
      <c r="B13" s="170">
        <v>294.30435</v>
      </c>
    </row>
    <row r="14" spans="1:2" ht="15.6" x14ac:dyDescent="0.25">
      <c r="A14" s="77" t="s">
        <v>342</v>
      </c>
      <c r="B14" s="170">
        <v>148.6156</v>
      </c>
    </row>
    <row r="15" spans="1:2" ht="15.6" x14ac:dyDescent="0.25">
      <c r="A15" s="65" t="s">
        <v>373</v>
      </c>
      <c r="B15" s="170">
        <v>8.0943000000000005</v>
      </c>
    </row>
    <row r="16" spans="1:2" ht="31.2" x14ac:dyDescent="0.25">
      <c r="A16" s="65" t="s">
        <v>232</v>
      </c>
      <c r="B16" s="170">
        <v>929.27935999999988</v>
      </c>
    </row>
    <row r="17" spans="1:13" ht="15.6" x14ac:dyDescent="0.25">
      <c r="A17" s="65" t="s">
        <v>238</v>
      </c>
      <c r="B17" s="170">
        <v>300</v>
      </c>
    </row>
    <row r="18" spans="1:13" ht="31.2" x14ac:dyDescent="0.25">
      <c r="A18" s="65" t="s">
        <v>240</v>
      </c>
      <c r="B18" s="170">
        <v>19.132999999999999</v>
      </c>
    </row>
    <row r="19" spans="1:13" ht="15.6" x14ac:dyDescent="0.25">
      <c r="A19" s="65" t="s">
        <v>244</v>
      </c>
      <c r="B19" s="170">
        <v>5.8070000000000004</v>
      </c>
    </row>
    <row r="20" spans="1:13" ht="15.6" x14ac:dyDescent="0.25">
      <c r="A20" s="65" t="s">
        <v>250</v>
      </c>
      <c r="B20" s="170">
        <v>108.21700999999999</v>
      </c>
    </row>
    <row r="21" spans="1:13" s="26" customFormat="1" ht="16.2" x14ac:dyDescent="0.25">
      <c r="A21" s="80" t="s">
        <v>256</v>
      </c>
      <c r="B21" s="162">
        <v>54</v>
      </c>
    </row>
    <row r="22" spans="1:13" s="23" customFormat="1" ht="15.6" x14ac:dyDescent="0.25">
      <c r="A22" s="70" t="s">
        <v>262</v>
      </c>
      <c r="B22" s="169">
        <v>47.4</v>
      </c>
    </row>
    <row r="23" spans="1:13" s="23" customFormat="1" ht="62.4" x14ac:dyDescent="0.25">
      <c r="A23" s="70" t="s">
        <v>272</v>
      </c>
      <c r="B23" s="169">
        <v>3633.2098300000002</v>
      </c>
    </row>
    <row r="24" spans="1:13" s="23" customFormat="1" ht="48.75" customHeight="1" x14ac:dyDescent="0.25">
      <c r="A24" s="70" t="s">
        <v>276</v>
      </c>
      <c r="B24" s="169">
        <v>1832.09</v>
      </c>
    </row>
    <row r="25" spans="1:13" s="23" customFormat="1" ht="28.5" customHeight="1" x14ac:dyDescent="0.25">
      <c r="A25" s="171" t="s">
        <v>161</v>
      </c>
      <c r="B25" s="169">
        <f>SUM(B6:B24)</f>
        <v>33342.471700000002</v>
      </c>
    </row>
    <row r="26" spans="1:13" ht="30.75" customHeight="1" x14ac:dyDescent="0.25">
      <c r="A26" s="7"/>
      <c r="B26" s="169">
        <v>33342.419009999998</v>
      </c>
    </row>
    <row r="27" spans="1:13" s="17" customFormat="1" ht="18.75" customHeight="1" x14ac:dyDescent="0.25">
      <c r="A27" s="160" t="s">
        <v>288</v>
      </c>
      <c r="B27" s="172">
        <f>B25-B26</f>
        <v>5.2690000004076865E-2</v>
      </c>
      <c r="C27" s="14"/>
      <c r="D27" s="14"/>
      <c r="E27" s="15"/>
      <c r="F27" s="15"/>
      <c r="G27" s="15"/>
      <c r="H27" s="15"/>
      <c r="I27" s="15"/>
      <c r="J27" s="15"/>
      <c r="K27" s="15"/>
      <c r="L27" s="15"/>
      <c r="M27" s="16"/>
    </row>
    <row r="28" spans="1:13" s="17" customFormat="1" ht="18" x14ac:dyDescent="0.25">
      <c r="A28" s="29" t="s">
        <v>289</v>
      </c>
    </row>
    <row r="29" spans="1:13" s="17" customFormat="1" ht="15.6" x14ac:dyDescent="0.25">
      <c r="A29" s="18"/>
    </row>
  </sheetData>
  <mergeCells count="1">
    <mergeCell ref="A2:A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ДОХОДИ</vt:lpstr>
      <vt:lpstr>ВИДАТКИ</vt:lpstr>
      <vt:lpstr>Лист1</vt:lpstr>
      <vt:lpstr>Лист2</vt:lpstr>
      <vt:lpstr>Лист3</vt:lpstr>
      <vt:lpstr>Лист4</vt:lpstr>
      <vt:lpstr>Лист5</vt:lpstr>
      <vt:lpstr>Data</vt:lpstr>
      <vt:lpstr>Date</vt:lpstr>
      <vt:lpstr>ВИДАТКИ!Заголовки_для_печати</vt:lpstr>
      <vt:lpstr>ДОХОДИ!Заголовки_для_печати</vt:lpstr>
      <vt:lpstr>ДОХОДИ!Область_печати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Марків Олена Ярославівна</dc:creator>
  <cp:lastModifiedBy>111</cp:lastModifiedBy>
  <cp:lastPrinted>2020-07-31T13:12:11Z</cp:lastPrinted>
  <dcterms:created xsi:type="dcterms:W3CDTF">2019-04-04T08:39:19Z</dcterms:created>
  <dcterms:modified xsi:type="dcterms:W3CDTF">2020-07-31T13:27:18Z</dcterms:modified>
</cp:coreProperties>
</file>