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6" tabRatio="500" activeTab="1"/>
  </bookViews>
  <sheets>
    <sheet name="ДОХОДИ" sheetId="1" r:id="rId1"/>
    <sheet name="ВИДАТКИ" sheetId="2" r:id="rId2"/>
  </sheets>
  <definedNames>
    <definedName name="Data">ДОХОДИ!$A$9:$X$114</definedName>
    <definedName name="Date">ДОХОДИ!$B$3</definedName>
    <definedName name="Date1">ДОХОДИ!#REF!</definedName>
    <definedName name="EXCEL_VER">12</definedName>
    <definedName name="PRINT_DATE">"04.04.2019 11:36:23"</definedName>
    <definedName name="PRINTER">"Eксель_Імпорт (XlRpt)  ДержКазначейство ЦА, Копичко Олександр"</definedName>
    <definedName name="REP_CREATOR">"1313-MarkivO"</definedName>
    <definedName name="SignB">ДОХОДИ!#REF!</definedName>
    <definedName name="SignD">ДОХОДИ!#REF!</definedName>
    <definedName name="_xlnm.Print_Titles" localSheetId="1">ВИДАТКИ!$2:$4</definedName>
    <definedName name="_xlnm.Print_Titles" localSheetId="0">ДОХОДИ!$5:$7</definedName>
    <definedName name="_xlnm.Print_Area" localSheetId="1">ВИДАТКИ!$A$1:$K$133</definedName>
    <definedName name="_xlnm.Print_Area" localSheetId="0">ДОХОДИ!$B$1:$L$114</definedName>
  </definedNames>
  <calcPr calcId="125725"/>
</workbook>
</file>

<file path=xl/calcChain.xml><?xml version="1.0" encoding="utf-8"?>
<calcChain xmlns="http://schemas.openxmlformats.org/spreadsheetml/2006/main">
  <c r="K112" i="2"/>
  <c r="H72"/>
  <c r="E26"/>
  <c r="G106"/>
  <c r="F106"/>
  <c r="F96"/>
  <c r="G93"/>
  <c r="F93"/>
  <c r="I93" s="1"/>
  <c r="J94"/>
  <c r="I94"/>
  <c r="H94"/>
  <c r="F67"/>
  <c r="G67"/>
  <c r="J75"/>
  <c r="I75"/>
  <c r="C68"/>
  <c r="D67"/>
  <c r="G68"/>
  <c r="D57"/>
  <c r="C57"/>
  <c r="J50"/>
  <c r="I50"/>
  <c r="E50"/>
  <c r="G49"/>
  <c r="F49"/>
  <c r="D49"/>
  <c r="C49"/>
  <c r="J46"/>
  <c r="K46" s="1"/>
  <c r="I46"/>
  <c r="E46"/>
  <c r="C30"/>
  <c r="D30"/>
  <c r="D10"/>
  <c r="C10"/>
  <c r="D24"/>
  <c r="C24"/>
  <c r="J26"/>
  <c r="K26" s="1"/>
  <c r="I26"/>
  <c r="J25"/>
  <c r="I25"/>
  <c r="E25"/>
  <c r="G24"/>
  <c r="F24"/>
  <c r="F102" i="1"/>
  <c r="I106"/>
  <c r="F110"/>
  <c r="I112"/>
  <c r="G106"/>
  <c r="H106"/>
  <c r="E106"/>
  <c r="D106"/>
  <c r="K108"/>
  <c r="J108"/>
  <c r="E61"/>
  <c r="D61"/>
  <c r="K62"/>
  <c r="J62"/>
  <c r="E22"/>
  <c r="D22"/>
  <c r="K23"/>
  <c r="J23"/>
  <c r="K22"/>
  <c r="H101" i="2"/>
  <c r="H52"/>
  <c r="H43"/>
  <c r="H8"/>
  <c r="E29"/>
  <c r="E31"/>
  <c r="E32"/>
  <c r="E71"/>
  <c r="E74"/>
  <c r="E78"/>
  <c r="E112"/>
  <c r="G83"/>
  <c r="F83"/>
  <c r="G91"/>
  <c r="J91" s="1"/>
  <c r="I91"/>
  <c r="I92"/>
  <c r="J92"/>
  <c r="C111"/>
  <c r="J95"/>
  <c r="I95"/>
  <c r="H95"/>
  <c r="J89"/>
  <c r="I89"/>
  <c r="H89"/>
  <c r="J85"/>
  <c r="I85"/>
  <c r="H85"/>
  <c r="G73"/>
  <c r="F73"/>
  <c r="D73"/>
  <c r="E73" s="1"/>
  <c r="C73"/>
  <c r="J74"/>
  <c r="I74"/>
  <c r="C67"/>
  <c r="J71"/>
  <c r="I71"/>
  <c r="F68"/>
  <c r="D44"/>
  <c r="G42"/>
  <c r="K94" l="1"/>
  <c r="K75"/>
  <c r="I49"/>
  <c r="K50"/>
  <c r="J49"/>
  <c r="K49" s="1"/>
  <c r="E49"/>
  <c r="E24"/>
  <c r="I24"/>
  <c r="K25"/>
  <c r="J24"/>
  <c r="G81"/>
  <c r="F81"/>
  <c r="K91"/>
  <c r="E68"/>
  <c r="K92"/>
  <c r="I73"/>
  <c r="H93"/>
  <c r="J22" i="1"/>
  <c r="J73" i="2"/>
  <c r="K85"/>
  <c r="J93"/>
  <c r="K93" s="1"/>
  <c r="K95"/>
  <c r="K89"/>
  <c r="K74"/>
  <c r="K71"/>
  <c r="K24" l="1"/>
  <c r="K73"/>
  <c r="G6"/>
  <c r="F6"/>
  <c r="D6"/>
  <c r="C6"/>
  <c r="J9"/>
  <c r="I9"/>
  <c r="E9"/>
  <c r="I111" i="1"/>
  <c r="K111"/>
  <c r="J111"/>
  <c r="E79"/>
  <c r="K9" i="2" l="1"/>
  <c r="L111" i="1"/>
  <c r="D117" i="2"/>
  <c r="C117"/>
  <c r="J118"/>
  <c r="I118"/>
  <c r="E118"/>
  <c r="D114"/>
  <c r="C114"/>
  <c r="J115"/>
  <c r="I115"/>
  <c r="E115"/>
  <c r="J101"/>
  <c r="I101"/>
  <c r="J88"/>
  <c r="I88"/>
  <c r="H88"/>
  <c r="J87"/>
  <c r="I87"/>
  <c r="H87"/>
  <c r="J86"/>
  <c r="I86"/>
  <c r="H86"/>
  <c r="G62"/>
  <c r="G59" s="1"/>
  <c r="F62"/>
  <c r="F59" s="1"/>
  <c r="D62"/>
  <c r="C62"/>
  <c r="J63"/>
  <c r="I63"/>
  <c r="E63"/>
  <c r="F42"/>
  <c r="H42" s="1"/>
  <c r="C42"/>
  <c r="G51"/>
  <c r="F51"/>
  <c r="D51"/>
  <c r="D37" s="1"/>
  <c r="C51"/>
  <c r="C37" s="1"/>
  <c r="J52"/>
  <c r="I52"/>
  <c r="E52"/>
  <c r="J48"/>
  <c r="I48"/>
  <c r="E48"/>
  <c r="J47"/>
  <c r="I47"/>
  <c r="E47"/>
  <c r="G38"/>
  <c r="F38"/>
  <c r="D38"/>
  <c r="C38"/>
  <c r="J41"/>
  <c r="I41"/>
  <c r="E41"/>
  <c r="J40"/>
  <c r="I40"/>
  <c r="E40"/>
  <c r="J29"/>
  <c r="K29" s="1"/>
  <c r="I29"/>
  <c r="D35"/>
  <c r="E35" s="1"/>
  <c r="C35"/>
  <c r="C33"/>
  <c r="J36"/>
  <c r="E36"/>
  <c r="G35"/>
  <c r="F35"/>
  <c r="G30"/>
  <c r="F30"/>
  <c r="E30"/>
  <c r="D20"/>
  <c r="C20"/>
  <c r="J22"/>
  <c r="I22"/>
  <c r="E22"/>
  <c r="G20"/>
  <c r="F20"/>
  <c r="J21"/>
  <c r="I21"/>
  <c r="E21"/>
  <c r="G12"/>
  <c r="F12"/>
  <c r="D12"/>
  <c r="C12"/>
  <c r="E13"/>
  <c r="H13"/>
  <c r="I13"/>
  <c r="J13"/>
  <c r="G14"/>
  <c r="F14"/>
  <c r="D14"/>
  <c r="C14"/>
  <c r="G18"/>
  <c r="F18"/>
  <c r="C18"/>
  <c r="J19"/>
  <c r="I19"/>
  <c r="H19"/>
  <c r="E19"/>
  <c r="J15"/>
  <c r="I15"/>
  <c r="E15"/>
  <c r="K47" l="1"/>
  <c r="H51"/>
  <c r="I51"/>
  <c r="E51"/>
  <c r="I12"/>
  <c r="G37"/>
  <c r="H37" s="1"/>
  <c r="I62"/>
  <c r="K48"/>
  <c r="K115"/>
  <c r="C28"/>
  <c r="K118"/>
  <c r="F37"/>
  <c r="J12"/>
  <c r="K12" s="1"/>
  <c r="K101"/>
  <c r="K88"/>
  <c r="J35"/>
  <c r="K35" s="1"/>
  <c r="I35"/>
  <c r="K40"/>
  <c r="J51"/>
  <c r="K51" s="1"/>
  <c r="J62"/>
  <c r="K87"/>
  <c r="K86"/>
  <c r="E62"/>
  <c r="K63"/>
  <c r="K52"/>
  <c r="K41"/>
  <c r="I33"/>
  <c r="I34"/>
  <c r="E34"/>
  <c r="I36"/>
  <c r="K36" s="1"/>
  <c r="I18"/>
  <c r="G10"/>
  <c r="F10"/>
  <c r="K22"/>
  <c r="K15"/>
  <c r="K21"/>
  <c r="K13"/>
  <c r="I14"/>
  <c r="H12"/>
  <c r="E12"/>
  <c r="J14"/>
  <c r="E14"/>
  <c r="J18"/>
  <c r="H18"/>
  <c r="E18"/>
  <c r="K19"/>
  <c r="K113" i="1"/>
  <c r="J113"/>
  <c r="F113"/>
  <c r="K107"/>
  <c r="J107"/>
  <c r="F107"/>
  <c r="E98"/>
  <c r="D98"/>
  <c r="H58"/>
  <c r="G58"/>
  <c r="K60"/>
  <c r="J60"/>
  <c r="K59"/>
  <c r="J59"/>
  <c r="H84"/>
  <c r="G84"/>
  <c r="K86"/>
  <c r="J86"/>
  <c r="I86"/>
  <c r="G79"/>
  <c r="G78" s="1"/>
  <c r="D79"/>
  <c r="K82"/>
  <c r="J82"/>
  <c r="E58"/>
  <c r="D58"/>
  <c r="K64"/>
  <c r="J64"/>
  <c r="E16"/>
  <c r="K16" s="1"/>
  <c r="D16"/>
  <c r="K17"/>
  <c r="J17"/>
  <c r="C125" i="2"/>
  <c r="D125"/>
  <c r="J127"/>
  <c r="I127"/>
  <c r="D106"/>
  <c r="C106"/>
  <c r="J107"/>
  <c r="I107"/>
  <c r="E107"/>
  <c r="G77"/>
  <c r="H79" i="1"/>
  <c r="I79" s="1"/>
  <c r="H93"/>
  <c r="H92" s="1"/>
  <c r="H91" s="1"/>
  <c r="G93"/>
  <c r="G92" s="1"/>
  <c r="G91" s="1"/>
  <c r="K87"/>
  <c r="J87"/>
  <c r="I81"/>
  <c r="K65"/>
  <c r="J65"/>
  <c r="K110"/>
  <c r="J110"/>
  <c r="K14" i="2" l="1"/>
  <c r="K62"/>
  <c r="K18"/>
  <c r="L86" i="1"/>
  <c r="J34" i="2"/>
  <c r="K34" s="1"/>
  <c r="D33"/>
  <c r="D28" s="1"/>
  <c r="E28" s="1"/>
  <c r="K107"/>
  <c r="L113" i="1"/>
  <c r="L107"/>
  <c r="J16"/>
  <c r="H78"/>
  <c r="I78" s="1"/>
  <c r="G125" i="2"/>
  <c r="F125"/>
  <c r="D122"/>
  <c r="C122"/>
  <c r="G111"/>
  <c r="G105" s="1"/>
  <c r="F111"/>
  <c r="F105" s="1"/>
  <c r="D111"/>
  <c r="E111" s="1"/>
  <c r="D109"/>
  <c r="C109"/>
  <c r="F77"/>
  <c r="D103"/>
  <c r="D99" s="1"/>
  <c r="C103"/>
  <c r="C99" s="1"/>
  <c r="D97"/>
  <c r="D96" s="1"/>
  <c r="C97"/>
  <c r="C96" s="1"/>
  <c r="D83"/>
  <c r="D81" s="1"/>
  <c r="C83"/>
  <c r="C81" s="1"/>
  <c r="C79"/>
  <c r="D77"/>
  <c r="C77"/>
  <c r="D64"/>
  <c r="C64"/>
  <c r="D60"/>
  <c r="C60"/>
  <c r="D53"/>
  <c r="C53"/>
  <c r="C44"/>
  <c r="D42"/>
  <c r="E104" i="1"/>
  <c r="D104"/>
  <c r="E100"/>
  <c r="E97" s="1"/>
  <c r="E96" s="1"/>
  <c r="D100"/>
  <c r="D97" s="1"/>
  <c r="D96" s="1"/>
  <c r="E78"/>
  <c r="D78"/>
  <c r="E73"/>
  <c r="D73"/>
  <c r="E71"/>
  <c r="D71"/>
  <c r="E67"/>
  <c r="D67"/>
  <c r="H53"/>
  <c r="H52" s="1"/>
  <c r="H9" s="1"/>
  <c r="G53"/>
  <c r="G52" s="1"/>
  <c r="G9" s="1"/>
  <c r="E48"/>
  <c r="D48"/>
  <c r="E45"/>
  <c r="D45"/>
  <c r="E34"/>
  <c r="D34"/>
  <c r="E30"/>
  <c r="D30"/>
  <c r="E28"/>
  <c r="D28"/>
  <c r="E24"/>
  <c r="E18" s="1"/>
  <c r="D24"/>
  <c r="E19"/>
  <c r="D19"/>
  <c r="D11"/>
  <c r="D10" s="1"/>
  <c r="E11"/>
  <c r="E10" s="1"/>
  <c r="G103" i="2"/>
  <c r="G99" s="1"/>
  <c r="F103"/>
  <c r="F99" s="1"/>
  <c r="G97"/>
  <c r="F97"/>
  <c r="G96" l="1"/>
  <c r="G76" s="1"/>
  <c r="E77"/>
  <c r="F76"/>
  <c r="D18" i="1"/>
  <c r="D76" i="2"/>
  <c r="D59"/>
  <c r="C59"/>
  <c r="C76"/>
  <c r="E27" i="1"/>
  <c r="J33" i="2"/>
  <c r="K33" s="1"/>
  <c r="E33"/>
  <c r="C105"/>
  <c r="D66" i="1"/>
  <c r="D57" s="1"/>
  <c r="D27"/>
  <c r="D33"/>
  <c r="D105" i="2"/>
  <c r="E66" i="1"/>
  <c r="E57" s="1"/>
  <c r="E33"/>
  <c r="F26"/>
  <c r="K99"/>
  <c r="J99"/>
  <c r="K98"/>
  <c r="J98"/>
  <c r="K26"/>
  <c r="J26"/>
  <c r="I90"/>
  <c r="I89"/>
  <c r="I85"/>
  <c r="F99"/>
  <c r="F98"/>
  <c r="F25"/>
  <c r="F24"/>
  <c r="J124" i="2"/>
  <c r="J117"/>
  <c r="J69"/>
  <c r="J43"/>
  <c r="J28"/>
  <c r="I124"/>
  <c r="I69"/>
  <c r="I43"/>
  <c r="I32"/>
  <c r="I31"/>
  <c r="I28"/>
  <c r="E117"/>
  <c r="J80"/>
  <c r="I80"/>
  <c r="J79"/>
  <c r="I79"/>
  <c r="J32"/>
  <c r="K32" s="1"/>
  <c r="J31"/>
  <c r="J65"/>
  <c r="I65"/>
  <c r="I117"/>
  <c r="H69"/>
  <c r="E56"/>
  <c r="I56"/>
  <c r="J56"/>
  <c r="E43"/>
  <c r="E65"/>
  <c r="H88" i="1"/>
  <c r="H83" s="1"/>
  <c r="G88"/>
  <c r="G83" s="1"/>
  <c r="K90"/>
  <c r="J90"/>
  <c r="K89"/>
  <c r="J89"/>
  <c r="K85"/>
  <c r="J85"/>
  <c r="G53" i="2"/>
  <c r="K31" l="1"/>
  <c r="K28"/>
  <c r="D9" i="1"/>
  <c r="D95" s="1"/>
  <c r="D103" s="1"/>
  <c r="D114" s="1"/>
  <c r="E9"/>
  <c r="E95" s="1"/>
  <c r="E103" s="1"/>
  <c r="E114" s="1"/>
  <c r="L98"/>
  <c r="D119" i="2"/>
  <c r="D121" s="1"/>
  <c r="D129" s="1"/>
  <c r="K65"/>
  <c r="K43"/>
  <c r="L90" i="1"/>
  <c r="L26"/>
  <c r="L99"/>
  <c r="L89"/>
  <c r="L85"/>
  <c r="C119" i="2"/>
  <c r="C121" s="1"/>
  <c r="K117"/>
  <c r="K69"/>
  <c r="G119"/>
  <c r="K56"/>
  <c r="K109" i="1"/>
  <c r="J109"/>
  <c r="F109"/>
  <c r="L109" l="1"/>
  <c r="G57"/>
  <c r="G95" s="1"/>
  <c r="G103" s="1"/>
  <c r="G114" s="1"/>
  <c r="H57"/>
  <c r="H95" s="1"/>
  <c r="H103" s="1"/>
  <c r="H114" s="1"/>
  <c r="G121" i="2" l="1"/>
  <c r="G129" s="1"/>
  <c r="F53"/>
  <c r="H53" s="1"/>
  <c r="H70"/>
  <c r="H68"/>
  <c r="I83" i="1"/>
  <c r="K20"/>
  <c r="J20"/>
  <c r="F21"/>
  <c r="F20"/>
  <c r="J42" i="2"/>
  <c r="I42"/>
  <c r="J30"/>
  <c r="I30"/>
  <c r="J27"/>
  <c r="I27"/>
  <c r="J23"/>
  <c r="I23"/>
  <c r="J20"/>
  <c r="I20"/>
  <c r="E42"/>
  <c r="E27"/>
  <c r="E23"/>
  <c r="E20"/>
  <c r="E96"/>
  <c r="J8"/>
  <c r="I8"/>
  <c r="E8"/>
  <c r="K30" l="1"/>
  <c r="K23"/>
  <c r="F119"/>
  <c r="F121" s="1"/>
  <c r="F129" s="1"/>
  <c r="K42"/>
  <c r="L20" i="1"/>
  <c r="K20" i="2"/>
  <c r="K27"/>
  <c r="K8"/>
  <c r="J96"/>
  <c r="I96"/>
  <c r="K96" l="1"/>
  <c r="H96"/>
  <c r="K112" i="1"/>
  <c r="J112"/>
  <c r="K81"/>
  <c r="J81"/>
  <c r="F112"/>
  <c r="I10" i="2"/>
  <c r="J10"/>
  <c r="I11"/>
  <c r="J11"/>
  <c r="I16"/>
  <c r="J16"/>
  <c r="I17"/>
  <c r="J17"/>
  <c r="I37"/>
  <c r="J37"/>
  <c r="I38"/>
  <c r="J38"/>
  <c r="I39"/>
  <c r="J39"/>
  <c r="I44"/>
  <c r="J44"/>
  <c r="I45"/>
  <c r="J45"/>
  <c r="I53"/>
  <c r="J53"/>
  <c r="I54"/>
  <c r="J54"/>
  <c r="I55"/>
  <c r="J55"/>
  <c r="I57"/>
  <c r="J57"/>
  <c r="I58"/>
  <c r="J58"/>
  <c r="I59"/>
  <c r="J59"/>
  <c r="I60"/>
  <c r="J60"/>
  <c r="I61"/>
  <c r="J61"/>
  <c r="I64"/>
  <c r="J64"/>
  <c r="I66"/>
  <c r="J66"/>
  <c r="I67"/>
  <c r="J67"/>
  <c r="I68"/>
  <c r="J68"/>
  <c r="I70"/>
  <c r="J70"/>
  <c r="I72"/>
  <c r="J72"/>
  <c r="J76"/>
  <c r="I77"/>
  <c r="J77"/>
  <c r="I78"/>
  <c r="J78"/>
  <c r="I81"/>
  <c r="J81"/>
  <c r="I82"/>
  <c r="J82"/>
  <c r="I83"/>
  <c r="J83"/>
  <c r="I84"/>
  <c r="J84"/>
  <c r="I90"/>
  <c r="J90"/>
  <c r="I97"/>
  <c r="J97"/>
  <c r="I98"/>
  <c r="J98"/>
  <c r="I99"/>
  <c r="J99"/>
  <c r="I100"/>
  <c r="J100"/>
  <c r="I102"/>
  <c r="J102"/>
  <c r="I103"/>
  <c r="J103"/>
  <c r="I104"/>
  <c r="J104"/>
  <c r="I105"/>
  <c r="J105"/>
  <c r="I106"/>
  <c r="J106"/>
  <c r="I108"/>
  <c r="J108"/>
  <c r="I109"/>
  <c r="J109"/>
  <c r="I110"/>
  <c r="J110"/>
  <c r="I111"/>
  <c r="J111"/>
  <c r="I112"/>
  <c r="J112"/>
  <c r="I113"/>
  <c r="J113"/>
  <c r="I114"/>
  <c r="J114"/>
  <c r="I116"/>
  <c r="J116"/>
  <c r="I120"/>
  <c r="J120"/>
  <c r="I122"/>
  <c r="J122"/>
  <c r="I123"/>
  <c r="J123"/>
  <c r="J125"/>
  <c r="I126"/>
  <c r="J126"/>
  <c r="I128"/>
  <c r="J128"/>
  <c r="I7"/>
  <c r="J7"/>
  <c r="J6"/>
  <c r="I6"/>
  <c r="H7"/>
  <c r="H10"/>
  <c r="H11"/>
  <c r="H16"/>
  <c r="H17"/>
  <c r="H67"/>
  <c r="H81"/>
  <c r="H82"/>
  <c r="H83"/>
  <c r="H84"/>
  <c r="H90"/>
  <c r="H97"/>
  <c r="H98"/>
  <c r="H99"/>
  <c r="H105"/>
  <c r="H111"/>
  <c r="H113"/>
  <c r="H6"/>
  <c r="E7"/>
  <c r="E10"/>
  <c r="E11"/>
  <c r="E16"/>
  <c r="E17"/>
  <c r="E37"/>
  <c r="E38"/>
  <c r="E39"/>
  <c r="E44"/>
  <c r="E45"/>
  <c r="E53"/>
  <c r="E54"/>
  <c r="E55"/>
  <c r="E57"/>
  <c r="E58"/>
  <c r="E59"/>
  <c r="E60"/>
  <c r="E61"/>
  <c r="E64"/>
  <c r="E66"/>
  <c r="E67"/>
  <c r="E72"/>
  <c r="E76"/>
  <c r="E97"/>
  <c r="E98"/>
  <c r="E99"/>
  <c r="E102"/>
  <c r="E103"/>
  <c r="E104"/>
  <c r="E105"/>
  <c r="E106"/>
  <c r="E108"/>
  <c r="E109"/>
  <c r="E110"/>
  <c r="E114"/>
  <c r="E116"/>
  <c r="E119"/>
  <c r="E120"/>
  <c r="E121"/>
  <c r="E6"/>
  <c r="I52" i="1"/>
  <c r="I53"/>
  <c r="I54"/>
  <c r="I55"/>
  <c r="I56"/>
  <c r="I57"/>
  <c r="I84"/>
  <c r="I88"/>
  <c r="I91"/>
  <c r="I92"/>
  <c r="I93"/>
  <c r="I94"/>
  <c r="I9"/>
  <c r="J10"/>
  <c r="K10"/>
  <c r="J11"/>
  <c r="K11"/>
  <c r="J12"/>
  <c r="K12"/>
  <c r="J13"/>
  <c r="K13"/>
  <c r="J14"/>
  <c r="K14"/>
  <c r="J15"/>
  <c r="K15"/>
  <c r="J18"/>
  <c r="K18"/>
  <c r="J19"/>
  <c r="K19"/>
  <c r="J21"/>
  <c r="K21"/>
  <c r="J24"/>
  <c r="K24"/>
  <c r="J25"/>
  <c r="K25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61"/>
  <c r="K61"/>
  <c r="J63"/>
  <c r="K63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3"/>
  <c r="K83"/>
  <c r="J84"/>
  <c r="K84"/>
  <c r="J88"/>
  <c r="K88"/>
  <c r="J91"/>
  <c r="K91"/>
  <c r="J92"/>
  <c r="K92"/>
  <c r="J93"/>
  <c r="K93"/>
  <c r="J94"/>
  <c r="K94"/>
  <c r="K95"/>
  <c r="J96"/>
  <c r="K96"/>
  <c r="J97"/>
  <c r="K97"/>
  <c r="J100"/>
  <c r="K100"/>
  <c r="J101"/>
  <c r="K101"/>
  <c r="J102"/>
  <c r="K102"/>
  <c r="K103"/>
  <c r="J104"/>
  <c r="K104"/>
  <c r="J105"/>
  <c r="K105"/>
  <c r="J106"/>
  <c r="K106"/>
  <c r="K114"/>
  <c r="K9"/>
  <c r="F9"/>
  <c r="J9"/>
  <c r="F10"/>
  <c r="F11"/>
  <c r="F12"/>
  <c r="F13"/>
  <c r="F14"/>
  <c r="F15"/>
  <c r="F18"/>
  <c r="F19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7"/>
  <c r="F58"/>
  <c r="F61"/>
  <c r="F63"/>
  <c r="F66"/>
  <c r="F67"/>
  <c r="F68"/>
  <c r="F69"/>
  <c r="F70"/>
  <c r="F71"/>
  <c r="F72"/>
  <c r="F73"/>
  <c r="F74"/>
  <c r="F75"/>
  <c r="F76"/>
  <c r="F77"/>
  <c r="F78"/>
  <c r="F79"/>
  <c r="F80"/>
  <c r="F95"/>
  <c r="I95"/>
  <c r="F96"/>
  <c r="F97"/>
  <c r="F100"/>
  <c r="F101"/>
  <c r="F103"/>
  <c r="J103"/>
  <c r="F104"/>
  <c r="F105"/>
  <c r="F106"/>
  <c r="F114"/>
  <c r="I114"/>
  <c r="A10"/>
  <c r="A11" s="1"/>
  <c r="A12" s="1"/>
  <c r="A13" s="1"/>
  <c r="A14" s="1"/>
  <c r="A15" s="1"/>
  <c r="A18" s="1"/>
  <c r="A19" s="1"/>
  <c r="A21" s="1"/>
  <c r="A24" s="1"/>
  <c r="A25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61" s="1"/>
  <c r="A63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3" s="1"/>
  <c r="A84" s="1"/>
  <c r="A88" s="1"/>
  <c r="A91" s="1"/>
  <c r="A92" s="1"/>
  <c r="A93" s="1"/>
  <c r="A94" s="1"/>
  <c r="A95" s="1"/>
  <c r="A96" s="1"/>
  <c r="A97" s="1"/>
  <c r="A100" s="1"/>
  <c r="A101" s="1"/>
  <c r="A102" s="1"/>
  <c r="A103" s="1"/>
  <c r="A104" s="1"/>
  <c r="A105" s="1"/>
  <c r="A106" s="1"/>
  <c r="A114" s="1"/>
  <c r="L24" l="1"/>
  <c r="L81"/>
  <c r="L25"/>
  <c r="L112"/>
  <c r="J119" i="2"/>
  <c r="J121"/>
  <c r="K68"/>
  <c r="I119"/>
  <c r="H119"/>
  <c r="I76"/>
  <c r="K76" s="1"/>
  <c r="J129"/>
  <c r="K70"/>
  <c r="H76"/>
  <c r="L73" i="1"/>
  <c r="L36"/>
  <c r="L9"/>
  <c r="L106"/>
  <c r="L104"/>
  <c r="L97"/>
  <c r="L94"/>
  <c r="L92"/>
  <c r="L88"/>
  <c r="L83"/>
  <c r="L78"/>
  <c r="L74"/>
  <c r="L70"/>
  <c r="L66"/>
  <c r="L57"/>
  <c r="L53"/>
  <c r="L49"/>
  <c r="L45"/>
  <c r="L41"/>
  <c r="L37"/>
  <c r="L33"/>
  <c r="L29"/>
  <c r="L18"/>
  <c r="L14"/>
  <c r="L10"/>
  <c r="K6" i="2"/>
  <c r="K116"/>
  <c r="K106"/>
  <c r="K84"/>
  <c r="K78"/>
  <c r="K67"/>
  <c r="K57"/>
  <c r="K53"/>
  <c r="K38"/>
  <c r="K39"/>
  <c r="K44"/>
  <c r="K10"/>
  <c r="K114"/>
  <c r="K7"/>
  <c r="K102"/>
  <c r="K99"/>
  <c r="K61"/>
  <c r="K120"/>
  <c r="K110"/>
  <c r="K109"/>
  <c r="K105"/>
  <c r="K103"/>
  <c r="K98"/>
  <c r="K83"/>
  <c r="K81"/>
  <c r="K77"/>
  <c r="K72"/>
  <c r="K66"/>
  <c r="K60"/>
  <c r="K58"/>
  <c r="K54"/>
  <c r="K45"/>
  <c r="K37"/>
  <c r="K16"/>
  <c r="K11"/>
  <c r="K113"/>
  <c r="K111"/>
  <c r="K108"/>
  <c r="K104"/>
  <c r="K97"/>
  <c r="K90"/>
  <c r="K82"/>
  <c r="K64"/>
  <c r="K59"/>
  <c r="K55"/>
  <c r="K17"/>
  <c r="I121"/>
  <c r="L77" i="1"/>
  <c r="L56"/>
  <c r="L52"/>
  <c r="L40"/>
  <c r="L93"/>
  <c r="L91"/>
  <c r="L69"/>
  <c r="L63"/>
  <c r="L48"/>
  <c r="L44"/>
  <c r="L32"/>
  <c r="L28"/>
  <c r="L13"/>
  <c r="L101"/>
  <c r="L105"/>
  <c r="L84"/>
  <c r="L79"/>
  <c r="L75"/>
  <c r="L71"/>
  <c r="L67"/>
  <c r="L58"/>
  <c r="L54"/>
  <c r="L50"/>
  <c r="L46"/>
  <c r="L42"/>
  <c r="L38"/>
  <c r="L34"/>
  <c r="L30"/>
  <c r="L19"/>
  <c r="L15"/>
  <c r="L11"/>
  <c r="L100"/>
  <c r="L96"/>
  <c r="L80"/>
  <c r="L76"/>
  <c r="L72"/>
  <c r="L68"/>
  <c r="L61"/>
  <c r="L55"/>
  <c r="L51"/>
  <c r="L47"/>
  <c r="L43"/>
  <c r="L39"/>
  <c r="L35"/>
  <c r="L31"/>
  <c r="L27"/>
  <c r="L21"/>
  <c r="L12"/>
  <c r="J114"/>
  <c r="L114" s="1"/>
  <c r="L103"/>
  <c r="I103"/>
  <c r="J95"/>
  <c r="L95" s="1"/>
  <c r="K119" i="2" l="1"/>
  <c r="K121"/>
  <c r="H121"/>
  <c r="H129" l="1"/>
  <c r="C129"/>
  <c r="E129" s="1"/>
  <c r="I125"/>
  <c r="I129" l="1"/>
  <c r="K129" s="1"/>
</calcChain>
</file>

<file path=xl/sharedStrings.xml><?xml version="1.0" encoding="utf-8"?>
<sst xmlns="http://schemas.openxmlformats.org/spreadsheetml/2006/main" count="497" uniqueCount="472">
  <si>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</si>
  <si>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</si>
  <si>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</si>
  <si>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</si>
  <si>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</si>
  <si>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виконано за звітний період (рік)</t>
  </si>
  <si>
    <t xml:space="preserve">виконано за звітний період (рік)  </t>
  </si>
  <si>
    <t xml:space="preserve">виконаноза звітний період (рік) 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</si>
  <si>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</si>
  <si>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</si>
  <si>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</si>
  <si>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</si>
  <si>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</si>
  <si>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</si>
  <si>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</si>
  <si>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</si>
  <si>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</si>
  <si>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</si>
  <si>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</si>
  <si>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</si>
  <si>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</si>
  <si>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</si>
  <si>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</si>
  <si>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</si>
  <si>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</si>
  <si>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</si>
  <si>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</si>
  <si>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</si>
  <si>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</si>
  <si>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</si>
  <si>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</si>
  <si>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</si>
  <si>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</si>
  <si>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</si>
  <si>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</si>
  <si>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</si>
  <si>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</si>
  <si>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</si>
  <si>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</si>
  <si>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</si>
  <si>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</si>
  <si>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</si>
  <si>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</si>
  <si>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</si>
  <si>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</si>
  <si>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</si>
  <si>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</si>
  <si>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</si>
  <si>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</si>
  <si>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</si>
  <si>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</si>
  <si>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</si>
  <si>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</si>
  <si>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</si>
  <si>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</si>
  <si>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</si>
  <si>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</si>
  <si>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</si>
  <si>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</si>
  <si>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</si>
  <si>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</si>
  <si>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</si>
  <si>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</si>
  <si>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</si>
  <si>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</si>
  <si>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</si>
  <si>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</si>
  <si>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Туристичний збір </t>
  </si>
  <si>
    <t>18030000</t>
  </si>
  <si>
    <t>Туристичний збір, сплачений юридичними особами </t>
  </si>
  <si>
    <t>18030100</t>
  </si>
  <si>
    <t>Туристичний збір, сплачений фізичними особами </t>
  </si>
  <si>
    <t>18030200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</si>
  <si>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</si>
  <si>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</si>
  <si>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</si>
  <si>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</si>
  <si>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</si>
  <si>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</si>
  <si>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</si>
  <si>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</si>
  <si>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</si>
  <si>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</si>
  <si>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</si>
  <si>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</si>
  <si>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</si>
  <si>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</si>
  <si>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</si>
  <si>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</si>
  <si>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</si>
  <si>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</si>
  <si>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</si>
  <si>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</si>
  <si>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</si>
  <si>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</si>
  <si>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</si>
  <si>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</si>
  <si>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</si>
  <si>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</si>
  <si>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</si>
  <si>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</si>
  <si>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</si>
  <si>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</si>
  <si>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</si>
  <si>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</si>
  <si>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</si>
  <si>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</si>
  <si>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</si>
  <si>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</si>
  <si>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</si>
  <si>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</si>
  <si>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</si>
  <si>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</si>
  <si>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</si>
  <si>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</si>
  <si>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</si>
  <si>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</si>
  <si>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</si>
  <si>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</si>
  <si>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</si>
  <si>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</si>
  <si>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</si>
  <si>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</si>
  <si>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</si>
  <si>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</si>
  <si>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</si>
  <si>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</si>
  <si>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</si>
  <si>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</si>
  <si>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</si>
  <si>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</si>
  <si>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</si>
  <si>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</si>
  <si>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</si>
  <si>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</si>
  <si>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</si>
  <si>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</si>
  <si>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</si>
  <si>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</si>
  <si>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</si>
  <si>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</si>
  <si>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</si>
  <si>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</si>
  <si>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</si>
  <si>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</si>
  <si>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</si>
  <si>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</si>
  <si>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</si>
  <si>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</si>
  <si>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</si>
  <si>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</si>
  <si>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</si>
  <si>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</si>
  <si>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</si>
  <si>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</si>
  <si>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</si>
  <si>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</si>
  <si>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</si>
  <si>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</si>
  <si>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Усього</t>
  </si>
  <si>
    <t>90010300</t>
  </si>
  <si>
    <t>Державне управлiння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</si>
  <si>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</si>
  <si>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</si>
  <si>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</si>
  <si>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Освiта</t>
  </si>
  <si>
    <t>1000</t>
  </si>
  <si>
    <t>Надання дошкільної освіти</t>
  </si>
  <si>
    <t>1010</t>
  </si>
  <si>
    <t>1020</t>
  </si>
  <si>
    <t>Соціальний захист та соціальне забезпечення</t>
  </si>
  <si>
    <t>3000</t>
  </si>
  <si>
    <t>Інші заклади та заходи</t>
  </si>
  <si>
    <t>3240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</si>
  <si>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</si>
  <si>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</si>
  <si>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</si>
  <si>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</si>
  <si>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</si>
  <si>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4030</t>
  </si>
  <si>
    <t>Забезпечення діяльності музеїв i виставок</t>
  </si>
  <si>
    <t>4040</t>
  </si>
  <si>
    <t>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</si>
  <si>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</si>
  <si>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</si>
  <si>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</si>
  <si>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</si>
  <si>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</si>
  <si>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</si>
  <si>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</si>
  <si>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</si>
  <si>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</si>
  <si>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5011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</si>
  <si>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</si>
  <si>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</si>
  <si>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</si>
  <si>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</si>
  <si>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</si>
  <si>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</si>
  <si>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</si>
  <si>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</si>
  <si>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</si>
  <si>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6013</t>
  </si>
  <si>
    <t>Організація благоустрою населених пунктів</t>
  </si>
  <si>
    <t>6030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</si>
  <si>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</si>
  <si>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</si>
  <si>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</si>
  <si>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</si>
  <si>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</si>
  <si>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</si>
  <si>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</si>
  <si>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</si>
  <si>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</si>
  <si>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7310</t>
  </si>
  <si>
    <t>Будівництво об'єктів соціально-культурного призначення</t>
  </si>
  <si>
    <t>7320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</si>
  <si>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</si>
  <si>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</si>
  <si>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</t>
  </si>
  <si>
    <t>7360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</si>
  <si>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</si>
  <si>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</si>
  <si>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</si>
  <si>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</si>
  <si>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</si>
  <si>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</si>
  <si>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Інші програми та заходи, пов'язані з економічною діяльністю</t>
  </si>
  <si>
    <t>7600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</si>
  <si>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</si>
  <si>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</si>
  <si>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</si>
  <si>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</si>
  <si>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</si>
  <si>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</si>
  <si>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</si>
  <si>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</si>
  <si>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Інша діяльність</t>
  </si>
  <si>
    <t>8000</t>
  </si>
  <si>
    <t>Захист населення і територій від надзвичайних ситуацій техногенного та природного характеру</t>
  </si>
  <si>
    <t>8100</t>
  </si>
  <si>
    <t>Забезпечення діяльності місцевої пожежної охорони</t>
  </si>
  <si>
    <t>8130</t>
  </si>
  <si>
    <t>Громадський порядок та безпека</t>
  </si>
  <si>
    <t>8200</t>
  </si>
  <si>
    <t>Інші заходи громадського порядку та безпеки</t>
  </si>
  <si>
    <t>8230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</si>
  <si>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</si>
  <si>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</si>
  <si>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</si>
  <si>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8330</t>
  </si>
  <si>
    <t>Природоохоронні заходи за рахунок цільових фондів</t>
  </si>
  <si>
    <t>8340</t>
  </si>
  <si>
    <t>Засоби масової інформації</t>
  </si>
  <si>
    <t>8400</t>
  </si>
  <si>
    <t>Інші заходи у сфері засобів масової інформації</t>
  </si>
  <si>
    <t>8420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</si>
  <si>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</si>
  <si>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</si>
  <si>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</si>
  <si>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</si>
  <si>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</si>
  <si>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</si>
  <si>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</si>
  <si>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</si>
  <si>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</si>
  <si>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9410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</si>
  <si>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</si>
  <si>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</si>
  <si>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співфінансування інвестиційних проектів</t>
  </si>
  <si>
    <t>9750</t>
  </si>
  <si>
    <t>Інші субвенції з місцевого бюджету</t>
  </si>
  <si>
    <t>9770</t>
  </si>
  <si>
    <t>900203</t>
  </si>
  <si>
    <t>відсоток виконання</t>
  </si>
  <si>
    <t>ДОХОДИ</t>
  </si>
  <si>
    <t>РАЗОМ</t>
  </si>
  <si>
    <t>програмної класифікації видатків та кредитування місцевих бюджетів</t>
  </si>
  <si>
    <t>ВИДАТКИ</t>
  </si>
  <si>
    <t>13010100</t>
  </si>
  <si>
    <t>41053900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</si>
  <si>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</si>
  <si>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</si>
  <si>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 
</t>
  </si>
  <si>
    <t>22080402</t>
  </si>
  <si>
    <t>0160</t>
  </si>
  <si>
    <t>1150</t>
  </si>
  <si>
    <t>1160</t>
  </si>
  <si>
    <t>Інші програми, заклади та заходи у сфері освіти</t>
  </si>
  <si>
    <t>Забезпечення діяльності інших закладів у сфері освіти</t>
  </si>
  <si>
    <t>7368</t>
  </si>
  <si>
    <t xml:space="preserve">            </t>
  </si>
  <si>
    <t>Виконання інвестиційних проектів за рахунок субвенцій з інших бюджетів</t>
  </si>
  <si>
    <t xml:space="preserve">затверджено  на звітний рік з урахуванням змін </t>
  </si>
  <si>
    <t xml:space="preserve">затверджено на звітний рік з урахуванням змін 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</si>
  <si>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</si>
  <si>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</si>
  <si>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13030200</t>
  </si>
  <si>
    <t>25020100</t>
  </si>
  <si>
    <t>25020200</t>
  </si>
  <si>
    <t>41020000</t>
  </si>
  <si>
    <t>41020100</t>
  </si>
  <si>
    <t>25010100</t>
  </si>
  <si>
    <t>6011</t>
  </si>
  <si>
    <t>5061</t>
  </si>
  <si>
    <t>2000</t>
  </si>
  <si>
    <t>2110</t>
  </si>
  <si>
    <t>2112</t>
  </si>
  <si>
    <t>2113</t>
  </si>
  <si>
    <t>7200</t>
  </si>
  <si>
    <t>7220</t>
  </si>
  <si>
    <t>7321</t>
  </si>
  <si>
    <t xml:space="preserve">Резервний фонд </t>
  </si>
  <si>
    <t>8700</t>
  </si>
  <si>
    <t>9420</t>
  </si>
  <si>
    <t>Охорона здоров'я</t>
  </si>
  <si>
    <t>Первинна медична допомога населенню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</si>
  <si>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</si>
  <si>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</si>
  <si>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</si>
  <si>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</si>
  <si>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Газове господарство</t>
  </si>
  <si>
    <t>Газифікація населених пунктів</t>
  </si>
  <si>
    <t>Будівництво освітніх установ та закладів</t>
  </si>
  <si>
    <t>Субвенція з місцевого бюджету за рахунок залишку коштів медичної субвенції, що утворився на початок бюджетного періоду</t>
  </si>
  <si>
    <t>Плата за послуги, що надаються бюджетними установами згідно з їх основною діяльністю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</si>
  <si>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</si>
  <si>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</si>
  <si>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Рентна плата за користування надрами для видобування корисних копалин місцевого значення </t>
  </si>
  <si>
    <t>Дотації</t>
  </si>
  <si>
    <t>Базова дотація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</si>
  <si>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</si>
  <si>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</si>
  <si>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</si>
  <si>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</si>
  <si>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</si>
  <si>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</si>
  <si>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25010400</t>
  </si>
  <si>
    <t>Надходження бюджетних установ від реалізації в установленому порядку майна (крім нерухомого майна) </t>
  </si>
  <si>
    <t>Компенсаційні виплати за пільговий проїзд окремих категорій громадян на залізничному транспорті</t>
  </si>
  <si>
    <t>3035</t>
  </si>
  <si>
    <t>8110</t>
  </si>
  <si>
    <t>Заходи із запобігання та ліквідації надзвичайних ситуацій та наслідків стихійного лиха</t>
  </si>
  <si>
    <t>9760</t>
  </si>
  <si>
    <t>Субвенція з місцевого бюджету на реалізацію проектів співробітництва між територіальними громадами</t>
  </si>
  <si>
    <t xml:space="preserve">Начальник фінансового відділу  </t>
  </si>
  <si>
    <t>Радехівської міської ради</t>
  </si>
  <si>
    <t xml:space="preserve">        Загальний фонд</t>
  </si>
  <si>
    <t>Звіт про виконання  бюджету Радехівської міської  територіальної громади</t>
  </si>
  <si>
    <t>11020000</t>
  </si>
  <si>
    <t>Податок на прибуток підприємств та фінансових установ комунальної власності </t>
  </si>
  <si>
    <t>11020200</t>
  </si>
  <si>
    <t xml:space="preserve">Податок на прибуток підприємств 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</si>
  <si>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</si>
  <si>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</si>
  <si>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</si>
  <si>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</si>
  <si>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25010300</t>
  </si>
  <si>
    <t>Плата за оренду майна бюджетних устианов</t>
  </si>
  <si>
    <t>21010300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</si>
  <si>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</si>
  <si>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</si>
  <si>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</si>
  <si>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</si>
  <si>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41055000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</si>
  <si>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</t>
  </si>
  <si>
    <t>Надання загальної середньої освіти закладами загальної середньої освіти</t>
  </si>
  <si>
    <t>Надання загальної середньої освіти за рахунок коштів місцевого бюджету</t>
  </si>
  <si>
    <t>1031</t>
  </si>
  <si>
    <t>1070</t>
  </si>
  <si>
    <t>1080</t>
  </si>
  <si>
    <t>1140</t>
  </si>
  <si>
    <t>1141</t>
  </si>
  <si>
    <t>1030</t>
  </si>
  <si>
    <t>Надання загальної середньої освіти за рахунок освітньої субвенції</t>
  </si>
  <si>
    <t>1021</t>
  </si>
  <si>
    <t>Забезпечення діяльності інклюзивно-ресурсних центрів</t>
  </si>
  <si>
    <t>Забезпечення діяльності інклюзивно-ресурсних центрів за рахунок коштів місцевого бюджету</t>
  </si>
  <si>
    <t>1151</t>
  </si>
  <si>
    <t>1152</t>
  </si>
  <si>
    <t>Забезпечення діяльності інклюзивно-ресурсних центрів за рахунок освітньої субвенції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</si>
  <si>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</si>
  <si>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</si>
  <si>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</si>
  <si>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</si>
  <si>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2140</t>
  </si>
  <si>
    <t>2144</t>
  </si>
  <si>
    <t>2150</t>
  </si>
  <si>
    <t>2151</t>
  </si>
  <si>
    <t>Багатопрофільна стаціонарна медична допомога населенню</t>
  </si>
  <si>
    <t>Програми і централізовані заходи у галузі охорони здоров'я</t>
  </si>
  <si>
    <t>Централізовані заходи з лікування хворих на цукровий та нецукровий діабет</t>
  </si>
  <si>
    <t>Інші програми, заклади та заходи у сфері охорони здоров'я</t>
  </si>
  <si>
    <t>Забезпечення діяльності інших закладів у сфері охорони здоров'я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</si>
  <si>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</si>
  <si>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пільг окремим категоріям громадян з оплати послуг зв'язку</t>
  </si>
  <si>
    <t>3030</t>
  </si>
  <si>
    <t>3032</t>
  </si>
  <si>
    <t>3033</t>
  </si>
  <si>
    <t>Компенсаційні виплати на пільговий проїзд автомобільним транспортом окремим категоріям громадян</t>
  </si>
  <si>
    <t>3100</t>
  </si>
  <si>
    <t>3104</t>
  </si>
  <si>
    <t>3120</t>
  </si>
  <si>
    <t>3121</t>
  </si>
  <si>
    <t>3160</t>
  </si>
  <si>
    <t>3180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</si>
  <si>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</si>
  <si>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</si>
  <si>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Здійснення соціальної роботи з вразливими категоріями населення</t>
  </si>
  <si>
    <t>Утримання та забезпечення діяльності центрів соціальних служб</t>
  </si>
  <si>
    <t>Забезпечення діяльності палаців і будинків культури, клубів, центрів дозвілля та інших клубних закладів</t>
  </si>
  <si>
    <t>5030</t>
  </si>
  <si>
    <t>5031</t>
  </si>
  <si>
    <t>Розвиток дитячо-юнацького та резервного спорту</t>
  </si>
  <si>
    <t>Утримання та навчально-тренувальна робота комунальних дитячо-юнацьких спортивних шкіл</t>
  </si>
  <si>
    <t>7324</t>
  </si>
  <si>
    <t>Будівництво установ та закладів культури</t>
  </si>
  <si>
    <t>7325</t>
  </si>
  <si>
    <t>Будівництво споруд, установ та закладів фізичної культури і спорту</t>
  </si>
  <si>
    <t>7330</t>
  </si>
  <si>
    <t>Будівництво інших об`єктів комунальної власності</t>
  </si>
  <si>
    <t>7660</t>
  </si>
  <si>
    <t>8410</t>
  </si>
  <si>
    <t>Фінансова підтримка засобів масової інформації</t>
  </si>
  <si>
    <t>8710</t>
  </si>
  <si>
    <t>Резервний фонд місцевого бюджету</t>
  </si>
  <si>
    <t>41053400</t>
  </si>
  <si>
    <t>21010000</t>
  </si>
  <si>
    <t>Субвенція з місцевого бюджету на виконання інвестиційних проектів</t>
  </si>
  <si>
    <t>0180</t>
  </si>
  <si>
    <t>6017</t>
  </si>
  <si>
    <t>6070</t>
  </si>
  <si>
    <t>6071</t>
  </si>
  <si>
    <t>7322</t>
  </si>
  <si>
    <t>7340</t>
  </si>
  <si>
    <t>Інша діяльність у сфері державного управління</t>
  </si>
  <si>
    <t>Інша діяльність, пов'язана з експлуатацією об'єктів житлово-комунального господарства</t>
  </si>
  <si>
    <t>Регулювання цін/тарифів на житлово-комунальні послуги</t>
  </si>
  <si>
    <t>Будівництво медичних установ та закладів</t>
  </si>
  <si>
    <t>Проектування, реставрація та охорона пам'яток архітектури</t>
  </si>
  <si>
    <t>Керівництво і управління у відповідній сфері у містах (місті Києві), селищах, селах,  територіальних громадах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</si>
  <si>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</si>
  <si>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</si>
  <si>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  та органу місцевого самоврядування, та розміром економічного обгрунтованих витрат на їх виробництво (надання)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</si>
  <si>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 торгів</t>
  </si>
  <si>
    <t>за  9 місяців  2021 року</t>
  </si>
  <si>
    <t>13020000</t>
  </si>
  <si>
    <t>13020200</t>
  </si>
  <si>
    <t>Рентна плата за спеціальне використання води </t>
  </si>
  <si>
    <t>Рентна плата за спеціальне використання води водних об'єктів місцевого значення </t>
  </si>
  <si>
    <t>21080500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</si>
  <si>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</si>
  <si>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</si>
  <si>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</si>
  <si>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</si>
  <si>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1180</t>
  </si>
  <si>
    <t>1181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</si>
  <si>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</si>
  <si>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</si>
  <si>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</si>
  <si>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 xml:space="preserve"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</t>
  </si>
  <si>
    <t>3140</t>
  </si>
  <si>
    <t xml:space="preserve"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</t>
  </si>
  <si>
    <t>3190</t>
  </si>
  <si>
    <t>3192</t>
  </si>
  <si>
    <t>Соціальний захист ветеранів війни та праці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</si>
  <si>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</si>
  <si>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6083</t>
  </si>
  <si>
    <t xml:space="preserve"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</si>
  <si>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</si>
  <si>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</si>
  <si>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Леся ПРУС</t>
  </si>
</sst>
</file>

<file path=xl/styles.xml><?xml version="1.0" encoding="utf-8"?>
<styleSheet xmlns="http://schemas.openxmlformats.org/spreadsheetml/2006/main">
  <numFmts count="5">
    <numFmt numFmtId="164" formatCode="#,##0;[Red]#,##0"/>
    <numFmt numFmtId="165" formatCode="0.0"/>
    <numFmt numFmtId="166" formatCode="#,##0.0"/>
    <numFmt numFmtId="167" formatCode="#,##0.00;\-#,##0.00"/>
    <numFmt numFmtId="168" formatCode="#,##0;\-#,##0"/>
  </numFmts>
  <fonts count="43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1"/>
    </font>
    <font>
      <b/>
      <sz val="16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</font>
    <font>
      <sz val="9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i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ahoma"/>
      <family val="2"/>
      <charset val="204"/>
    </font>
    <font>
      <i/>
      <sz val="10"/>
      <name val="Arial Cyr"/>
      <charset val="204"/>
    </font>
    <font>
      <b/>
      <sz val="10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2" fillId="0" borderId="0"/>
    <xf numFmtId="0" fontId="11" fillId="0" borderId="0"/>
    <xf numFmtId="0" fontId="1" fillId="0" borderId="0"/>
    <xf numFmtId="0" fontId="40" fillId="0" borderId="0"/>
  </cellStyleXfs>
  <cellXfs count="355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Fill="1" applyBorder="1"/>
    <xf numFmtId="49" fontId="2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</xf>
    <xf numFmtId="2" fontId="14" fillId="0" borderId="0" xfId="1" applyNumberFormat="1" applyFont="1" applyFill="1" applyBorder="1" applyAlignment="1" applyProtection="1">
      <alignment horizontal="right"/>
    </xf>
    <xf numFmtId="0" fontId="16" fillId="0" borderId="0" xfId="0" applyFont="1" applyAlignment="1">
      <alignment horizontal="left" wrapText="1"/>
    </xf>
    <xf numFmtId="0" fontId="17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/>
    <xf numFmtId="0" fontId="10" fillId="0" borderId="0" xfId="0" applyFont="1"/>
    <xf numFmtId="0" fontId="18" fillId="0" borderId="0" xfId="0" applyFont="1" applyFill="1"/>
    <xf numFmtId="0" fontId="10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4" fontId="3" fillId="0" borderId="4" xfId="0" applyNumberFormat="1" applyFont="1" applyFill="1" applyBorder="1" applyAlignment="1" applyProtection="1">
      <alignment horizontal="right" vertical="top"/>
    </xf>
    <xf numFmtId="4" fontId="6" fillId="0" borderId="4" xfId="0" applyNumberFormat="1" applyFont="1" applyFill="1" applyBorder="1" applyAlignment="1" applyProtection="1">
      <alignment horizontal="right" vertical="top"/>
    </xf>
    <xf numFmtId="4" fontId="21" fillId="0" borderId="4" xfId="0" applyNumberFormat="1" applyFont="1" applyFill="1" applyBorder="1" applyAlignment="1" applyProtection="1">
      <alignment horizontal="right" vertical="top"/>
    </xf>
    <xf numFmtId="0" fontId="22" fillId="0" borderId="0" xfId="0" applyFont="1"/>
    <xf numFmtId="4" fontId="3" fillId="0" borderId="9" xfId="0" applyNumberFormat="1" applyFont="1" applyFill="1" applyBorder="1" applyAlignment="1" applyProtection="1">
      <alignment horizontal="right" vertical="top"/>
    </xf>
    <xf numFmtId="4" fontId="23" fillId="0" borderId="4" xfId="0" applyNumberFormat="1" applyFont="1" applyFill="1" applyBorder="1" applyAlignment="1" applyProtection="1">
      <alignment horizontal="right" vertical="top"/>
    </xf>
    <xf numFmtId="4" fontId="26" fillId="0" borderId="4" xfId="0" applyNumberFormat="1" applyFont="1" applyFill="1" applyBorder="1" applyAlignment="1" applyProtection="1">
      <alignment horizontal="right" vertical="top"/>
    </xf>
    <xf numFmtId="0" fontId="13" fillId="0" borderId="0" xfId="2" applyFont="1" applyFill="1" applyBorder="1" applyAlignment="1">
      <alignment horizontal="center"/>
    </xf>
    <xf numFmtId="0" fontId="29" fillId="0" borderId="0" xfId="0" applyFont="1" applyFill="1"/>
    <xf numFmtId="3" fontId="25" fillId="0" borderId="0" xfId="1" applyNumberFormat="1" applyFont="1" applyFill="1" applyBorder="1" applyAlignment="1" applyProtection="1">
      <alignment horizontal="justify" vertical="top" wrapText="1"/>
    </xf>
    <xf numFmtId="2" fontId="29" fillId="0" borderId="0" xfId="1" applyNumberFormat="1" applyFont="1" applyFill="1" applyBorder="1" applyAlignment="1" applyProtection="1">
      <alignment horizontal="right"/>
    </xf>
    <xf numFmtId="0" fontId="28" fillId="0" borderId="0" xfId="2" applyFont="1" applyFill="1" applyBorder="1" applyAlignment="1">
      <alignment horizontal="center"/>
    </xf>
    <xf numFmtId="4" fontId="3" fillId="0" borderId="13" xfId="0" applyNumberFormat="1" applyFont="1" applyFill="1" applyBorder="1" applyAlignment="1" applyProtection="1">
      <alignment horizontal="right" vertical="top"/>
    </xf>
    <xf numFmtId="4" fontId="3" fillId="0" borderId="22" xfId="0" applyNumberFormat="1" applyFont="1" applyFill="1" applyBorder="1" applyAlignment="1" applyProtection="1">
      <alignment horizontal="right" vertical="top"/>
    </xf>
    <xf numFmtId="166" fontId="3" fillId="0" borderId="23" xfId="0" applyNumberFormat="1" applyFont="1" applyFill="1" applyBorder="1" applyAlignment="1" applyProtection="1">
      <alignment horizontal="right" vertical="top"/>
    </xf>
    <xf numFmtId="4" fontId="21" fillId="0" borderId="22" xfId="0" applyNumberFormat="1" applyFont="1" applyFill="1" applyBorder="1" applyAlignment="1" applyProtection="1">
      <alignment horizontal="right" vertical="top"/>
    </xf>
    <xf numFmtId="166" fontId="21" fillId="0" borderId="23" xfId="0" applyNumberFormat="1" applyFont="1" applyFill="1" applyBorder="1" applyAlignment="1" applyProtection="1">
      <alignment horizontal="right" vertical="top"/>
    </xf>
    <xf numFmtId="4" fontId="26" fillId="0" borderId="22" xfId="0" applyNumberFormat="1" applyFont="1" applyFill="1" applyBorder="1" applyAlignment="1" applyProtection="1">
      <alignment horizontal="right" vertical="top"/>
    </xf>
    <xf numFmtId="166" fontId="26" fillId="0" borderId="23" xfId="0" applyNumberFormat="1" applyFont="1" applyFill="1" applyBorder="1" applyAlignment="1" applyProtection="1">
      <alignment horizontal="right" vertical="top"/>
    </xf>
    <xf numFmtId="4" fontId="6" fillId="0" borderId="22" xfId="0" applyNumberFormat="1" applyFont="1" applyFill="1" applyBorder="1" applyAlignment="1" applyProtection="1">
      <alignment horizontal="right" vertical="top"/>
    </xf>
    <xf numFmtId="166" fontId="6" fillId="0" borderId="23" xfId="0" applyNumberFormat="1" applyFont="1" applyFill="1" applyBorder="1" applyAlignment="1" applyProtection="1">
      <alignment horizontal="right" vertical="top"/>
    </xf>
    <xf numFmtId="4" fontId="3" fillId="0" borderId="24" xfId="0" applyNumberFormat="1" applyFont="1" applyFill="1" applyBorder="1" applyAlignment="1" applyProtection="1">
      <alignment horizontal="right" vertical="top"/>
    </xf>
    <xf numFmtId="166" fontId="3" fillId="0" borderId="25" xfId="0" applyNumberFormat="1" applyFont="1" applyFill="1" applyBorder="1" applyAlignment="1" applyProtection="1">
      <alignment horizontal="right" vertical="top"/>
    </xf>
    <xf numFmtId="4" fontId="3" fillId="0" borderId="26" xfId="0" applyNumberFormat="1" applyFont="1" applyFill="1" applyBorder="1" applyAlignment="1" applyProtection="1">
      <alignment horizontal="right" vertical="top"/>
    </xf>
    <xf numFmtId="166" fontId="3" fillId="0" borderId="27" xfId="0" applyNumberFormat="1" applyFont="1" applyFill="1" applyBorder="1" applyAlignment="1" applyProtection="1">
      <alignment horizontal="right" vertical="top"/>
    </xf>
    <xf numFmtId="0" fontId="2" fillId="4" borderId="0" xfId="0" applyFont="1" applyFill="1"/>
    <xf numFmtId="0" fontId="9" fillId="4" borderId="0" xfId="0" applyFont="1" applyFill="1"/>
    <xf numFmtId="0" fontId="19" fillId="4" borderId="0" xfId="0" applyFont="1" applyFill="1"/>
    <xf numFmtId="4" fontId="23" fillId="0" borderId="22" xfId="0" applyNumberFormat="1" applyFont="1" applyFill="1" applyBorder="1" applyAlignment="1" applyProtection="1">
      <alignment horizontal="right" vertical="top"/>
    </xf>
    <xf numFmtId="166" fontId="23" fillId="0" borderId="23" xfId="0" applyNumberFormat="1" applyFont="1" applyFill="1" applyBorder="1" applyAlignment="1" applyProtection="1">
      <alignment horizontal="right" vertical="top"/>
    </xf>
    <xf numFmtId="0" fontId="4" fillId="0" borderId="2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49" fontId="9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20" fillId="0" borderId="37" xfId="0" applyFont="1" applyFill="1" applyBorder="1" applyAlignment="1">
      <alignment horizontal="left" vertical="top" wrapText="1"/>
    </xf>
    <xf numFmtId="0" fontId="17" fillId="0" borderId="37" xfId="0" applyFont="1" applyFill="1" applyBorder="1" applyAlignment="1">
      <alignment horizontal="left" vertical="top" wrapText="1"/>
    </xf>
    <xf numFmtId="0" fontId="30" fillId="0" borderId="37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49" fontId="4" fillId="0" borderId="22" xfId="0" applyNumberFormat="1" applyFont="1" applyFill="1" applyBorder="1" applyAlignment="1">
      <alignment horizontal="center" vertical="top" wrapText="1"/>
    </xf>
    <xf numFmtId="49" fontId="20" fillId="0" borderId="22" xfId="0" applyNumberFormat="1" applyFont="1" applyFill="1" applyBorder="1" applyAlignment="1">
      <alignment horizontal="center" vertical="top" wrapText="1"/>
    </xf>
    <xf numFmtId="49" fontId="7" fillId="0" borderId="22" xfId="0" applyNumberFormat="1" applyFont="1" applyFill="1" applyBorder="1" applyAlignment="1">
      <alignment horizontal="center" vertical="top" wrapText="1"/>
    </xf>
    <xf numFmtId="49" fontId="17" fillId="0" borderId="22" xfId="0" applyNumberFormat="1" applyFont="1" applyFill="1" applyBorder="1" applyAlignment="1">
      <alignment horizontal="center" vertical="top" wrapText="1"/>
    </xf>
    <xf numFmtId="49" fontId="30" fillId="0" borderId="22" xfId="0" applyNumberFormat="1" applyFont="1" applyFill="1" applyBorder="1" applyAlignment="1">
      <alignment horizontal="center" vertical="top" wrapText="1"/>
    </xf>
    <xf numFmtId="49" fontId="16" fillId="0" borderId="22" xfId="0" applyNumberFormat="1" applyFont="1" applyFill="1" applyBorder="1" applyAlignment="1">
      <alignment horizontal="center" vertical="top" wrapText="1"/>
    </xf>
    <xf numFmtId="49" fontId="4" fillId="0" borderId="24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166" fontId="6" fillId="0" borderId="35" xfId="0" applyNumberFormat="1" applyFont="1" applyFill="1" applyBorder="1" applyAlignment="1" applyProtection="1">
      <alignment horizontal="right" vertical="top"/>
    </xf>
    <xf numFmtId="4" fontId="6" fillId="0" borderId="33" xfId="0" applyNumberFormat="1" applyFont="1" applyFill="1" applyBorder="1" applyAlignment="1" applyProtection="1">
      <alignment horizontal="right" vertical="top"/>
    </xf>
    <xf numFmtId="4" fontId="6" fillId="0" borderId="34" xfId="0" applyNumberFormat="1" applyFont="1" applyFill="1" applyBorder="1" applyAlignment="1" applyProtection="1">
      <alignment horizontal="right" vertical="top"/>
    </xf>
    <xf numFmtId="0" fontId="7" fillId="2" borderId="10" xfId="0" applyFont="1" applyFill="1" applyBorder="1" applyAlignment="1">
      <alignment horizontal="left" vertical="top" wrapText="1"/>
    </xf>
    <xf numFmtId="49" fontId="7" fillId="2" borderId="33" xfId="0" applyNumberFormat="1" applyFont="1" applyFill="1" applyBorder="1" applyAlignment="1">
      <alignment horizontal="center" vertical="top" wrapText="1"/>
    </xf>
    <xf numFmtId="4" fontId="6" fillId="2" borderId="34" xfId="0" applyNumberFormat="1" applyFont="1" applyFill="1" applyBorder="1" applyAlignment="1" applyProtection="1">
      <alignment horizontal="right" vertical="top"/>
    </xf>
    <xf numFmtId="166" fontId="6" fillId="2" borderId="35" xfId="0" applyNumberFormat="1" applyFont="1" applyFill="1" applyBorder="1" applyAlignment="1" applyProtection="1">
      <alignment horizontal="right" vertical="top"/>
    </xf>
    <xf numFmtId="166" fontId="6" fillId="2" borderId="45" xfId="0" applyNumberFormat="1" applyFont="1" applyFill="1" applyBorder="1" applyAlignment="1" applyProtection="1">
      <alignment horizontal="right" vertical="top"/>
    </xf>
    <xf numFmtId="4" fontId="6" fillId="2" borderId="33" xfId="0" applyNumberFormat="1" applyFont="1" applyFill="1" applyBorder="1" applyAlignment="1" applyProtection="1">
      <alignment horizontal="right" vertical="top"/>
    </xf>
    <xf numFmtId="166" fontId="3" fillId="0" borderId="46" xfId="0" applyNumberFormat="1" applyFont="1" applyFill="1" applyBorder="1" applyAlignment="1" applyProtection="1">
      <alignment horizontal="right" vertical="top"/>
    </xf>
    <xf numFmtId="4" fontId="3" fillId="0" borderId="50" xfId="0" applyNumberFormat="1" applyFont="1" applyFill="1" applyBorder="1" applyAlignment="1" applyProtection="1">
      <alignment horizontal="right" vertical="top"/>
    </xf>
    <xf numFmtId="4" fontId="3" fillId="0" borderId="48" xfId="0" applyNumberFormat="1" applyFont="1" applyFill="1" applyBorder="1" applyAlignment="1" applyProtection="1">
      <alignment horizontal="right" vertical="top"/>
    </xf>
    <xf numFmtId="166" fontId="6" fillId="0" borderId="32" xfId="0" applyNumberFormat="1" applyFont="1" applyFill="1" applyBorder="1" applyAlignment="1" applyProtection="1">
      <alignment horizontal="right" vertical="top"/>
    </xf>
    <xf numFmtId="4" fontId="6" fillId="0" borderId="30" xfId="0" applyNumberFormat="1" applyFont="1" applyFill="1" applyBorder="1" applyAlignment="1" applyProtection="1">
      <alignment horizontal="right" vertical="top"/>
    </xf>
    <xf numFmtId="4" fontId="6" fillId="0" borderId="31" xfId="0" applyNumberFormat="1" applyFont="1" applyFill="1" applyBorder="1" applyAlignment="1" applyProtection="1">
      <alignment horizontal="right" vertical="top"/>
    </xf>
    <xf numFmtId="49" fontId="16" fillId="0" borderId="24" xfId="0" applyNumberFormat="1" applyFont="1" applyFill="1" applyBorder="1" applyAlignment="1">
      <alignment horizontal="center" vertical="top" wrapText="1"/>
    </xf>
    <xf numFmtId="167" fontId="33" fillId="7" borderId="53" xfId="0" applyNumberFormat="1" applyFont="1" applyFill="1" applyBorder="1" applyAlignment="1">
      <alignment horizontal="right" vertical="center" wrapText="1"/>
    </xf>
    <xf numFmtId="167" fontId="34" fillId="7" borderId="53" xfId="0" applyNumberFormat="1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 applyProtection="1">
      <alignment horizontal="right" vertical="top"/>
    </xf>
    <xf numFmtId="4" fontId="3" fillId="6" borderId="13" xfId="0" applyNumberFormat="1" applyFont="1" applyFill="1" applyBorder="1" applyAlignment="1" applyProtection="1">
      <alignment horizontal="right" vertical="top"/>
    </xf>
    <xf numFmtId="0" fontId="4" fillId="0" borderId="13" xfId="0" applyFont="1" applyFill="1" applyBorder="1" applyAlignment="1">
      <alignment horizontal="left" vertical="top" wrapText="1"/>
    </xf>
    <xf numFmtId="166" fontId="25" fillId="0" borderId="13" xfId="0" applyNumberFormat="1" applyFont="1" applyFill="1" applyBorder="1" applyAlignment="1" applyProtection="1">
      <alignment horizontal="right" vertical="top"/>
    </xf>
    <xf numFmtId="49" fontId="4" fillId="0" borderId="13" xfId="0" applyNumberFormat="1" applyFont="1" applyFill="1" applyBorder="1" applyAlignment="1">
      <alignment horizontal="center" vertical="top" wrapText="1"/>
    </xf>
    <xf numFmtId="0" fontId="35" fillId="8" borderId="53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4" fontId="23" fillId="5" borderId="13" xfId="0" applyNumberFormat="1" applyFont="1" applyFill="1" applyBorder="1" applyAlignment="1" applyProtection="1">
      <alignment horizontal="right" vertical="top"/>
    </xf>
    <xf numFmtId="166" fontId="23" fillId="0" borderId="13" xfId="0" applyNumberFormat="1" applyFont="1" applyFill="1" applyBorder="1" applyAlignment="1" applyProtection="1">
      <alignment horizontal="right" vertical="top"/>
    </xf>
    <xf numFmtId="4" fontId="6" fillId="6" borderId="13" xfId="0" applyNumberFormat="1" applyFont="1" applyFill="1" applyBorder="1" applyAlignment="1" applyProtection="1">
      <alignment horizontal="right" vertical="top"/>
    </xf>
    <xf numFmtId="4" fontId="23" fillId="0" borderId="13" xfId="0" applyNumberFormat="1" applyFont="1" applyFill="1" applyBorder="1" applyAlignment="1" applyProtection="1">
      <alignment horizontal="right" vertical="top"/>
    </xf>
    <xf numFmtId="49" fontId="16" fillId="0" borderId="13" xfId="0" applyNumberFormat="1" applyFont="1" applyFill="1" applyBorder="1" applyAlignment="1">
      <alignment horizontal="center" vertical="top" wrapText="1"/>
    </xf>
    <xf numFmtId="0" fontId="35" fillId="8" borderId="13" xfId="0" applyFont="1" applyFill="1" applyBorder="1" applyAlignment="1">
      <alignment horizontal="left" vertical="center" wrapText="1"/>
    </xf>
    <xf numFmtId="4" fontId="23" fillId="6" borderId="13" xfId="0" applyNumberFormat="1" applyFont="1" applyFill="1" applyBorder="1" applyAlignment="1" applyProtection="1">
      <alignment horizontal="right" vertical="top"/>
    </xf>
    <xf numFmtId="0" fontId="20" fillId="0" borderId="13" xfId="0" applyFont="1" applyFill="1" applyBorder="1" applyAlignment="1">
      <alignment horizontal="left" vertical="top" wrapText="1"/>
    </xf>
    <xf numFmtId="49" fontId="20" fillId="0" borderId="13" xfId="0" applyNumberFormat="1" applyFont="1" applyFill="1" applyBorder="1" applyAlignment="1">
      <alignment horizontal="center" vertical="top" wrapText="1"/>
    </xf>
    <xf numFmtId="4" fontId="26" fillId="5" borderId="13" xfId="0" applyNumberFormat="1" applyFont="1" applyFill="1" applyBorder="1" applyAlignment="1" applyProtection="1">
      <alignment horizontal="right" vertical="top"/>
    </xf>
    <xf numFmtId="166" fontId="26" fillId="0" borderId="13" xfId="0" applyNumberFormat="1" applyFont="1" applyFill="1" applyBorder="1" applyAlignment="1" applyProtection="1">
      <alignment horizontal="right" vertical="top"/>
    </xf>
    <xf numFmtId="4" fontId="26" fillId="6" borderId="13" xfId="0" applyNumberFormat="1" applyFont="1" applyFill="1" applyBorder="1" applyAlignment="1" applyProtection="1">
      <alignment horizontal="right" vertical="top"/>
    </xf>
    <xf numFmtId="4" fontId="26" fillId="0" borderId="13" xfId="0" applyNumberFormat="1" applyFont="1" applyFill="1" applyBorder="1" applyAlignment="1" applyProtection="1">
      <alignment horizontal="right" vertical="top"/>
    </xf>
    <xf numFmtId="4" fontId="6" fillId="5" borderId="13" xfId="0" applyNumberFormat="1" applyFont="1" applyFill="1" applyBorder="1" applyAlignment="1" applyProtection="1">
      <alignment horizontal="right" vertical="top"/>
    </xf>
    <xf numFmtId="4" fontId="25" fillId="5" borderId="13" xfId="0" applyNumberFormat="1" applyFont="1" applyFill="1" applyBorder="1" applyAlignment="1" applyProtection="1">
      <alignment horizontal="right" vertical="top"/>
    </xf>
    <xf numFmtId="166" fontId="3" fillId="0" borderId="13" xfId="0" applyNumberFormat="1" applyFont="1" applyFill="1" applyBorder="1" applyAlignment="1" applyProtection="1">
      <alignment horizontal="right" vertical="top"/>
    </xf>
    <xf numFmtId="0" fontId="17" fillId="0" borderId="13" xfId="0" applyFont="1" applyFill="1" applyBorder="1" applyAlignment="1">
      <alignment horizontal="left" vertical="top" wrapText="1"/>
    </xf>
    <xf numFmtId="4" fontId="6" fillId="0" borderId="24" xfId="0" applyNumberFormat="1" applyFont="1" applyFill="1" applyBorder="1" applyAlignment="1" applyProtection="1">
      <alignment horizontal="right" vertical="top"/>
    </xf>
    <xf numFmtId="4" fontId="6" fillId="0" borderId="9" xfId="0" applyNumberFormat="1" applyFont="1" applyFill="1" applyBorder="1" applyAlignment="1" applyProtection="1">
      <alignment horizontal="right" vertical="top"/>
    </xf>
    <xf numFmtId="166" fontId="6" fillId="0" borderId="25" xfId="0" applyNumberFormat="1" applyFont="1" applyFill="1" applyBorder="1" applyAlignment="1" applyProtection="1">
      <alignment horizontal="right" vertical="top"/>
    </xf>
    <xf numFmtId="49" fontId="17" fillId="0" borderId="13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/>
    <xf numFmtId="0" fontId="3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/>
    <xf numFmtId="0" fontId="3" fillId="3" borderId="0" xfId="0" applyFont="1" applyFill="1" applyBorder="1" applyAlignment="1">
      <alignment vertical="center"/>
    </xf>
    <xf numFmtId="166" fontId="3" fillId="7" borderId="23" xfId="0" applyNumberFormat="1" applyFont="1" applyFill="1" applyBorder="1" applyAlignment="1" applyProtection="1">
      <alignment horizontal="right" vertical="top"/>
    </xf>
    <xf numFmtId="166" fontId="21" fillId="7" borderId="23" xfId="0" applyNumberFormat="1" applyFont="1" applyFill="1" applyBorder="1" applyAlignment="1" applyProtection="1">
      <alignment horizontal="right" vertical="top"/>
    </xf>
    <xf numFmtId="166" fontId="6" fillId="7" borderId="23" xfId="0" applyNumberFormat="1" applyFont="1" applyFill="1" applyBorder="1" applyAlignment="1" applyProtection="1">
      <alignment horizontal="right" vertical="top"/>
    </xf>
    <xf numFmtId="166" fontId="26" fillId="7" borderId="23" xfId="0" applyNumberFormat="1" applyFont="1" applyFill="1" applyBorder="1" applyAlignment="1" applyProtection="1">
      <alignment horizontal="right" vertical="top"/>
    </xf>
    <xf numFmtId="166" fontId="3" fillId="7" borderId="25" xfId="0" applyNumberFormat="1" applyFont="1" applyFill="1" applyBorder="1" applyAlignment="1" applyProtection="1">
      <alignment horizontal="right" vertical="top"/>
    </xf>
    <xf numFmtId="166" fontId="3" fillId="7" borderId="5" xfId="0" applyNumberFormat="1" applyFont="1" applyFill="1" applyBorder="1" applyAlignment="1" applyProtection="1">
      <alignment horizontal="right" vertical="top"/>
    </xf>
    <xf numFmtId="166" fontId="26" fillId="7" borderId="2" xfId="0" applyNumberFormat="1" applyFont="1" applyFill="1" applyBorder="1" applyAlignment="1" applyProtection="1">
      <alignment horizontal="right" vertical="top"/>
    </xf>
    <xf numFmtId="166" fontId="3" fillId="7" borderId="2" xfId="0" applyNumberFormat="1" applyFont="1" applyFill="1" applyBorder="1" applyAlignment="1" applyProtection="1">
      <alignment horizontal="right" vertical="top"/>
    </xf>
    <xf numFmtId="166" fontId="6" fillId="7" borderId="35" xfId="0" applyNumberFormat="1" applyFont="1" applyFill="1" applyBorder="1" applyAlignment="1" applyProtection="1">
      <alignment horizontal="right" vertical="top"/>
    </xf>
    <xf numFmtId="166" fontId="3" fillId="7" borderId="27" xfId="0" applyNumberFormat="1" applyFont="1" applyFill="1" applyBorder="1" applyAlignment="1" applyProtection="1">
      <alignment horizontal="right" vertical="top"/>
    </xf>
    <xf numFmtId="166" fontId="6" fillId="9" borderId="52" xfId="0" applyNumberFormat="1" applyFont="1" applyFill="1" applyBorder="1" applyAlignment="1" applyProtection="1">
      <alignment horizontal="right" vertical="top"/>
    </xf>
    <xf numFmtId="4" fontId="3" fillId="9" borderId="3" xfId="0" applyNumberFormat="1" applyFont="1" applyFill="1" applyBorder="1" applyAlignment="1" applyProtection="1">
      <alignment horizontal="right" vertical="top"/>
    </xf>
    <xf numFmtId="4" fontId="3" fillId="9" borderId="4" xfId="0" applyNumberFormat="1" applyFont="1" applyFill="1" applyBorder="1" applyAlignment="1" applyProtection="1">
      <alignment horizontal="right" vertical="top"/>
    </xf>
    <xf numFmtId="166" fontId="3" fillId="9" borderId="2" xfId="0" applyNumberFormat="1" applyFont="1" applyFill="1" applyBorder="1" applyAlignment="1" applyProtection="1">
      <alignment horizontal="right" vertical="top"/>
    </xf>
    <xf numFmtId="4" fontId="21" fillId="9" borderId="3" xfId="0" applyNumberFormat="1" applyFont="1" applyFill="1" applyBorder="1" applyAlignment="1" applyProtection="1">
      <alignment horizontal="right" vertical="top"/>
    </xf>
    <xf numFmtId="4" fontId="21" fillId="9" borderId="4" xfId="0" applyNumberFormat="1" applyFont="1" applyFill="1" applyBorder="1" applyAlignment="1" applyProtection="1">
      <alignment horizontal="right" vertical="top"/>
    </xf>
    <xf numFmtId="166" fontId="21" fillId="9" borderId="2" xfId="0" applyNumberFormat="1" applyFont="1" applyFill="1" applyBorder="1" applyAlignment="1" applyProtection="1">
      <alignment horizontal="right" vertical="top"/>
    </xf>
    <xf numFmtId="4" fontId="6" fillId="9" borderId="3" xfId="0" applyNumberFormat="1" applyFont="1" applyFill="1" applyBorder="1" applyAlignment="1" applyProtection="1">
      <alignment horizontal="right" vertical="top"/>
    </xf>
    <xf numFmtId="4" fontId="6" fillId="9" borderId="4" xfId="0" applyNumberFormat="1" applyFont="1" applyFill="1" applyBorder="1" applyAlignment="1" applyProtection="1">
      <alignment horizontal="right" vertical="top"/>
    </xf>
    <xf numFmtId="166" fontId="6" fillId="9" borderId="2" xfId="0" applyNumberFormat="1" applyFont="1" applyFill="1" applyBorder="1" applyAlignment="1" applyProtection="1">
      <alignment horizontal="right" vertical="top"/>
    </xf>
    <xf numFmtId="4" fontId="26" fillId="9" borderId="3" xfId="0" applyNumberFormat="1" applyFont="1" applyFill="1" applyBorder="1" applyAlignment="1" applyProtection="1">
      <alignment horizontal="right" vertical="top"/>
    </xf>
    <xf numFmtId="4" fontId="26" fillId="9" borderId="4" xfId="0" applyNumberFormat="1" applyFont="1" applyFill="1" applyBorder="1" applyAlignment="1" applyProtection="1">
      <alignment horizontal="right" vertical="top"/>
    </xf>
    <xf numFmtId="166" fontId="26" fillId="9" borderId="2" xfId="0" applyNumberFormat="1" applyFont="1" applyFill="1" applyBorder="1" applyAlignment="1" applyProtection="1">
      <alignment horizontal="right" vertical="top"/>
    </xf>
    <xf numFmtId="4" fontId="23" fillId="9" borderId="3" xfId="0" applyNumberFormat="1" applyFont="1" applyFill="1" applyBorder="1" applyAlignment="1" applyProtection="1">
      <alignment horizontal="right" vertical="top"/>
    </xf>
    <xf numFmtId="4" fontId="23" fillId="9" borderId="4" xfId="0" applyNumberFormat="1" applyFont="1" applyFill="1" applyBorder="1" applyAlignment="1" applyProtection="1">
      <alignment horizontal="right" vertical="top"/>
    </xf>
    <xf numFmtId="166" fontId="23" fillId="9" borderId="2" xfId="0" applyNumberFormat="1" applyFont="1" applyFill="1" applyBorder="1" applyAlignment="1" applyProtection="1">
      <alignment horizontal="right" vertical="top"/>
    </xf>
    <xf numFmtId="4" fontId="3" fillId="9" borderId="6" xfId="0" applyNumberFormat="1" applyFont="1" applyFill="1" applyBorder="1" applyAlignment="1" applyProtection="1">
      <alignment horizontal="right" vertical="top"/>
    </xf>
    <xf numFmtId="4" fontId="3" fillId="9" borderId="9" xfId="0" applyNumberFormat="1" applyFont="1" applyFill="1" applyBorder="1" applyAlignment="1" applyProtection="1">
      <alignment horizontal="right" vertical="top"/>
    </xf>
    <xf numFmtId="166" fontId="3" fillId="9" borderId="5" xfId="0" applyNumberFormat="1" applyFont="1" applyFill="1" applyBorder="1" applyAlignment="1" applyProtection="1">
      <alignment horizontal="right" vertical="top"/>
    </xf>
    <xf numFmtId="4" fontId="6" fillId="9" borderId="51" xfId="0" applyNumberFormat="1" applyFont="1" applyFill="1" applyBorder="1" applyAlignment="1" applyProtection="1">
      <alignment horizontal="right" vertical="top"/>
    </xf>
    <xf numFmtId="4" fontId="6" fillId="9" borderId="6" xfId="0" applyNumberFormat="1" applyFont="1" applyFill="1" applyBorder="1" applyAlignment="1" applyProtection="1">
      <alignment horizontal="right" vertical="top"/>
    </xf>
    <xf numFmtId="166" fontId="6" fillId="9" borderId="5" xfId="0" applyNumberFormat="1" applyFont="1" applyFill="1" applyBorder="1" applyAlignment="1" applyProtection="1">
      <alignment horizontal="right" vertical="top"/>
    </xf>
    <xf numFmtId="4" fontId="3" fillId="9" borderId="13" xfId="0" applyNumberFormat="1" applyFont="1" applyFill="1" applyBorder="1" applyAlignment="1" applyProtection="1">
      <alignment horizontal="right" vertical="top"/>
    </xf>
    <xf numFmtId="166" fontId="3" fillId="9" borderId="13" xfId="0" applyNumberFormat="1" applyFont="1" applyFill="1" applyBorder="1" applyAlignment="1" applyProtection="1">
      <alignment horizontal="right" vertical="top"/>
    </xf>
    <xf numFmtId="4" fontId="23" fillId="9" borderId="13" xfId="0" applyNumberFormat="1" applyFont="1" applyFill="1" applyBorder="1" applyAlignment="1" applyProtection="1">
      <alignment horizontal="right" vertical="top"/>
    </xf>
    <xf numFmtId="4" fontId="25" fillId="9" borderId="13" xfId="0" applyNumberFormat="1" applyFont="1" applyFill="1" applyBorder="1" applyAlignment="1" applyProtection="1">
      <alignment horizontal="right" vertical="top"/>
    </xf>
    <xf numFmtId="4" fontId="6" fillId="9" borderId="44" xfId="0" applyNumberFormat="1" applyFont="1" applyFill="1" applyBorder="1" applyAlignment="1" applyProtection="1">
      <alignment horizontal="right" vertical="top"/>
    </xf>
    <xf numFmtId="166" fontId="6" fillId="9" borderId="45" xfId="0" applyNumberFormat="1" applyFont="1" applyFill="1" applyBorder="1" applyAlignment="1" applyProtection="1">
      <alignment horizontal="right" vertical="top"/>
    </xf>
    <xf numFmtId="4" fontId="6" fillId="9" borderId="31" xfId="0" applyNumberFormat="1" applyFont="1" applyFill="1" applyBorder="1" applyAlignment="1" applyProtection="1">
      <alignment horizontal="right" vertical="top"/>
    </xf>
    <xf numFmtId="4" fontId="3" fillId="9" borderId="47" xfId="0" applyNumberFormat="1" applyFont="1" applyFill="1" applyBorder="1" applyAlignment="1" applyProtection="1">
      <alignment horizontal="right" vertical="top"/>
    </xf>
    <xf numFmtId="4" fontId="3" fillId="9" borderId="48" xfId="0" applyNumberFormat="1" applyFont="1" applyFill="1" applyBorder="1" applyAlignment="1" applyProtection="1">
      <alignment horizontal="right" vertical="top"/>
    </xf>
    <xf numFmtId="166" fontId="3" fillId="9" borderId="49" xfId="0" applyNumberFormat="1" applyFont="1" applyFill="1" applyBorder="1" applyAlignment="1" applyProtection="1">
      <alignment horizontal="right" vertical="top"/>
    </xf>
    <xf numFmtId="4" fontId="3" fillId="9" borderId="38" xfId="0" applyNumberFormat="1" applyFont="1" applyFill="1" applyBorder="1" applyAlignment="1" applyProtection="1">
      <alignment horizontal="right" vertical="top"/>
    </xf>
    <xf numFmtId="166" fontId="25" fillId="9" borderId="36" xfId="0" applyNumberFormat="1" applyFont="1" applyFill="1" applyBorder="1" applyAlignment="1" applyProtection="1">
      <alignment horizontal="right" vertical="top"/>
    </xf>
    <xf numFmtId="4" fontId="6" fillId="2" borderId="44" xfId="0" applyNumberFormat="1" applyFont="1" applyFill="1" applyBorder="1" applyAlignment="1" applyProtection="1">
      <alignment horizontal="right" vertical="top"/>
    </xf>
    <xf numFmtId="166" fontId="23" fillId="7" borderId="5" xfId="0" applyNumberFormat="1" applyFont="1" applyFill="1" applyBorder="1" applyAlignment="1" applyProtection="1">
      <alignment horizontal="right" vertical="top"/>
    </xf>
    <xf numFmtId="166" fontId="23" fillId="9" borderId="13" xfId="0" applyNumberFormat="1" applyFont="1" applyFill="1" applyBorder="1" applyAlignment="1" applyProtection="1">
      <alignment horizontal="right" vertical="top"/>
    </xf>
    <xf numFmtId="166" fontId="6" fillId="7" borderId="2" xfId="0" applyNumberFormat="1" applyFont="1" applyFill="1" applyBorder="1" applyAlignment="1" applyProtection="1">
      <alignment horizontal="right" vertical="top"/>
    </xf>
    <xf numFmtId="166" fontId="21" fillId="7" borderId="2" xfId="0" applyNumberFormat="1" applyFont="1" applyFill="1" applyBorder="1" applyAlignment="1" applyProtection="1">
      <alignment horizontal="right" vertical="top"/>
    </xf>
    <xf numFmtId="166" fontId="6" fillId="9" borderId="56" xfId="0" applyNumberFormat="1" applyFont="1" applyFill="1" applyBorder="1" applyAlignment="1" applyProtection="1">
      <alignment horizontal="right" vertical="top"/>
    </xf>
    <xf numFmtId="167" fontId="33" fillId="7" borderId="58" xfId="0" applyNumberFormat="1" applyFont="1" applyFill="1" applyBorder="1" applyAlignment="1">
      <alignment horizontal="right" vertical="center" wrapText="1"/>
    </xf>
    <xf numFmtId="4" fontId="25" fillId="9" borderId="29" xfId="0" applyNumberFormat="1" applyFont="1" applyFill="1" applyBorder="1" applyAlignment="1" applyProtection="1">
      <alignment horizontal="right" vertical="top"/>
    </xf>
    <xf numFmtId="166" fontId="3" fillId="9" borderId="29" xfId="0" applyNumberFormat="1" applyFont="1" applyFill="1" applyBorder="1" applyAlignment="1" applyProtection="1">
      <alignment horizontal="right" vertical="top"/>
    </xf>
    <xf numFmtId="4" fontId="3" fillId="0" borderId="29" xfId="0" applyNumberFormat="1" applyFont="1" applyFill="1" applyBorder="1" applyAlignment="1" applyProtection="1">
      <alignment horizontal="right" vertical="top"/>
    </xf>
    <xf numFmtId="166" fontId="3" fillId="0" borderId="29" xfId="0" applyNumberFormat="1" applyFont="1" applyFill="1" applyBorder="1" applyAlignment="1" applyProtection="1">
      <alignment horizontal="right" vertical="top"/>
    </xf>
    <xf numFmtId="167" fontId="34" fillId="7" borderId="59" xfId="0" applyNumberFormat="1" applyFont="1" applyFill="1" applyBorder="1" applyAlignment="1">
      <alignment horizontal="right" vertical="center" wrapText="1"/>
    </xf>
    <xf numFmtId="167" fontId="34" fillId="7" borderId="60" xfId="0" applyNumberFormat="1" applyFont="1" applyFill="1" applyBorder="1" applyAlignment="1">
      <alignment horizontal="right" vertical="center" wrapText="1"/>
    </xf>
    <xf numFmtId="49" fontId="7" fillId="2" borderId="10" xfId="0" applyNumberFormat="1" applyFont="1" applyFill="1" applyBorder="1" applyAlignment="1">
      <alignment horizontal="center" vertical="top" wrapText="1"/>
    </xf>
    <xf numFmtId="166" fontId="6" fillId="2" borderId="12" xfId="0" applyNumberFormat="1" applyFont="1" applyFill="1" applyBorder="1" applyAlignment="1" applyProtection="1">
      <alignment horizontal="right" vertical="top"/>
    </xf>
    <xf numFmtId="167" fontId="34" fillId="2" borderId="61" xfId="0" applyNumberFormat="1" applyFont="1" applyFill="1" applyBorder="1" applyAlignment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top" wrapText="1"/>
    </xf>
    <xf numFmtId="166" fontId="6" fillId="7" borderId="12" xfId="0" applyNumberFormat="1" applyFont="1" applyFill="1" applyBorder="1" applyAlignment="1" applyProtection="1">
      <alignment horizontal="right" vertical="top"/>
    </xf>
    <xf numFmtId="167" fontId="33" fillId="7" borderId="59" xfId="0" applyNumberFormat="1" applyFont="1" applyFill="1" applyBorder="1" applyAlignment="1">
      <alignment horizontal="right" vertical="center" wrapText="1"/>
    </xf>
    <xf numFmtId="167" fontId="33" fillId="7" borderId="62" xfId="0" applyNumberFormat="1" applyFont="1" applyFill="1" applyBorder="1" applyAlignment="1">
      <alignment horizontal="right" vertical="center" wrapText="1"/>
    </xf>
    <xf numFmtId="167" fontId="34" fillId="7" borderId="63" xfId="0" applyNumberFormat="1" applyFont="1" applyFill="1" applyBorder="1" applyAlignment="1">
      <alignment horizontal="right" vertical="center" wrapText="1"/>
    </xf>
    <xf numFmtId="167" fontId="34" fillId="7" borderId="10" xfId="0" applyNumberFormat="1" applyFont="1" applyFill="1" applyBorder="1" applyAlignment="1">
      <alignment horizontal="right" vertical="center" wrapText="1"/>
    </xf>
    <xf numFmtId="167" fontId="34" fillId="7" borderId="57" xfId="0" applyNumberFormat="1" applyFont="1" applyFill="1" applyBorder="1" applyAlignment="1">
      <alignment horizontal="right" vertical="center" wrapText="1"/>
    </xf>
    <xf numFmtId="0" fontId="35" fillId="8" borderId="29" xfId="0" applyFont="1" applyFill="1" applyBorder="1" applyAlignment="1">
      <alignment horizontal="left" vertical="center" wrapText="1"/>
    </xf>
    <xf numFmtId="49" fontId="4" fillId="0" borderId="29" xfId="0" applyNumberFormat="1" applyFont="1" applyFill="1" applyBorder="1" applyAlignment="1">
      <alignment horizontal="center" vertical="top" wrapText="1"/>
    </xf>
    <xf numFmtId="166" fontId="3" fillId="7" borderId="64" xfId="0" applyNumberFormat="1" applyFont="1" applyFill="1" applyBorder="1" applyAlignment="1" applyProtection="1">
      <alignment horizontal="right" vertical="top"/>
    </xf>
    <xf numFmtId="4" fontId="3" fillId="9" borderId="29" xfId="0" applyNumberFormat="1" applyFont="1" applyFill="1" applyBorder="1" applyAlignment="1" applyProtection="1">
      <alignment horizontal="right" vertical="top"/>
    </xf>
    <xf numFmtId="4" fontId="23" fillId="9" borderId="48" xfId="0" applyNumberFormat="1" applyFont="1" applyFill="1" applyBorder="1" applyAlignment="1" applyProtection="1">
      <alignment horizontal="right" vertical="top"/>
    </xf>
    <xf numFmtId="166" fontId="26" fillId="9" borderId="48" xfId="0" applyNumberFormat="1" applyFont="1" applyFill="1" applyBorder="1" applyAlignment="1" applyProtection="1">
      <alignment horizontal="right" vertical="top"/>
    </xf>
    <xf numFmtId="4" fontId="26" fillId="0" borderId="48" xfId="0" applyNumberFormat="1" applyFont="1" applyFill="1" applyBorder="1" applyAlignment="1" applyProtection="1">
      <alignment horizontal="right" vertical="top"/>
    </xf>
    <xf numFmtId="166" fontId="6" fillId="0" borderId="48" xfId="0" applyNumberFormat="1" applyFont="1" applyFill="1" applyBorder="1" applyAlignment="1" applyProtection="1">
      <alignment horizontal="right" vertical="top"/>
    </xf>
    <xf numFmtId="4" fontId="23" fillId="9" borderId="34" xfId="0" applyNumberFormat="1" applyFont="1" applyFill="1" applyBorder="1" applyAlignment="1" applyProtection="1">
      <alignment horizontal="right" vertical="top"/>
    </xf>
    <xf numFmtId="166" fontId="6" fillId="9" borderId="34" xfId="0" applyNumberFormat="1" applyFont="1" applyFill="1" applyBorder="1" applyAlignment="1" applyProtection="1">
      <alignment horizontal="right" vertical="top"/>
    </xf>
    <xf numFmtId="166" fontId="6" fillId="7" borderId="11" xfId="0" applyNumberFormat="1" applyFont="1" applyFill="1" applyBorder="1" applyAlignment="1" applyProtection="1">
      <alignment horizontal="right" vertical="top"/>
    </xf>
    <xf numFmtId="167" fontId="33" fillId="7" borderId="65" xfId="0" applyNumberFormat="1" applyFont="1" applyFill="1" applyBorder="1" applyAlignment="1">
      <alignment horizontal="right" vertical="center" wrapText="1"/>
    </xf>
    <xf numFmtId="4" fontId="3" fillId="9" borderId="66" xfId="0" applyNumberFormat="1" applyFont="1" applyFill="1" applyBorder="1" applyAlignment="1" applyProtection="1">
      <alignment horizontal="right" vertical="top"/>
    </xf>
    <xf numFmtId="166" fontId="23" fillId="7" borderId="12" xfId="0" applyNumberFormat="1" applyFont="1" applyFill="1" applyBorder="1" applyAlignment="1" applyProtection="1">
      <alignment horizontal="right" vertical="top"/>
    </xf>
    <xf numFmtId="167" fontId="34" fillId="9" borderId="57" xfId="0" applyNumberFormat="1" applyFont="1" applyFill="1" applyBorder="1" applyAlignment="1">
      <alignment horizontal="right" vertical="center" wrapText="1"/>
    </xf>
    <xf numFmtId="166" fontId="3" fillId="7" borderId="23" xfId="0" applyNumberFormat="1" applyFont="1" applyFill="1" applyBorder="1" applyAlignment="1" applyProtection="1">
      <alignment horizontal="right" vertical="center"/>
    </xf>
    <xf numFmtId="166" fontId="6" fillId="7" borderId="23" xfId="0" applyNumberFormat="1" applyFont="1" applyFill="1" applyBorder="1" applyAlignment="1" applyProtection="1">
      <alignment horizontal="right" vertical="center"/>
    </xf>
    <xf numFmtId="167" fontId="36" fillId="7" borderId="53" xfId="0" applyNumberFormat="1" applyFont="1" applyFill="1" applyBorder="1" applyAlignment="1">
      <alignment horizontal="right" vertical="center" wrapText="1"/>
    </xf>
    <xf numFmtId="166" fontId="21" fillId="7" borderId="23" xfId="0" applyNumberFormat="1" applyFont="1" applyFill="1" applyBorder="1" applyAlignment="1" applyProtection="1">
      <alignment horizontal="right" vertical="center"/>
    </xf>
    <xf numFmtId="166" fontId="26" fillId="7" borderId="23" xfId="0" applyNumberFormat="1" applyFont="1" applyFill="1" applyBorder="1" applyAlignment="1" applyProtection="1">
      <alignment horizontal="right" vertical="center"/>
    </xf>
    <xf numFmtId="166" fontId="23" fillId="7" borderId="23" xfId="0" applyNumberFormat="1" applyFont="1" applyFill="1" applyBorder="1" applyAlignment="1" applyProtection="1">
      <alignment horizontal="right" vertical="center"/>
    </xf>
    <xf numFmtId="166" fontId="31" fillId="7" borderId="23" xfId="0" applyNumberFormat="1" applyFont="1" applyFill="1" applyBorder="1" applyAlignment="1" applyProtection="1">
      <alignment horizontal="right" vertical="center"/>
    </xf>
    <xf numFmtId="0" fontId="37" fillId="8" borderId="53" xfId="0" applyFont="1" applyFill="1" applyBorder="1" applyAlignment="1">
      <alignment horizontal="left" vertical="center" wrapText="1"/>
    </xf>
    <xf numFmtId="0" fontId="38" fillId="8" borderId="53" xfId="0" applyFont="1" applyFill="1" applyBorder="1" applyAlignment="1">
      <alignment horizontal="left" vertical="center" wrapText="1"/>
    </xf>
    <xf numFmtId="167" fontId="34" fillId="7" borderId="33" xfId="0" applyNumberFormat="1" applyFont="1" applyFill="1" applyBorder="1" applyAlignment="1">
      <alignment horizontal="right" vertical="center" wrapText="1"/>
    </xf>
    <xf numFmtId="0" fontId="37" fillId="8" borderId="13" xfId="0" applyFont="1" applyFill="1" applyBorder="1" applyAlignment="1">
      <alignment horizontal="left" vertical="center" wrapText="1"/>
    </xf>
    <xf numFmtId="4" fontId="6" fillId="3" borderId="13" xfId="0" applyNumberFormat="1" applyFont="1" applyFill="1" applyBorder="1" applyAlignment="1" applyProtection="1">
      <alignment horizontal="right" vertical="top"/>
    </xf>
    <xf numFmtId="166" fontId="23" fillId="0" borderId="29" xfId="0" applyNumberFormat="1" applyFont="1" applyFill="1" applyBorder="1" applyAlignment="1" applyProtection="1">
      <alignment horizontal="right" vertical="top"/>
    </xf>
    <xf numFmtId="4" fontId="6" fillId="6" borderId="29" xfId="0" applyNumberFormat="1" applyFont="1" applyFill="1" applyBorder="1" applyAlignment="1" applyProtection="1">
      <alignment horizontal="right" vertical="top"/>
    </xf>
    <xf numFmtId="4" fontId="23" fillId="0" borderId="29" xfId="0" applyNumberFormat="1" applyFont="1" applyFill="1" applyBorder="1" applyAlignment="1" applyProtection="1">
      <alignment horizontal="right" vertical="top"/>
    </xf>
    <xf numFmtId="0" fontId="4" fillId="0" borderId="48" xfId="0" applyFont="1" applyFill="1" applyBorder="1" applyAlignment="1">
      <alignment horizontal="left" vertical="top" wrapText="1"/>
    </xf>
    <xf numFmtId="49" fontId="4" fillId="0" borderId="48" xfId="0" applyNumberFormat="1" applyFont="1" applyFill="1" applyBorder="1" applyAlignment="1">
      <alignment horizontal="center" vertical="top" wrapText="1"/>
    </xf>
    <xf numFmtId="4" fontId="3" fillId="5" borderId="48" xfId="0" applyNumberFormat="1" applyFont="1" applyFill="1" applyBorder="1" applyAlignment="1" applyProtection="1">
      <alignment horizontal="right" vertical="top"/>
    </xf>
    <xf numFmtId="166" fontId="25" fillId="0" borderId="48" xfId="0" applyNumberFormat="1" applyFont="1" applyFill="1" applyBorder="1" applyAlignment="1" applyProtection="1">
      <alignment horizontal="right" vertical="top"/>
    </xf>
    <xf numFmtId="4" fontId="3" fillId="6" borderId="48" xfId="0" applyNumberFormat="1" applyFont="1" applyFill="1" applyBorder="1" applyAlignment="1" applyProtection="1">
      <alignment horizontal="right" vertical="top"/>
    </xf>
    <xf numFmtId="4" fontId="23" fillId="6" borderId="34" xfId="0" applyNumberFormat="1" applyFont="1" applyFill="1" applyBorder="1" applyAlignment="1" applyProtection="1">
      <alignment horizontal="right" vertical="top"/>
    </xf>
    <xf numFmtId="0" fontId="4" fillId="0" borderId="29" xfId="0" applyFont="1" applyFill="1" applyBorder="1" applyAlignment="1">
      <alignment horizontal="left" vertical="top" wrapText="1"/>
    </xf>
    <xf numFmtId="4" fontId="3" fillId="5" borderId="29" xfId="0" applyNumberFormat="1" applyFont="1" applyFill="1" applyBorder="1" applyAlignment="1" applyProtection="1">
      <alignment horizontal="right" vertical="top"/>
    </xf>
    <xf numFmtId="166" fontId="25" fillId="0" borderId="29" xfId="0" applyNumberFormat="1" applyFont="1" applyFill="1" applyBorder="1" applyAlignment="1" applyProtection="1">
      <alignment horizontal="right" vertical="top"/>
    </xf>
    <xf numFmtId="4" fontId="3" fillId="6" borderId="29" xfId="0" applyNumberFormat="1" applyFont="1" applyFill="1" applyBorder="1" applyAlignment="1" applyProtection="1">
      <alignment horizontal="right" vertical="top"/>
    </xf>
    <xf numFmtId="166" fontId="23" fillId="2" borderId="34" xfId="0" applyNumberFormat="1" applyFont="1" applyFill="1" applyBorder="1" applyAlignment="1" applyProtection="1">
      <alignment horizontal="right" vertical="top"/>
    </xf>
    <xf numFmtId="4" fontId="23" fillId="2" borderId="34" xfId="0" applyNumberFormat="1" applyFont="1" applyFill="1" applyBorder="1" applyAlignment="1" applyProtection="1">
      <alignment horizontal="right" vertical="top"/>
    </xf>
    <xf numFmtId="166" fontId="23" fillId="2" borderId="35" xfId="0" applyNumberFormat="1" applyFont="1" applyFill="1" applyBorder="1" applyAlignment="1" applyProtection="1">
      <alignment horizontal="right" vertical="top"/>
    </xf>
    <xf numFmtId="0" fontId="39" fillId="0" borderId="13" xfId="3" applyFont="1" applyBorder="1" applyAlignment="1">
      <alignment vertical="center" wrapText="1"/>
    </xf>
    <xf numFmtId="167" fontId="34" fillId="7" borderId="67" xfId="0" applyNumberFormat="1" applyFont="1" applyFill="1" applyBorder="1" applyAlignment="1">
      <alignment horizontal="right" vertical="center" wrapText="1"/>
    </xf>
    <xf numFmtId="167" fontId="33" fillId="7" borderId="67" xfId="0" applyNumberFormat="1" applyFont="1" applyFill="1" applyBorder="1" applyAlignment="1">
      <alignment horizontal="right" vertical="center" wrapText="1"/>
    </xf>
    <xf numFmtId="4" fontId="23" fillId="9" borderId="38" xfId="0" applyNumberFormat="1" applyFont="1" applyFill="1" applyBorder="1" applyAlignment="1" applyProtection="1">
      <alignment horizontal="right" vertical="top"/>
    </xf>
    <xf numFmtId="167" fontId="34" fillId="7" borderId="13" xfId="0" applyNumberFormat="1" applyFont="1" applyFill="1" applyBorder="1" applyAlignment="1">
      <alignment horizontal="right" vertical="center" wrapText="1"/>
    </xf>
    <xf numFmtId="166" fontId="23" fillId="7" borderId="13" xfId="0" applyNumberFormat="1" applyFont="1" applyFill="1" applyBorder="1" applyAlignment="1" applyProtection="1">
      <alignment horizontal="right" vertical="top"/>
    </xf>
    <xf numFmtId="167" fontId="33" fillId="7" borderId="13" xfId="0" applyNumberFormat="1" applyFont="1" applyFill="1" applyBorder="1" applyAlignment="1">
      <alignment horizontal="right" vertical="center" wrapText="1"/>
    </xf>
    <xf numFmtId="166" fontId="3" fillId="7" borderId="13" xfId="0" applyNumberFormat="1" applyFont="1" applyFill="1" applyBorder="1" applyAlignment="1" applyProtection="1">
      <alignment horizontal="right" vertical="top"/>
    </xf>
    <xf numFmtId="167" fontId="33" fillId="7" borderId="29" xfId="0" applyNumberFormat="1" applyFont="1" applyFill="1" applyBorder="1" applyAlignment="1">
      <alignment horizontal="right" vertical="center" wrapText="1"/>
    </xf>
    <xf numFmtId="166" fontId="3" fillId="7" borderId="29" xfId="0" applyNumberFormat="1" applyFont="1" applyFill="1" applyBorder="1" applyAlignment="1" applyProtection="1">
      <alignment horizontal="right" vertical="top"/>
    </xf>
    <xf numFmtId="0" fontId="0" fillId="0" borderId="0" xfId="0" applyFont="1"/>
    <xf numFmtId="0" fontId="41" fillId="0" borderId="0" xfId="0" applyFont="1"/>
    <xf numFmtId="0" fontId="7" fillId="10" borderId="13" xfId="0" applyFont="1" applyFill="1" applyBorder="1" applyAlignment="1">
      <alignment horizontal="left" vertical="top" wrapText="1"/>
    </xf>
    <xf numFmtId="49" fontId="7" fillId="10" borderId="13" xfId="0" applyNumberFormat="1" applyFont="1" applyFill="1" applyBorder="1" applyAlignment="1">
      <alignment horizontal="center" vertical="top" wrapText="1"/>
    </xf>
    <xf numFmtId="166" fontId="23" fillId="10" borderId="13" xfId="0" applyNumberFormat="1" applyFont="1" applyFill="1" applyBorder="1" applyAlignment="1" applyProtection="1">
      <alignment horizontal="right" vertical="top"/>
    </xf>
    <xf numFmtId="4" fontId="23" fillId="10" borderId="13" xfId="0" applyNumberFormat="1" applyFont="1" applyFill="1" applyBorder="1" applyAlignment="1" applyProtection="1">
      <alignment horizontal="right" vertical="top"/>
    </xf>
    <xf numFmtId="166" fontId="23" fillId="10" borderId="34" xfId="0" applyNumberFormat="1" applyFont="1" applyFill="1" applyBorder="1" applyAlignment="1" applyProtection="1">
      <alignment horizontal="right" vertical="top"/>
    </xf>
    <xf numFmtId="4" fontId="23" fillId="10" borderId="34" xfId="0" applyNumberFormat="1" applyFont="1" applyFill="1" applyBorder="1" applyAlignment="1" applyProtection="1">
      <alignment horizontal="right" vertical="top"/>
    </xf>
    <xf numFmtId="166" fontId="23" fillId="10" borderId="35" xfId="0" applyNumberFormat="1" applyFont="1" applyFill="1" applyBorder="1" applyAlignment="1" applyProtection="1">
      <alignment horizontal="right" vertical="top"/>
    </xf>
    <xf numFmtId="0" fontId="6" fillId="2" borderId="33" xfId="0" applyFont="1" applyFill="1" applyBorder="1" applyAlignment="1">
      <alignment horizontal="left" vertical="top" wrapText="1"/>
    </xf>
    <xf numFmtId="49" fontId="6" fillId="2" borderId="34" xfId="0" applyNumberFormat="1" applyFont="1" applyFill="1" applyBorder="1" applyAlignment="1">
      <alignment horizontal="center" vertical="top" wrapText="1"/>
    </xf>
    <xf numFmtId="0" fontId="16" fillId="0" borderId="37" xfId="0" applyFont="1" applyFill="1" applyBorder="1" applyAlignment="1">
      <alignment horizontal="left" vertical="top" wrapText="1"/>
    </xf>
    <xf numFmtId="166" fontId="21" fillId="9" borderId="13" xfId="0" applyNumberFormat="1" applyFont="1" applyFill="1" applyBorder="1" applyAlignment="1" applyProtection="1">
      <alignment horizontal="right" vertical="top"/>
    </xf>
    <xf numFmtId="166" fontId="31" fillId="7" borderId="23" xfId="0" applyNumberFormat="1" applyFont="1" applyFill="1" applyBorder="1" applyAlignment="1" applyProtection="1">
      <alignment horizontal="right" vertical="top"/>
    </xf>
    <xf numFmtId="49" fontId="4" fillId="0" borderId="68" xfId="0" applyNumberFormat="1" applyFont="1" applyFill="1" applyBorder="1" applyAlignment="1">
      <alignment horizontal="center" vertical="top" wrapText="1"/>
    </xf>
    <xf numFmtId="166" fontId="3" fillId="7" borderId="25" xfId="0" applyNumberFormat="1" applyFont="1" applyFill="1" applyBorder="1" applyAlignment="1" applyProtection="1">
      <alignment horizontal="right" vertical="center"/>
    </xf>
    <xf numFmtId="166" fontId="3" fillId="7" borderId="13" xfId="0" applyNumberFormat="1" applyFont="1" applyFill="1" applyBorder="1" applyAlignment="1" applyProtection="1">
      <alignment horizontal="right" vertical="center"/>
    </xf>
    <xf numFmtId="166" fontId="25" fillId="9" borderId="13" xfId="0" applyNumberFormat="1" applyFont="1" applyFill="1" applyBorder="1" applyAlignment="1" applyProtection="1">
      <alignment horizontal="right" vertical="top"/>
    </xf>
    <xf numFmtId="0" fontId="7" fillId="0" borderId="54" xfId="0" applyFont="1" applyFill="1" applyBorder="1" applyAlignment="1">
      <alignment horizontal="left" vertical="top" wrapText="1"/>
    </xf>
    <xf numFmtId="49" fontId="7" fillId="0" borderId="54" xfId="0" applyNumberFormat="1" applyFont="1" applyFill="1" applyBorder="1" applyAlignment="1">
      <alignment horizontal="center" vertical="top" wrapText="1"/>
    </xf>
    <xf numFmtId="167" fontId="34" fillId="7" borderId="70" xfId="0" applyNumberFormat="1" applyFont="1" applyFill="1" applyBorder="1" applyAlignment="1">
      <alignment horizontal="right" vertical="center" wrapText="1"/>
    </xf>
    <xf numFmtId="166" fontId="6" fillId="7" borderId="55" xfId="0" applyNumberFormat="1" applyFont="1" applyFill="1" applyBorder="1" applyAlignment="1" applyProtection="1">
      <alignment horizontal="right" vertical="top"/>
    </xf>
    <xf numFmtId="4" fontId="6" fillId="0" borderId="41" xfId="0" applyNumberFormat="1" applyFont="1" applyFill="1" applyBorder="1" applyAlignment="1" applyProtection="1">
      <alignment horizontal="right" vertical="top"/>
    </xf>
    <xf numFmtId="4" fontId="6" fillId="0" borderId="71" xfId="0" applyNumberFormat="1" applyFont="1" applyFill="1" applyBorder="1" applyAlignment="1" applyProtection="1">
      <alignment horizontal="right" vertical="top"/>
    </xf>
    <xf numFmtId="166" fontId="6" fillId="0" borderId="72" xfId="0" applyNumberFormat="1" applyFont="1" applyFill="1" applyBorder="1" applyAlignment="1" applyProtection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49" fontId="4" fillId="0" borderId="69" xfId="0" applyNumberFormat="1" applyFont="1" applyFill="1" applyBorder="1" applyAlignment="1">
      <alignment horizontal="center" vertical="top" wrapText="1"/>
    </xf>
    <xf numFmtId="167" fontId="34" fillId="9" borderId="70" xfId="0" applyNumberFormat="1" applyFont="1" applyFill="1" applyBorder="1" applyAlignment="1">
      <alignment horizontal="right" vertical="center" wrapText="1"/>
    </xf>
    <xf numFmtId="168" fontId="35" fillId="8" borderId="53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10" borderId="73" xfId="0" applyFont="1" applyFill="1" applyBorder="1" applyAlignment="1">
      <alignment horizontal="left" vertical="top" wrapText="1"/>
    </xf>
    <xf numFmtId="49" fontId="7" fillId="10" borderId="74" xfId="0" applyNumberFormat="1" applyFont="1" applyFill="1" applyBorder="1" applyAlignment="1">
      <alignment horizontal="center" vertical="top" wrapText="1"/>
    </xf>
    <xf numFmtId="4" fontId="6" fillId="5" borderId="74" xfId="0" applyNumberFormat="1" applyFont="1" applyFill="1" applyBorder="1" applyAlignment="1" applyProtection="1">
      <alignment horizontal="right" vertical="top"/>
    </xf>
    <xf numFmtId="4" fontId="25" fillId="6" borderId="13" xfId="0" applyNumberFormat="1" applyFont="1" applyFill="1" applyBorder="1" applyAlignment="1" applyProtection="1">
      <alignment horizontal="right" vertical="top"/>
    </xf>
    <xf numFmtId="0" fontId="0" fillId="3" borderId="0" xfId="0" applyFill="1"/>
    <xf numFmtId="4" fontId="21" fillId="9" borderId="2" xfId="0" applyNumberFormat="1" applyFont="1" applyFill="1" applyBorder="1" applyAlignment="1" applyProtection="1">
      <alignment horizontal="right" vertical="top"/>
    </xf>
    <xf numFmtId="4" fontId="3" fillId="9" borderId="2" xfId="0" applyNumberFormat="1" applyFont="1" applyFill="1" applyBorder="1" applyAlignment="1" applyProtection="1">
      <alignment horizontal="right" vertical="top"/>
    </xf>
    <xf numFmtId="4" fontId="6" fillId="9" borderId="2" xfId="0" applyNumberFormat="1" applyFont="1" applyFill="1" applyBorder="1" applyAlignment="1" applyProtection="1">
      <alignment horizontal="right" vertical="top"/>
    </xf>
    <xf numFmtId="4" fontId="21" fillId="0" borderId="3" xfId="0" applyNumberFormat="1" applyFont="1" applyFill="1" applyBorder="1" applyAlignment="1" applyProtection="1">
      <alignment horizontal="right" vertical="top"/>
    </xf>
    <xf numFmtId="4" fontId="3" fillId="0" borderId="3" xfId="0" applyNumberFormat="1" applyFont="1" applyFill="1" applyBorder="1" applyAlignment="1" applyProtection="1">
      <alignment horizontal="right" vertical="top"/>
    </xf>
    <xf numFmtId="4" fontId="6" fillId="0" borderId="3" xfId="0" applyNumberFormat="1" applyFont="1" applyFill="1" applyBorder="1" applyAlignment="1" applyProtection="1">
      <alignment horizontal="right" vertical="top"/>
    </xf>
    <xf numFmtId="166" fontId="6" fillId="9" borderId="13" xfId="0" applyNumberFormat="1" applyFont="1" applyFill="1" applyBorder="1" applyAlignment="1" applyProtection="1">
      <alignment horizontal="right" vertical="top"/>
    </xf>
    <xf numFmtId="166" fontId="23" fillId="7" borderId="23" xfId="0" applyNumberFormat="1" applyFont="1" applyFill="1" applyBorder="1" applyAlignment="1" applyProtection="1">
      <alignment horizontal="right" vertical="top"/>
    </xf>
    <xf numFmtId="4" fontId="23" fillId="9" borderId="2" xfId="0" applyNumberFormat="1" applyFont="1" applyFill="1" applyBorder="1" applyAlignment="1" applyProtection="1">
      <alignment horizontal="right" vertical="top"/>
    </xf>
    <xf numFmtId="4" fontId="23" fillId="0" borderId="3" xfId="0" applyNumberFormat="1" applyFont="1" applyFill="1" applyBorder="1" applyAlignment="1" applyProtection="1">
      <alignment horizontal="right" vertical="top"/>
    </xf>
    <xf numFmtId="49" fontId="17" fillId="0" borderId="3" xfId="0" applyNumberFormat="1" applyFont="1" applyFill="1" applyBorder="1" applyAlignment="1">
      <alignment horizontal="center" vertical="top" wrapText="1"/>
    </xf>
    <xf numFmtId="49" fontId="4" fillId="0" borderId="38" xfId="0" applyNumberFormat="1" applyFont="1" applyFill="1" applyBorder="1" applyAlignment="1">
      <alignment horizontal="center" vertical="top" wrapText="1"/>
    </xf>
    <xf numFmtId="166" fontId="26" fillId="9" borderId="52" xfId="0" applyNumberFormat="1" applyFont="1" applyFill="1" applyBorder="1" applyAlignment="1" applyProtection="1">
      <alignment horizontal="right" vertical="top"/>
    </xf>
    <xf numFmtId="167" fontId="36" fillId="7" borderId="59" xfId="0" applyNumberFormat="1" applyFont="1" applyFill="1" applyBorder="1" applyAlignment="1">
      <alignment horizontal="right" vertical="center" wrapText="1"/>
    </xf>
    <xf numFmtId="166" fontId="23" fillId="9" borderId="56" xfId="0" applyNumberFormat="1" applyFont="1" applyFill="1" applyBorder="1" applyAlignment="1" applyProtection="1">
      <alignment horizontal="right" vertical="top"/>
    </xf>
    <xf numFmtId="166" fontId="25" fillId="7" borderId="23" xfId="0" applyNumberFormat="1" applyFont="1" applyFill="1" applyBorder="1" applyAlignment="1" applyProtection="1">
      <alignment horizontal="right" vertical="center"/>
    </xf>
    <xf numFmtId="0" fontId="7" fillId="0" borderId="48" xfId="0" applyFont="1" applyFill="1" applyBorder="1" applyAlignment="1">
      <alignment horizontal="left" vertical="top" wrapText="1"/>
    </xf>
    <xf numFmtId="49" fontId="7" fillId="0" borderId="48" xfId="0" applyNumberFormat="1" applyFont="1" applyFill="1" applyBorder="1" applyAlignment="1">
      <alignment horizontal="center" vertical="top" wrapText="1"/>
    </xf>
    <xf numFmtId="4" fontId="23" fillId="5" borderId="48" xfId="0" applyNumberFormat="1" applyFont="1" applyFill="1" applyBorder="1" applyAlignment="1" applyProtection="1">
      <alignment horizontal="right" vertical="top"/>
    </xf>
    <xf numFmtId="166" fontId="23" fillId="0" borderId="48" xfId="0" applyNumberFormat="1" applyFont="1" applyFill="1" applyBorder="1" applyAlignment="1" applyProtection="1">
      <alignment horizontal="right" vertical="top"/>
    </xf>
    <xf numFmtId="4" fontId="6" fillId="6" borderId="48" xfId="0" applyNumberFormat="1" applyFont="1" applyFill="1" applyBorder="1" applyAlignment="1" applyProtection="1">
      <alignment horizontal="right" vertical="top"/>
    </xf>
    <xf numFmtId="4" fontId="23" fillId="0" borderId="48" xfId="0" applyNumberFormat="1" applyFont="1" applyFill="1" applyBorder="1" applyAlignment="1" applyProtection="1">
      <alignment horizontal="right" vertical="top"/>
    </xf>
    <xf numFmtId="165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/>
    <xf numFmtId="0" fontId="16" fillId="0" borderId="0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top" wrapText="1"/>
    </xf>
    <xf numFmtId="0" fontId="42" fillId="0" borderId="0" xfId="0" applyFont="1" applyFill="1"/>
    <xf numFmtId="0" fontId="9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4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24" fillId="0" borderId="10" xfId="0" applyNumberFormat="1" applyFont="1" applyFill="1" applyBorder="1" applyAlignment="1" applyProtection="1">
      <alignment horizontal="center" vertical="center"/>
    </xf>
    <xf numFmtId="0" fontId="24" fillId="0" borderId="11" xfId="0" applyNumberFormat="1" applyFont="1" applyFill="1" applyBorder="1" applyAlignment="1" applyProtection="1">
      <alignment horizontal="center" vertical="center"/>
    </xf>
    <xf numFmtId="0" fontId="24" fillId="0" borderId="12" xfId="0" applyNumberFormat="1" applyFont="1" applyFill="1" applyBorder="1" applyAlignment="1" applyProtection="1">
      <alignment horizontal="center" vertical="center"/>
    </xf>
    <xf numFmtId="0" fontId="2" fillId="3" borderId="4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49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49" fontId="7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0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9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Звичайний 2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3076575</xdr:colOff>
      <xdr:row>129</xdr:row>
      <xdr:rowOff>0</xdr:rowOff>
    </xdr:from>
    <xdr:to>
      <xdr:col>1</xdr:col>
      <xdr:colOff>0</xdr:colOff>
      <xdr:row>129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129</xdr:row>
      <xdr:rowOff>0</xdr:rowOff>
    </xdr:from>
    <xdr:to>
      <xdr:col>1</xdr:col>
      <xdr:colOff>0</xdr:colOff>
      <xdr:row>129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129</xdr:row>
      <xdr:rowOff>0</xdr:rowOff>
    </xdr:from>
    <xdr:to>
      <xdr:col>1</xdr:col>
      <xdr:colOff>0</xdr:colOff>
      <xdr:row>129</xdr:row>
      <xdr:rowOff>19050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129</xdr:row>
      <xdr:rowOff>0</xdr:rowOff>
    </xdr:from>
    <xdr:to>
      <xdr:col>1</xdr:col>
      <xdr:colOff>0</xdr:colOff>
      <xdr:row>129</xdr:row>
      <xdr:rowOff>19050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6"/>
  <sheetViews>
    <sheetView view="pageBreakPreview" zoomScale="83" zoomScaleNormal="73" zoomScaleSheetLayoutView="83" workbookViewId="0">
      <pane xSplit="3" ySplit="8" topLeftCell="D51" activePane="bottomRight" state="frozen"/>
      <selection pane="topRight" activeCell="D1" sqref="D1"/>
      <selection pane="bottomLeft" activeCell="A9" sqref="A9"/>
      <selection pane="bottomRight" activeCell="I51" sqref="I51"/>
    </sheetView>
  </sheetViews>
  <sheetFormatPr defaultRowHeight="13.2"/>
  <cols>
    <col min="1" max="1" width="2.21875" style="48" customWidth="1"/>
    <col min="2" max="2" width="52.21875" style="1" customWidth="1"/>
    <col min="3" max="3" width="15" style="2" customWidth="1"/>
    <col min="4" max="5" width="19.21875" style="119" customWidth="1"/>
    <col min="6" max="6" width="13.44140625" style="1" customWidth="1"/>
    <col min="7" max="7" width="19.21875" style="119" customWidth="1"/>
    <col min="8" max="8" width="19.5546875" style="119" customWidth="1"/>
    <col min="9" max="9" width="14.44140625" style="1" customWidth="1"/>
    <col min="10" max="11" width="18.77734375" style="1" customWidth="1"/>
    <col min="12" max="12" width="13.5546875" style="1" customWidth="1"/>
  </cols>
  <sheetData>
    <row r="1" spans="1:12" ht="18">
      <c r="B1" s="3"/>
      <c r="C1" s="4"/>
      <c r="D1" s="117"/>
      <c r="E1" s="117"/>
      <c r="F1" s="3"/>
      <c r="G1" s="120"/>
      <c r="H1" s="120"/>
      <c r="I1" s="5"/>
      <c r="J1" s="5"/>
      <c r="K1" s="5"/>
      <c r="L1" s="20"/>
    </row>
    <row r="2" spans="1:12" ht="23.25" customHeight="1">
      <c r="B2" s="308" t="s">
        <v>348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1:12" ht="20.399999999999999">
      <c r="B3" s="309" t="s">
        <v>445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</row>
    <row r="4" spans="1:12" ht="9.4499999999999993" customHeight="1" thickBot="1">
      <c r="B4" s="21"/>
      <c r="C4" s="21"/>
      <c r="D4" s="118"/>
      <c r="E4" s="118"/>
      <c r="F4" s="21"/>
      <c r="G4" s="118"/>
      <c r="H4" s="118"/>
      <c r="I4" s="21"/>
      <c r="J4" s="21"/>
      <c r="K4" s="21"/>
      <c r="L4" s="21"/>
    </row>
    <row r="5" spans="1:12" ht="24" customHeight="1">
      <c r="B5" s="336" t="s">
        <v>0</v>
      </c>
      <c r="C5" s="321" t="s">
        <v>1</v>
      </c>
      <c r="D5" s="326" t="s">
        <v>347</v>
      </c>
      <c r="E5" s="327"/>
      <c r="F5" s="328"/>
      <c r="G5" s="335" t="s">
        <v>3</v>
      </c>
      <c r="H5" s="335"/>
      <c r="I5" s="335"/>
      <c r="J5" s="310" t="s">
        <v>4</v>
      </c>
      <c r="K5" s="311"/>
      <c r="L5" s="312"/>
    </row>
    <row r="6" spans="1:12" ht="21.3" customHeight="1">
      <c r="B6" s="337"/>
      <c r="C6" s="322"/>
      <c r="D6" s="304" t="s">
        <v>294</v>
      </c>
      <c r="E6" s="306" t="s">
        <v>5</v>
      </c>
      <c r="F6" s="324" t="s">
        <v>274</v>
      </c>
      <c r="G6" s="316" t="s">
        <v>293</v>
      </c>
      <c r="H6" s="304" t="s">
        <v>6</v>
      </c>
      <c r="I6" s="333" t="s">
        <v>274</v>
      </c>
      <c r="J6" s="319" t="s">
        <v>293</v>
      </c>
      <c r="K6" s="331" t="s">
        <v>7</v>
      </c>
      <c r="L6" s="329" t="s">
        <v>274</v>
      </c>
    </row>
    <row r="7" spans="1:12" ht="48" customHeight="1" thickBot="1">
      <c r="B7" s="338"/>
      <c r="C7" s="323"/>
      <c r="D7" s="305"/>
      <c r="E7" s="307"/>
      <c r="F7" s="325"/>
      <c r="G7" s="317"/>
      <c r="H7" s="318"/>
      <c r="I7" s="334"/>
      <c r="J7" s="320"/>
      <c r="K7" s="332"/>
      <c r="L7" s="330"/>
    </row>
    <row r="8" spans="1:12" ht="23.4" thickBot="1">
      <c r="B8" s="313" t="s">
        <v>275</v>
      </c>
      <c r="C8" s="314"/>
      <c r="D8" s="314"/>
      <c r="E8" s="314"/>
      <c r="F8" s="314"/>
      <c r="G8" s="314"/>
      <c r="H8" s="314"/>
      <c r="I8" s="314"/>
      <c r="J8" s="314"/>
      <c r="K8" s="314"/>
      <c r="L8" s="315"/>
    </row>
    <row r="9" spans="1:12" s="22" customFormat="1" ht="25.5" customHeight="1" thickBot="1">
      <c r="A9" s="49">
        <v>1</v>
      </c>
      <c r="B9" s="54" t="s">
        <v>8</v>
      </c>
      <c r="C9" s="181" t="s">
        <v>9</v>
      </c>
      <c r="D9" s="187">
        <f>D10+D18+D27+D33</f>
        <v>169642606</v>
      </c>
      <c r="E9" s="187">
        <f>E10+E18+E27+E33</f>
        <v>132471792.02000001</v>
      </c>
      <c r="F9" s="201">
        <f>E9/D9*100</f>
        <v>78.088750900230806</v>
      </c>
      <c r="G9" s="202">
        <f>G11+G18+G27+G33+G52</f>
        <v>181400</v>
      </c>
      <c r="H9" s="202">
        <f>H11+H18+H27+H33+H52</f>
        <v>181531.33</v>
      </c>
      <c r="I9" s="131">
        <f>H9/G9*100</f>
        <v>100.07239801543551</v>
      </c>
      <c r="J9" s="83">
        <f>D9+G9</f>
        <v>169824006</v>
      </c>
      <c r="K9" s="84">
        <f>E9+H9</f>
        <v>132653323.35000001</v>
      </c>
      <c r="L9" s="82">
        <f>K9/J9*100</f>
        <v>78.112233054966325</v>
      </c>
    </row>
    <row r="10" spans="1:12" s="22" customFormat="1" ht="45" customHeight="1">
      <c r="A10" s="49">
        <f t="shared" ref="A10:A79" si="0">A9+1</f>
        <v>2</v>
      </c>
      <c r="B10" s="56" t="s">
        <v>10</v>
      </c>
      <c r="C10" s="64" t="s">
        <v>11</v>
      </c>
      <c r="D10" s="176">
        <f>D11+D16</f>
        <v>112553400</v>
      </c>
      <c r="E10" s="176">
        <f>E11+E16</f>
        <v>88321577.760000005</v>
      </c>
      <c r="F10" s="123">
        <f t="shared" ref="F10:F79" si="1">E10/D10*100</f>
        <v>78.470821636663132</v>
      </c>
      <c r="G10" s="138">
        <v>0</v>
      </c>
      <c r="H10" s="139">
        <v>0</v>
      </c>
      <c r="I10" s="140">
        <v>0</v>
      </c>
      <c r="J10" s="42">
        <f t="shared" ref="J10:J79" si="2">D10+G10</f>
        <v>112553400</v>
      </c>
      <c r="K10" s="24">
        <f t="shared" ref="K10:K79" si="3">E10+H10</f>
        <v>88321577.760000005</v>
      </c>
      <c r="L10" s="43">
        <f t="shared" ref="L10:L79" si="4">K10/J10*100</f>
        <v>78.470821636663132</v>
      </c>
    </row>
    <row r="11" spans="1:12" s="26" customFormat="1" ht="18">
      <c r="A11" s="50">
        <f t="shared" si="0"/>
        <v>3</v>
      </c>
      <c r="B11" s="58" t="s">
        <v>12</v>
      </c>
      <c r="C11" s="63" t="s">
        <v>13</v>
      </c>
      <c r="D11" s="87">
        <f>SUM(D12:D15)</f>
        <v>112553400</v>
      </c>
      <c r="E11" s="87">
        <f>SUM(E12:E15)</f>
        <v>88320214.760000005</v>
      </c>
      <c r="F11" s="122">
        <f t="shared" si="1"/>
        <v>78.46961065591978</v>
      </c>
      <c r="G11" s="135">
        <v>0</v>
      </c>
      <c r="H11" s="136">
        <v>0</v>
      </c>
      <c r="I11" s="137">
        <v>0</v>
      </c>
      <c r="J11" s="38">
        <f t="shared" si="2"/>
        <v>112553400</v>
      </c>
      <c r="K11" s="25">
        <f t="shared" si="3"/>
        <v>88320214.760000005</v>
      </c>
      <c r="L11" s="39">
        <f t="shared" si="4"/>
        <v>78.46961065591978</v>
      </c>
    </row>
    <row r="12" spans="1:12" ht="54" customHeight="1">
      <c r="A12" s="48">
        <f t="shared" si="0"/>
        <v>4</v>
      </c>
      <c r="B12" s="57" t="s">
        <v>14</v>
      </c>
      <c r="C12" s="62" t="s">
        <v>15</v>
      </c>
      <c r="D12" s="86">
        <v>98879400</v>
      </c>
      <c r="E12" s="86">
        <v>73513156.159999996</v>
      </c>
      <c r="F12" s="203">
        <f t="shared" si="1"/>
        <v>74.346280580181514</v>
      </c>
      <c r="G12" s="132">
        <v>0</v>
      </c>
      <c r="H12" s="133">
        <v>0</v>
      </c>
      <c r="I12" s="134">
        <v>0</v>
      </c>
      <c r="J12" s="36">
        <f t="shared" si="2"/>
        <v>98879400</v>
      </c>
      <c r="K12" s="23">
        <f t="shared" si="3"/>
        <v>73513156.159999996</v>
      </c>
      <c r="L12" s="37">
        <f t="shared" si="4"/>
        <v>74.346280580181514</v>
      </c>
    </row>
    <row r="13" spans="1:12" ht="87.75" customHeight="1">
      <c r="A13" s="48">
        <f t="shared" si="0"/>
        <v>5</v>
      </c>
      <c r="B13" s="57" t="s">
        <v>16</v>
      </c>
      <c r="C13" s="62" t="s">
        <v>17</v>
      </c>
      <c r="D13" s="86">
        <v>1400000</v>
      </c>
      <c r="E13" s="86">
        <v>942978.43</v>
      </c>
      <c r="F13" s="203">
        <f t="shared" si="1"/>
        <v>67.355602142857151</v>
      </c>
      <c r="G13" s="132">
        <v>0</v>
      </c>
      <c r="H13" s="133">
        <v>0</v>
      </c>
      <c r="I13" s="134">
        <v>0</v>
      </c>
      <c r="J13" s="36">
        <f t="shared" si="2"/>
        <v>1400000</v>
      </c>
      <c r="K13" s="23">
        <f t="shared" si="3"/>
        <v>942978.43</v>
      </c>
      <c r="L13" s="37">
        <f t="shared" si="4"/>
        <v>67.355602142857151</v>
      </c>
    </row>
    <row r="14" spans="1:12" ht="46.8">
      <c r="A14" s="48">
        <f t="shared" si="0"/>
        <v>6</v>
      </c>
      <c r="B14" s="57" t="s">
        <v>18</v>
      </c>
      <c r="C14" s="62" t="s">
        <v>19</v>
      </c>
      <c r="D14" s="86">
        <v>11074000</v>
      </c>
      <c r="E14" s="86">
        <v>12533974.08</v>
      </c>
      <c r="F14" s="203">
        <f t="shared" si="1"/>
        <v>113.18380061405094</v>
      </c>
      <c r="G14" s="132">
        <v>0</v>
      </c>
      <c r="H14" s="133">
        <v>0</v>
      </c>
      <c r="I14" s="134">
        <v>0</v>
      </c>
      <c r="J14" s="36">
        <f t="shared" si="2"/>
        <v>11074000</v>
      </c>
      <c r="K14" s="23">
        <f t="shared" si="3"/>
        <v>12533974.08</v>
      </c>
      <c r="L14" s="37">
        <f t="shared" si="4"/>
        <v>113.18380061405094</v>
      </c>
    </row>
    <row r="15" spans="1:12" ht="46.8">
      <c r="A15" s="48">
        <f>A14+1</f>
        <v>7</v>
      </c>
      <c r="B15" s="57" t="s">
        <v>20</v>
      </c>
      <c r="C15" s="62" t="s">
        <v>21</v>
      </c>
      <c r="D15" s="86">
        <v>1200000</v>
      </c>
      <c r="E15" s="86">
        <v>1330106.0900000001</v>
      </c>
      <c r="F15" s="203">
        <f t="shared" si="1"/>
        <v>110.84217416666667</v>
      </c>
      <c r="G15" s="132">
        <v>0</v>
      </c>
      <c r="H15" s="133">
        <v>0</v>
      </c>
      <c r="I15" s="134">
        <v>0</v>
      </c>
      <c r="J15" s="36">
        <f t="shared" si="2"/>
        <v>1200000</v>
      </c>
      <c r="K15" s="23">
        <f t="shared" si="3"/>
        <v>1330106.0900000001</v>
      </c>
      <c r="L15" s="37">
        <f t="shared" si="4"/>
        <v>110.84217416666667</v>
      </c>
    </row>
    <row r="16" spans="1:12" ht="22.5" customHeight="1">
      <c r="B16" s="252" t="s">
        <v>352</v>
      </c>
      <c r="C16" s="67" t="s">
        <v>349</v>
      </c>
      <c r="D16" s="87">
        <f>D17</f>
        <v>0</v>
      </c>
      <c r="E16" s="87">
        <f>E17</f>
        <v>1363</v>
      </c>
      <c r="F16" s="204">
        <v>100</v>
      </c>
      <c r="G16" s="138">
        <v>0</v>
      </c>
      <c r="H16" s="139">
        <v>0</v>
      </c>
      <c r="I16" s="140">
        <v>0</v>
      </c>
      <c r="J16" s="42">
        <f t="shared" ref="J16" si="5">D16+G16</f>
        <v>0</v>
      </c>
      <c r="K16" s="24">
        <f t="shared" ref="K16" si="6">E16+H16</f>
        <v>1363</v>
      </c>
      <c r="L16" s="43">
        <v>100</v>
      </c>
    </row>
    <row r="17" spans="1:12" ht="18" customHeight="1">
      <c r="B17" s="57" t="s">
        <v>350</v>
      </c>
      <c r="C17" s="62" t="s">
        <v>351</v>
      </c>
      <c r="D17" s="86">
        <v>0</v>
      </c>
      <c r="E17" s="86">
        <v>1363</v>
      </c>
      <c r="F17" s="209">
        <v>100</v>
      </c>
      <c r="G17" s="132">
        <v>0</v>
      </c>
      <c r="H17" s="133">
        <v>0</v>
      </c>
      <c r="I17" s="134">
        <v>0</v>
      </c>
      <c r="J17" s="36">
        <f t="shared" ref="J17" si="7">D17+G17</f>
        <v>0</v>
      </c>
      <c r="K17" s="23">
        <f t="shared" ref="K17" si="8">E17+H17</f>
        <v>1363</v>
      </c>
      <c r="L17" s="37">
        <v>100</v>
      </c>
    </row>
    <row r="18" spans="1:12" s="22" customFormat="1" ht="38.25" customHeight="1">
      <c r="A18" s="49" t="e">
        <f>#REF!+1</f>
        <v>#REF!</v>
      </c>
      <c r="B18" s="56" t="s">
        <v>22</v>
      </c>
      <c r="C18" s="64" t="s">
        <v>23</v>
      </c>
      <c r="D18" s="87">
        <f>D19+D24+D22</f>
        <v>1030600</v>
      </c>
      <c r="E18" s="87">
        <f>E19+E22+E24</f>
        <v>1754517.03</v>
      </c>
      <c r="F18" s="204">
        <f t="shared" si="1"/>
        <v>170.24228895788863</v>
      </c>
      <c r="G18" s="138">
        <v>0</v>
      </c>
      <c r="H18" s="139">
        <v>0</v>
      </c>
      <c r="I18" s="140">
        <v>0</v>
      </c>
      <c r="J18" s="42">
        <f t="shared" si="2"/>
        <v>1030600</v>
      </c>
      <c r="K18" s="24">
        <f t="shared" si="3"/>
        <v>1754517.03</v>
      </c>
      <c r="L18" s="43">
        <f t="shared" si="4"/>
        <v>170.24228895788863</v>
      </c>
    </row>
    <row r="19" spans="1:12" s="26" customFormat="1" ht="33.75" customHeight="1">
      <c r="A19" s="50" t="e">
        <f>A18+1</f>
        <v>#REF!</v>
      </c>
      <c r="B19" s="58" t="s">
        <v>24</v>
      </c>
      <c r="C19" s="63" t="s">
        <v>25</v>
      </c>
      <c r="D19" s="87">
        <f>SUM(D20:D21)</f>
        <v>1011000</v>
      </c>
      <c r="E19" s="87">
        <f>SUM(E20:E21)</f>
        <v>1729995.35</v>
      </c>
      <c r="F19" s="206">
        <f t="shared" si="1"/>
        <v>171.11724530168152</v>
      </c>
      <c r="G19" s="135">
        <v>0</v>
      </c>
      <c r="H19" s="136">
        <v>0</v>
      </c>
      <c r="I19" s="137">
        <v>0</v>
      </c>
      <c r="J19" s="38">
        <f t="shared" si="2"/>
        <v>1011000</v>
      </c>
      <c r="K19" s="25">
        <f t="shared" si="3"/>
        <v>1729995.35</v>
      </c>
      <c r="L19" s="39">
        <f t="shared" si="4"/>
        <v>171.11724530168152</v>
      </c>
    </row>
    <row r="20" spans="1:12" s="26" customFormat="1" ht="52.5" customHeight="1">
      <c r="A20" s="50"/>
      <c r="B20" s="59" t="s">
        <v>283</v>
      </c>
      <c r="C20" s="65" t="s">
        <v>279</v>
      </c>
      <c r="D20" s="86">
        <v>827100</v>
      </c>
      <c r="E20" s="86">
        <v>1478318.09</v>
      </c>
      <c r="F20" s="209">
        <f t="shared" si="1"/>
        <v>178.73510941845001</v>
      </c>
      <c r="G20" s="132">
        <v>0</v>
      </c>
      <c r="H20" s="133">
        <v>0</v>
      </c>
      <c r="I20" s="134">
        <v>0</v>
      </c>
      <c r="J20" s="36">
        <f t="shared" ref="J20" si="9">D20+G20</f>
        <v>827100</v>
      </c>
      <c r="K20" s="23">
        <f t="shared" ref="K20" si="10">E20+H20</f>
        <v>1478318.09</v>
      </c>
      <c r="L20" s="37">
        <f t="shared" ref="L20" si="11">K20/J20*100</f>
        <v>178.73510941845001</v>
      </c>
    </row>
    <row r="21" spans="1:12" ht="78">
      <c r="A21" s="48" t="e">
        <f>A19+1</f>
        <v>#REF!</v>
      </c>
      <c r="B21" s="57" t="s">
        <v>26</v>
      </c>
      <c r="C21" s="62" t="s">
        <v>27</v>
      </c>
      <c r="D21" s="86">
        <v>183900</v>
      </c>
      <c r="E21" s="86">
        <v>251677.26</v>
      </c>
      <c r="F21" s="209">
        <f t="shared" si="1"/>
        <v>136.85549755301795</v>
      </c>
      <c r="G21" s="132">
        <v>0</v>
      </c>
      <c r="H21" s="133">
        <v>0</v>
      </c>
      <c r="I21" s="134">
        <v>0</v>
      </c>
      <c r="J21" s="36">
        <f t="shared" si="2"/>
        <v>183900</v>
      </c>
      <c r="K21" s="23">
        <f t="shared" si="3"/>
        <v>251677.26</v>
      </c>
      <c r="L21" s="37">
        <f t="shared" si="4"/>
        <v>136.85549755301795</v>
      </c>
    </row>
    <row r="22" spans="1:12" ht="18">
      <c r="B22" s="60" t="s">
        <v>448</v>
      </c>
      <c r="C22" s="63" t="s">
        <v>446</v>
      </c>
      <c r="D22" s="205">
        <f>D23</f>
        <v>0</v>
      </c>
      <c r="E22" s="205">
        <f>E23</f>
        <v>9477</v>
      </c>
      <c r="F22" s="207">
        <v>100</v>
      </c>
      <c r="G22" s="141">
        <v>0</v>
      </c>
      <c r="H22" s="142">
        <v>0</v>
      </c>
      <c r="I22" s="143">
        <v>0</v>
      </c>
      <c r="J22" s="40">
        <f t="shared" ref="J22:J23" si="12">D22+G22</f>
        <v>0</v>
      </c>
      <c r="K22" s="29">
        <f t="shared" ref="K22:K23" si="13">E22+H22</f>
        <v>9477</v>
      </c>
      <c r="L22" s="52">
        <v>100</v>
      </c>
    </row>
    <row r="23" spans="1:12" ht="38.549999999999997" customHeight="1">
      <c r="B23" s="57" t="s">
        <v>449</v>
      </c>
      <c r="C23" s="62" t="s">
        <v>447</v>
      </c>
      <c r="D23" s="86">
        <v>0</v>
      </c>
      <c r="E23" s="86">
        <v>9477</v>
      </c>
      <c r="F23" s="209">
        <v>100</v>
      </c>
      <c r="G23" s="132">
        <v>0</v>
      </c>
      <c r="H23" s="133">
        <v>0</v>
      </c>
      <c r="I23" s="134">
        <v>0</v>
      </c>
      <c r="J23" s="36">
        <f t="shared" si="12"/>
        <v>0</v>
      </c>
      <c r="K23" s="23">
        <f t="shared" si="13"/>
        <v>9477</v>
      </c>
      <c r="L23" s="37">
        <v>100</v>
      </c>
    </row>
    <row r="24" spans="1:12" s="26" customFormat="1" ht="18">
      <c r="A24" s="50" t="e">
        <f>A21+1</f>
        <v>#REF!</v>
      </c>
      <c r="B24" s="58" t="s">
        <v>28</v>
      </c>
      <c r="C24" s="63" t="s">
        <v>29</v>
      </c>
      <c r="D24" s="87">
        <f>SUM(D25:D26)</f>
        <v>19600</v>
      </c>
      <c r="E24" s="87">
        <f>SUM(E25:E26)</f>
        <v>15044.68</v>
      </c>
      <c r="F24" s="207">
        <f t="shared" si="1"/>
        <v>76.758571428571429</v>
      </c>
      <c r="G24" s="141">
        <v>0</v>
      </c>
      <c r="H24" s="142">
        <v>0</v>
      </c>
      <c r="I24" s="143">
        <v>0</v>
      </c>
      <c r="J24" s="40">
        <f t="shared" si="2"/>
        <v>19600</v>
      </c>
      <c r="K24" s="29">
        <f t="shared" si="3"/>
        <v>15044.68</v>
      </c>
      <c r="L24" s="52">
        <f t="shared" si="4"/>
        <v>76.758571428571429</v>
      </c>
    </row>
    <row r="25" spans="1:12" ht="46.8">
      <c r="A25" s="48" t="e">
        <f t="shared" si="0"/>
        <v>#REF!</v>
      </c>
      <c r="B25" s="57" t="s">
        <v>30</v>
      </c>
      <c r="C25" s="62" t="s">
        <v>31</v>
      </c>
      <c r="D25" s="86">
        <v>19600</v>
      </c>
      <c r="E25" s="86">
        <v>15044.68</v>
      </c>
      <c r="F25" s="291">
        <f t="shared" si="1"/>
        <v>76.758571428571429</v>
      </c>
      <c r="G25" s="132">
        <v>0</v>
      </c>
      <c r="H25" s="133">
        <v>0</v>
      </c>
      <c r="I25" s="134">
        <v>0</v>
      </c>
      <c r="J25" s="36">
        <f t="shared" si="2"/>
        <v>19600</v>
      </c>
      <c r="K25" s="23">
        <f t="shared" si="3"/>
        <v>15044.68</v>
      </c>
      <c r="L25" s="37">
        <f t="shared" si="4"/>
        <v>76.758571428571429</v>
      </c>
    </row>
    <row r="26" spans="1:12" ht="46.8" hidden="1">
      <c r="B26" s="93" t="s">
        <v>328</v>
      </c>
      <c r="C26" s="62" t="s">
        <v>297</v>
      </c>
      <c r="D26" s="86">
        <v>0</v>
      </c>
      <c r="E26" s="86">
        <v>0</v>
      </c>
      <c r="F26" s="209" t="e">
        <f t="shared" si="1"/>
        <v>#DIV/0!</v>
      </c>
      <c r="G26" s="132">
        <v>0</v>
      </c>
      <c r="H26" s="133">
        <v>0</v>
      </c>
      <c r="I26" s="134">
        <v>0</v>
      </c>
      <c r="J26" s="36">
        <f t="shared" si="2"/>
        <v>0</v>
      </c>
      <c r="K26" s="23">
        <f t="shared" si="3"/>
        <v>0</v>
      </c>
      <c r="L26" s="37" t="e">
        <f t="shared" si="4"/>
        <v>#DIV/0!</v>
      </c>
    </row>
    <row r="27" spans="1:12" s="22" customFormat="1" ht="17.399999999999999">
      <c r="A27" s="49" t="e">
        <f>#REF!+1</f>
        <v>#REF!</v>
      </c>
      <c r="B27" s="56" t="s">
        <v>32</v>
      </c>
      <c r="C27" s="64" t="s">
        <v>33</v>
      </c>
      <c r="D27" s="87">
        <f>D28+D30+D32</f>
        <v>7314600</v>
      </c>
      <c r="E27" s="87">
        <f>E28+E30+E32</f>
        <v>4790282.76</v>
      </c>
      <c r="F27" s="204">
        <f t="shared" si="1"/>
        <v>65.489333114592725</v>
      </c>
      <c r="G27" s="138">
        <v>0</v>
      </c>
      <c r="H27" s="139">
        <v>0</v>
      </c>
      <c r="I27" s="140">
        <v>0</v>
      </c>
      <c r="J27" s="42">
        <f t="shared" si="2"/>
        <v>7314600</v>
      </c>
      <c r="K27" s="24">
        <f t="shared" si="3"/>
        <v>4790282.76</v>
      </c>
      <c r="L27" s="43">
        <f t="shared" si="4"/>
        <v>65.489333114592725</v>
      </c>
    </row>
    <row r="28" spans="1:12" s="26" customFormat="1" ht="32.4">
      <c r="A28" s="50" t="e">
        <f t="shared" si="0"/>
        <v>#REF!</v>
      </c>
      <c r="B28" s="58" t="s">
        <v>34</v>
      </c>
      <c r="C28" s="63" t="s">
        <v>35</v>
      </c>
      <c r="D28" s="87">
        <f>D29</f>
        <v>1300000</v>
      </c>
      <c r="E28" s="87">
        <f>E29</f>
        <v>753077.96</v>
      </c>
      <c r="F28" s="206">
        <f t="shared" si="1"/>
        <v>57.929073846153841</v>
      </c>
      <c r="G28" s="135">
        <v>0</v>
      </c>
      <c r="H28" s="136">
        <v>0</v>
      </c>
      <c r="I28" s="137">
        <v>0</v>
      </c>
      <c r="J28" s="38">
        <f t="shared" si="2"/>
        <v>1300000</v>
      </c>
      <c r="K28" s="25">
        <f t="shared" si="3"/>
        <v>753077.96</v>
      </c>
      <c r="L28" s="39">
        <f t="shared" si="4"/>
        <v>57.929073846153841</v>
      </c>
    </row>
    <row r="29" spans="1:12" ht="21.75" customHeight="1">
      <c r="A29" s="48" t="e">
        <f t="shared" si="0"/>
        <v>#REF!</v>
      </c>
      <c r="B29" s="57" t="s">
        <v>36</v>
      </c>
      <c r="C29" s="62" t="s">
        <v>37</v>
      </c>
      <c r="D29" s="86">
        <v>1300000</v>
      </c>
      <c r="E29" s="86">
        <v>753077.96</v>
      </c>
      <c r="F29" s="203">
        <f t="shared" si="1"/>
        <v>57.929073846153841</v>
      </c>
      <c r="G29" s="132">
        <v>0</v>
      </c>
      <c r="H29" s="133">
        <v>0</v>
      </c>
      <c r="I29" s="134">
        <v>0</v>
      </c>
      <c r="J29" s="36">
        <f t="shared" si="2"/>
        <v>1300000</v>
      </c>
      <c r="K29" s="23">
        <f t="shared" si="3"/>
        <v>753077.96</v>
      </c>
      <c r="L29" s="37">
        <f t="shared" si="4"/>
        <v>57.929073846153841</v>
      </c>
    </row>
    <row r="30" spans="1:12" ht="48.6">
      <c r="A30" s="48" t="e">
        <f t="shared" si="0"/>
        <v>#REF!</v>
      </c>
      <c r="B30" s="60" t="s">
        <v>38</v>
      </c>
      <c r="C30" s="66" t="s">
        <v>39</v>
      </c>
      <c r="D30" s="87">
        <f>D31</f>
        <v>4700000</v>
      </c>
      <c r="E30" s="87">
        <f>E31</f>
        <v>2557595.4</v>
      </c>
      <c r="F30" s="207">
        <f t="shared" si="1"/>
        <v>54.416923404255314</v>
      </c>
      <c r="G30" s="141">
        <v>0</v>
      </c>
      <c r="H30" s="142">
        <v>0</v>
      </c>
      <c r="I30" s="143">
        <v>0</v>
      </c>
      <c r="J30" s="40">
        <f t="shared" si="2"/>
        <v>4700000</v>
      </c>
      <c r="K30" s="29">
        <f t="shared" si="3"/>
        <v>2557595.4</v>
      </c>
      <c r="L30" s="41">
        <f t="shared" si="4"/>
        <v>54.416923404255314</v>
      </c>
    </row>
    <row r="31" spans="1:12" ht="18">
      <c r="A31" s="48" t="e">
        <f t="shared" si="0"/>
        <v>#REF!</v>
      </c>
      <c r="B31" s="57" t="s">
        <v>36</v>
      </c>
      <c r="C31" s="62" t="s">
        <v>40</v>
      </c>
      <c r="D31" s="86">
        <v>4700000</v>
      </c>
      <c r="E31" s="86">
        <v>2557595.4</v>
      </c>
      <c r="F31" s="203">
        <f t="shared" si="1"/>
        <v>54.416923404255314</v>
      </c>
      <c r="G31" s="132">
        <v>0</v>
      </c>
      <c r="H31" s="133">
        <v>0</v>
      </c>
      <c r="I31" s="134">
        <v>0</v>
      </c>
      <c r="J31" s="36">
        <f t="shared" si="2"/>
        <v>4700000</v>
      </c>
      <c r="K31" s="23">
        <f t="shared" si="3"/>
        <v>2557595.4</v>
      </c>
      <c r="L31" s="37">
        <f t="shared" si="4"/>
        <v>54.416923404255314</v>
      </c>
    </row>
    <row r="32" spans="1:12" s="26" customFormat="1" ht="48.6">
      <c r="A32" s="50" t="e">
        <f t="shared" si="0"/>
        <v>#REF!</v>
      </c>
      <c r="B32" s="58" t="s">
        <v>41</v>
      </c>
      <c r="C32" s="63" t="s">
        <v>42</v>
      </c>
      <c r="D32" s="205">
        <v>1314600</v>
      </c>
      <c r="E32" s="205">
        <v>1479609.4</v>
      </c>
      <c r="F32" s="206">
        <f t="shared" si="1"/>
        <v>112.55206146356305</v>
      </c>
      <c r="G32" s="135">
        <v>0</v>
      </c>
      <c r="H32" s="136">
        <v>0</v>
      </c>
      <c r="I32" s="137">
        <v>0</v>
      </c>
      <c r="J32" s="38">
        <f t="shared" si="2"/>
        <v>1314600</v>
      </c>
      <c r="K32" s="25">
        <f t="shared" si="3"/>
        <v>1479609.4</v>
      </c>
      <c r="L32" s="39">
        <f t="shared" si="4"/>
        <v>112.55206146356305</v>
      </c>
    </row>
    <row r="33" spans="1:12" ht="17.399999999999999">
      <c r="A33" s="48" t="e">
        <f t="shared" si="0"/>
        <v>#REF!</v>
      </c>
      <c r="B33" s="57" t="s">
        <v>43</v>
      </c>
      <c r="C33" s="67" t="s">
        <v>44</v>
      </c>
      <c r="D33" s="87">
        <f>D34+D45+D48</f>
        <v>48744006</v>
      </c>
      <c r="E33" s="87">
        <f>E34+E45+E48</f>
        <v>37605414.469999999</v>
      </c>
      <c r="F33" s="208">
        <f t="shared" si="1"/>
        <v>77.148797474708985</v>
      </c>
      <c r="G33" s="144">
        <v>0</v>
      </c>
      <c r="H33" s="145">
        <v>0</v>
      </c>
      <c r="I33" s="146">
        <v>0</v>
      </c>
      <c r="J33" s="51">
        <f t="shared" si="2"/>
        <v>48744006</v>
      </c>
      <c r="K33" s="28">
        <f t="shared" si="3"/>
        <v>37605414.469999999</v>
      </c>
      <c r="L33" s="52">
        <f t="shared" si="4"/>
        <v>77.148797474708985</v>
      </c>
    </row>
    <row r="34" spans="1:12" s="26" customFormat="1" ht="18">
      <c r="A34" s="50" t="e">
        <f t="shared" si="0"/>
        <v>#REF!</v>
      </c>
      <c r="B34" s="58" t="s">
        <v>45</v>
      </c>
      <c r="C34" s="63" t="s">
        <v>46</v>
      </c>
      <c r="D34" s="87">
        <f>SUM(D35:D44)</f>
        <v>21485900</v>
      </c>
      <c r="E34" s="87">
        <f>SUM(E35:E44)</f>
        <v>17935603.490000002</v>
      </c>
      <c r="F34" s="206">
        <f t="shared" si="1"/>
        <v>83.476156409552317</v>
      </c>
      <c r="G34" s="135">
        <v>0</v>
      </c>
      <c r="H34" s="136">
        <v>0</v>
      </c>
      <c r="I34" s="137">
        <v>0</v>
      </c>
      <c r="J34" s="38">
        <f t="shared" si="2"/>
        <v>21485900</v>
      </c>
      <c r="K34" s="25">
        <f t="shared" si="3"/>
        <v>17935603.490000002</v>
      </c>
      <c r="L34" s="39">
        <f t="shared" si="4"/>
        <v>83.476156409552317</v>
      </c>
    </row>
    <row r="35" spans="1:12" ht="46.8">
      <c r="A35" s="48" t="e">
        <f t="shared" si="0"/>
        <v>#REF!</v>
      </c>
      <c r="B35" s="57" t="s">
        <v>47</v>
      </c>
      <c r="C35" s="62" t="s">
        <v>48</v>
      </c>
      <c r="D35" s="86">
        <v>71700</v>
      </c>
      <c r="E35" s="86">
        <v>56880.31</v>
      </c>
      <c r="F35" s="203">
        <f t="shared" si="1"/>
        <v>79.330976290097624</v>
      </c>
      <c r="G35" s="132">
        <v>0</v>
      </c>
      <c r="H35" s="133">
        <v>0</v>
      </c>
      <c r="I35" s="134">
        <v>0</v>
      </c>
      <c r="J35" s="36">
        <f t="shared" si="2"/>
        <v>71700</v>
      </c>
      <c r="K35" s="23">
        <f t="shared" si="3"/>
        <v>56880.31</v>
      </c>
      <c r="L35" s="37">
        <f t="shared" si="4"/>
        <v>79.330976290097624</v>
      </c>
    </row>
    <row r="36" spans="1:12" ht="51" customHeight="1">
      <c r="A36" s="48" t="e">
        <f t="shared" si="0"/>
        <v>#REF!</v>
      </c>
      <c r="B36" s="57" t="s">
        <v>49</v>
      </c>
      <c r="C36" s="62" t="s">
        <v>50</v>
      </c>
      <c r="D36" s="86">
        <v>130100</v>
      </c>
      <c r="E36" s="86">
        <v>273287.93</v>
      </c>
      <c r="F36" s="203">
        <f t="shared" si="1"/>
        <v>210.05990007686393</v>
      </c>
      <c r="G36" s="132">
        <v>0</v>
      </c>
      <c r="H36" s="133">
        <v>0</v>
      </c>
      <c r="I36" s="134">
        <v>0</v>
      </c>
      <c r="J36" s="36">
        <f t="shared" si="2"/>
        <v>130100</v>
      </c>
      <c r="K36" s="23">
        <f t="shared" si="3"/>
        <v>273287.93</v>
      </c>
      <c r="L36" s="37">
        <f t="shared" si="4"/>
        <v>210.05990007686393</v>
      </c>
    </row>
    <row r="37" spans="1:12" ht="46.8">
      <c r="A37" s="48" t="e">
        <f t="shared" si="0"/>
        <v>#REF!</v>
      </c>
      <c r="B37" s="57" t="s">
        <v>51</v>
      </c>
      <c r="C37" s="62" t="s">
        <v>52</v>
      </c>
      <c r="D37" s="86">
        <v>473000</v>
      </c>
      <c r="E37" s="86">
        <v>476241.58</v>
      </c>
      <c r="F37" s="203">
        <f t="shared" si="1"/>
        <v>100.68532346723045</v>
      </c>
      <c r="G37" s="132">
        <v>0</v>
      </c>
      <c r="H37" s="133">
        <v>0</v>
      </c>
      <c r="I37" s="134">
        <v>0</v>
      </c>
      <c r="J37" s="36">
        <f t="shared" si="2"/>
        <v>473000</v>
      </c>
      <c r="K37" s="23">
        <f t="shared" si="3"/>
        <v>476241.58</v>
      </c>
      <c r="L37" s="37">
        <f t="shared" si="4"/>
        <v>100.68532346723045</v>
      </c>
    </row>
    <row r="38" spans="1:12" ht="61.5" customHeight="1">
      <c r="A38" s="48" t="e">
        <f t="shared" si="0"/>
        <v>#REF!</v>
      </c>
      <c r="B38" s="57" t="s">
        <v>53</v>
      </c>
      <c r="C38" s="62" t="s">
        <v>54</v>
      </c>
      <c r="D38" s="86">
        <v>943000</v>
      </c>
      <c r="E38" s="86">
        <v>863555.31</v>
      </c>
      <c r="F38" s="203">
        <f t="shared" si="1"/>
        <v>91.575324496288445</v>
      </c>
      <c r="G38" s="132">
        <v>0</v>
      </c>
      <c r="H38" s="133">
        <v>0</v>
      </c>
      <c r="I38" s="134">
        <v>0</v>
      </c>
      <c r="J38" s="36">
        <f t="shared" si="2"/>
        <v>943000</v>
      </c>
      <c r="K38" s="23">
        <f t="shared" si="3"/>
        <v>863555.31</v>
      </c>
      <c r="L38" s="37">
        <f t="shared" si="4"/>
        <v>91.575324496288445</v>
      </c>
    </row>
    <row r="39" spans="1:12" ht="18">
      <c r="A39" s="48" t="e">
        <f t="shared" si="0"/>
        <v>#REF!</v>
      </c>
      <c r="B39" s="57" t="s">
        <v>55</v>
      </c>
      <c r="C39" s="62" t="s">
        <v>56</v>
      </c>
      <c r="D39" s="86">
        <v>4991000</v>
      </c>
      <c r="E39" s="86">
        <v>4201508.9000000004</v>
      </c>
      <c r="F39" s="121">
        <f t="shared" si="1"/>
        <v>84.181705069124433</v>
      </c>
      <c r="G39" s="132">
        <v>0</v>
      </c>
      <c r="H39" s="133">
        <v>0</v>
      </c>
      <c r="I39" s="134">
        <v>0</v>
      </c>
      <c r="J39" s="36">
        <f t="shared" si="2"/>
        <v>4991000</v>
      </c>
      <c r="K39" s="23">
        <f t="shared" si="3"/>
        <v>4201508.9000000004</v>
      </c>
      <c r="L39" s="37">
        <f t="shared" si="4"/>
        <v>84.181705069124433</v>
      </c>
    </row>
    <row r="40" spans="1:12" ht="18">
      <c r="A40" s="48" t="e">
        <f t="shared" si="0"/>
        <v>#REF!</v>
      </c>
      <c r="B40" s="57" t="s">
        <v>57</v>
      </c>
      <c r="C40" s="62" t="s">
        <v>58</v>
      </c>
      <c r="D40" s="86">
        <v>11793800</v>
      </c>
      <c r="E40" s="86">
        <v>10208690.49</v>
      </c>
      <c r="F40" s="121">
        <f t="shared" si="1"/>
        <v>86.559806762875411</v>
      </c>
      <c r="G40" s="132">
        <v>0</v>
      </c>
      <c r="H40" s="133">
        <v>0</v>
      </c>
      <c r="I40" s="134">
        <v>0</v>
      </c>
      <c r="J40" s="36">
        <f t="shared" si="2"/>
        <v>11793800</v>
      </c>
      <c r="K40" s="23">
        <f t="shared" si="3"/>
        <v>10208690.49</v>
      </c>
      <c r="L40" s="37">
        <f t="shared" si="4"/>
        <v>86.559806762875411</v>
      </c>
    </row>
    <row r="41" spans="1:12" ht="18">
      <c r="A41" s="48" t="e">
        <f t="shared" si="0"/>
        <v>#REF!</v>
      </c>
      <c r="B41" s="57" t="s">
        <v>59</v>
      </c>
      <c r="C41" s="62" t="s">
        <v>60</v>
      </c>
      <c r="D41" s="86">
        <v>1972300</v>
      </c>
      <c r="E41" s="86">
        <v>1098180.26</v>
      </c>
      <c r="F41" s="121">
        <f t="shared" si="1"/>
        <v>55.680183542057492</v>
      </c>
      <c r="G41" s="132">
        <v>0</v>
      </c>
      <c r="H41" s="133">
        <v>0</v>
      </c>
      <c r="I41" s="134">
        <v>0</v>
      </c>
      <c r="J41" s="36">
        <f t="shared" si="2"/>
        <v>1972300</v>
      </c>
      <c r="K41" s="23">
        <f t="shared" si="3"/>
        <v>1098180.26</v>
      </c>
      <c r="L41" s="37">
        <f t="shared" si="4"/>
        <v>55.680183542057492</v>
      </c>
    </row>
    <row r="42" spans="1:12" ht="18">
      <c r="A42" s="48" t="e">
        <f t="shared" si="0"/>
        <v>#REF!</v>
      </c>
      <c r="B42" s="57" t="s">
        <v>61</v>
      </c>
      <c r="C42" s="62" t="s">
        <v>62</v>
      </c>
      <c r="D42" s="86">
        <v>1023000</v>
      </c>
      <c r="E42" s="86">
        <v>657258.71</v>
      </c>
      <c r="F42" s="121">
        <f t="shared" si="1"/>
        <v>64.248163245356793</v>
      </c>
      <c r="G42" s="132">
        <v>0</v>
      </c>
      <c r="H42" s="133">
        <v>0</v>
      </c>
      <c r="I42" s="134">
        <v>0</v>
      </c>
      <c r="J42" s="36">
        <f t="shared" si="2"/>
        <v>1023000</v>
      </c>
      <c r="K42" s="23">
        <f t="shared" si="3"/>
        <v>657258.71</v>
      </c>
      <c r="L42" s="37">
        <f t="shared" si="4"/>
        <v>64.248163245356793</v>
      </c>
    </row>
    <row r="43" spans="1:12" ht="18">
      <c r="A43" s="48" t="e">
        <f t="shared" si="0"/>
        <v>#REF!</v>
      </c>
      <c r="B43" s="57" t="s">
        <v>63</v>
      </c>
      <c r="C43" s="62" t="s">
        <v>64</v>
      </c>
      <c r="D43" s="86">
        <v>6000</v>
      </c>
      <c r="E43" s="86">
        <v>6250</v>
      </c>
      <c r="F43" s="121">
        <f t="shared" si="1"/>
        <v>104.16666666666667</v>
      </c>
      <c r="G43" s="132">
        <v>0</v>
      </c>
      <c r="H43" s="133">
        <v>0</v>
      </c>
      <c r="I43" s="134">
        <v>0</v>
      </c>
      <c r="J43" s="36">
        <f t="shared" si="2"/>
        <v>6000</v>
      </c>
      <c r="K43" s="23">
        <f t="shared" si="3"/>
        <v>6250</v>
      </c>
      <c r="L43" s="37">
        <f t="shared" si="4"/>
        <v>104.16666666666667</v>
      </c>
    </row>
    <row r="44" spans="1:12" ht="18">
      <c r="A44" s="48" t="e">
        <f t="shared" si="0"/>
        <v>#REF!</v>
      </c>
      <c r="B44" s="57" t="s">
        <v>65</v>
      </c>
      <c r="C44" s="62" t="s">
        <v>66</v>
      </c>
      <c r="D44" s="86">
        <v>82000</v>
      </c>
      <c r="E44" s="86">
        <v>93750</v>
      </c>
      <c r="F44" s="121">
        <f t="shared" si="1"/>
        <v>114.32926829268293</v>
      </c>
      <c r="G44" s="132">
        <v>0</v>
      </c>
      <c r="H44" s="133">
        <v>0</v>
      </c>
      <c r="I44" s="134">
        <v>0</v>
      </c>
      <c r="J44" s="36">
        <f t="shared" si="2"/>
        <v>82000</v>
      </c>
      <c r="K44" s="23">
        <f t="shared" si="3"/>
        <v>93750</v>
      </c>
      <c r="L44" s="37">
        <f t="shared" si="4"/>
        <v>114.32926829268293</v>
      </c>
    </row>
    <row r="45" spans="1:12" s="26" customFormat="1" ht="18">
      <c r="A45" s="50" t="e">
        <f t="shared" si="0"/>
        <v>#REF!</v>
      </c>
      <c r="B45" s="58" t="s">
        <v>67</v>
      </c>
      <c r="C45" s="63" t="s">
        <v>68</v>
      </c>
      <c r="D45" s="87">
        <f>SUM(D46:D47)</f>
        <v>5300</v>
      </c>
      <c r="E45" s="87">
        <f>SUM(E46:E47)</f>
        <v>8730.8100000000013</v>
      </c>
      <c r="F45" s="124">
        <f t="shared" si="1"/>
        <v>164.73226415094342</v>
      </c>
      <c r="G45" s="135">
        <v>0</v>
      </c>
      <c r="H45" s="136">
        <v>0</v>
      </c>
      <c r="I45" s="137">
        <v>0</v>
      </c>
      <c r="J45" s="38">
        <f t="shared" si="2"/>
        <v>5300</v>
      </c>
      <c r="K45" s="25">
        <f t="shared" si="3"/>
        <v>8730.8100000000013</v>
      </c>
      <c r="L45" s="39">
        <f t="shared" si="4"/>
        <v>164.73226415094342</v>
      </c>
    </row>
    <row r="46" spans="1:12" ht="31.2">
      <c r="A46" s="48" t="e">
        <f t="shared" si="0"/>
        <v>#REF!</v>
      </c>
      <c r="B46" s="57" t="s">
        <v>69</v>
      </c>
      <c r="C46" s="62" t="s">
        <v>70</v>
      </c>
      <c r="D46" s="86">
        <v>2300</v>
      </c>
      <c r="E46" s="86">
        <v>4561.5</v>
      </c>
      <c r="F46" s="121">
        <f t="shared" si="1"/>
        <v>198.32608695652175</v>
      </c>
      <c r="G46" s="132">
        <v>0</v>
      </c>
      <c r="H46" s="133">
        <v>0</v>
      </c>
      <c r="I46" s="134">
        <v>0</v>
      </c>
      <c r="J46" s="36">
        <f t="shared" si="2"/>
        <v>2300</v>
      </c>
      <c r="K46" s="23">
        <f t="shared" si="3"/>
        <v>4561.5</v>
      </c>
      <c r="L46" s="37">
        <f t="shared" si="4"/>
        <v>198.32608695652175</v>
      </c>
    </row>
    <row r="47" spans="1:12" ht="18">
      <c r="A47" s="48" t="e">
        <f t="shared" si="0"/>
        <v>#REF!</v>
      </c>
      <c r="B47" s="57" t="s">
        <v>71</v>
      </c>
      <c r="C47" s="62" t="s">
        <v>72</v>
      </c>
      <c r="D47" s="86">
        <v>3000</v>
      </c>
      <c r="E47" s="86">
        <v>4169.3100000000004</v>
      </c>
      <c r="F47" s="121">
        <f t="shared" si="1"/>
        <v>138.977</v>
      </c>
      <c r="G47" s="132">
        <v>0</v>
      </c>
      <c r="H47" s="133">
        <v>0</v>
      </c>
      <c r="I47" s="134">
        <v>0</v>
      </c>
      <c r="J47" s="36">
        <f t="shared" si="2"/>
        <v>3000</v>
      </c>
      <c r="K47" s="23">
        <f t="shared" si="3"/>
        <v>4169.3100000000004</v>
      </c>
      <c r="L47" s="37">
        <f t="shared" si="4"/>
        <v>138.977</v>
      </c>
    </row>
    <row r="48" spans="1:12" s="26" customFormat="1" ht="18">
      <c r="A48" s="50" t="e">
        <f t="shared" si="0"/>
        <v>#REF!</v>
      </c>
      <c r="B48" s="58" t="s">
        <v>73</v>
      </c>
      <c r="C48" s="63" t="s">
        <v>74</v>
      </c>
      <c r="D48" s="87">
        <f>SUM(D49:D51)</f>
        <v>27252806</v>
      </c>
      <c r="E48" s="87">
        <f>SUM(E49:E51)</f>
        <v>19661080.169999998</v>
      </c>
      <c r="F48" s="122">
        <f t="shared" si="1"/>
        <v>72.143324140640772</v>
      </c>
      <c r="G48" s="135">
        <v>0</v>
      </c>
      <c r="H48" s="136">
        <v>0</v>
      </c>
      <c r="I48" s="137">
        <v>0</v>
      </c>
      <c r="J48" s="38">
        <f t="shared" si="2"/>
        <v>27252806</v>
      </c>
      <c r="K48" s="25">
        <f t="shared" si="3"/>
        <v>19661080.169999998</v>
      </c>
      <c r="L48" s="39">
        <f t="shared" si="4"/>
        <v>72.143324140640772</v>
      </c>
    </row>
    <row r="49" spans="1:12" ht="18">
      <c r="A49" s="48" t="e">
        <f t="shared" si="0"/>
        <v>#REF!</v>
      </c>
      <c r="B49" s="57" t="s">
        <v>75</v>
      </c>
      <c r="C49" s="62" t="s">
        <v>76</v>
      </c>
      <c r="D49" s="86">
        <v>2817500</v>
      </c>
      <c r="E49" s="86">
        <v>1947087.54</v>
      </c>
      <c r="F49" s="121">
        <f t="shared" si="1"/>
        <v>69.106922448979589</v>
      </c>
      <c r="G49" s="132">
        <v>0</v>
      </c>
      <c r="H49" s="133">
        <v>0</v>
      </c>
      <c r="I49" s="134">
        <v>0</v>
      </c>
      <c r="J49" s="36">
        <f t="shared" si="2"/>
        <v>2817500</v>
      </c>
      <c r="K49" s="23">
        <f t="shared" si="3"/>
        <v>1947087.54</v>
      </c>
      <c r="L49" s="37">
        <f t="shared" si="4"/>
        <v>69.106922448979589</v>
      </c>
    </row>
    <row r="50" spans="1:12" ht="18">
      <c r="A50" s="48" t="e">
        <f t="shared" si="0"/>
        <v>#REF!</v>
      </c>
      <c r="B50" s="57" t="s">
        <v>77</v>
      </c>
      <c r="C50" s="62" t="s">
        <v>78</v>
      </c>
      <c r="D50" s="86">
        <v>21493806</v>
      </c>
      <c r="E50" s="86">
        <v>16326682.98</v>
      </c>
      <c r="F50" s="121">
        <f t="shared" si="1"/>
        <v>75.959943901978093</v>
      </c>
      <c r="G50" s="132">
        <v>0</v>
      </c>
      <c r="H50" s="133">
        <v>0</v>
      </c>
      <c r="I50" s="134">
        <v>0</v>
      </c>
      <c r="J50" s="36">
        <f t="shared" si="2"/>
        <v>21493806</v>
      </c>
      <c r="K50" s="23">
        <f t="shared" si="3"/>
        <v>16326682.98</v>
      </c>
      <c r="L50" s="37">
        <f t="shared" si="4"/>
        <v>75.959943901978093</v>
      </c>
    </row>
    <row r="51" spans="1:12" ht="78">
      <c r="A51" s="48" t="e">
        <f t="shared" si="0"/>
        <v>#REF!</v>
      </c>
      <c r="B51" s="57" t="s">
        <v>79</v>
      </c>
      <c r="C51" s="62" t="s">
        <v>80</v>
      </c>
      <c r="D51" s="86">
        <v>2941500</v>
      </c>
      <c r="E51" s="86">
        <v>1387309.65</v>
      </c>
      <c r="F51" s="121">
        <f t="shared" si="1"/>
        <v>47.163340132585411</v>
      </c>
      <c r="G51" s="147">
        <v>0</v>
      </c>
      <c r="H51" s="148">
        <v>0</v>
      </c>
      <c r="I51" s="134">
        <v>0</v>
      </c>
      <c r="J51" s="36">
        <f t="shared" si="2"/>
        <v>2941500</v>
      </c>
      <c r="K51" s="23">
        <f t="shared" si="3"/>
        <v>1387309.65</v>
      </c>
      <c r="L51" s="37">
        <f t="shared" si="4"/>
        <v>47.163340132585411</v>
      </c>
    </row>
    <row r="52" spans="1:12" s="22" customFormat="1" ht="17.399999999999999">
      <c r="A52" s="49" t="e">
        <f t="shared" si="0"/>
        <v>#REF!</v>
      </c>
      <c r="B52" s="56" t="s">
        <v>81</v>
      </c>
      <c r="C52" s="64" t="s">
        <v>82</v>
      </c>
      <c r="D52" s="87">
        <v>0</v>
      </c>
      <c r="E52" s="87">
        <v>0</v>
      </c>
      <c r="F52" s="168">
        <v>0</v>
      </c>
      <c r="G52" s="155">
        <f>G53</f>
        <v>181400</v>
      </c>
      <c r="H52" s="155">
        <f>H53</f>
        <v>181531.33</v>
      </c>
      <c r="I52" s="170">
        <f t="shared" ref="I52:I57" si="14">H52/G52*100</f>
        <v>100.07239801543551</v>
      </c>
      <c r="J52" s="42">
        <f t="shared" si="2"/>
        <v>181400</v>
      </c>
      <c r="K52" s="24">
        <f t="shared" si="3"/>
        <v>181531.33</v>
      </c>
      <c r="L52" s="43">
        <f t="shared" si="4"/>
        <v>100.07239801543551</v>
      </c>
    </row>
    <row r="53" spans="1:12" s="26" customFormat="1" ht="18">
      <c r="A53" s="50" t="e">
        <f t="shared" si="0"/>
        <v>#REF!</v>
      </c>
      <c r="B53" s="58" t="s">
        <v>83</v>
      </c>
      <c r="C53" s="63" t="s">
        <v>84</v>
      </c>
      <c r="D53" s="87">
        <v>0</v>
      </c>
      <c r="E53" s="87">
        <v>0</v>
      </c>
      <c r="F53" s="169">
        <v>0</v>
      </c>
      <c r="G53" s="155">
        <f>SUM(G54:G56)</f>
        <v>181400</v>
      </c>
      <c r="H53" s="155">
        <f>SUM(H54:H56)</f>
        <v>181531.33</v>
      </c>
      <c r="I53" s="290">
        <f t="shared" si="14"/>
        <v>100.07239801543551</v>
      </c>
      <c r="J53" s="38">
        <f t="shared" si="2"/>
        <v>181400</v>
      </c>
      <c r="K53" s="25">
        <f t="shared" si="3"/>
        <v>181531.33</v>
      </c>
      <c r="L53" s="39">
        <f t="shared" si="4"/>
        <v>100.07239801543551</v>
      </c>
    </row>
    <row r="54" spans="1:12" ht="78">
      <c r="A54" s="48" t="e">
        <f t="shared" si="0"/>
        <v>#REF!</v>
      </c>
      <c r="B54" s="57" t="s">
        <v>85</v>
      </c>
      <c r="C54" s="62" t="s">
        <v>86</v>
      </c>
      <c r="D54" s="86">
        <v>0</v>
      </c>
      <c r="E54" s="86">
        <v>0</v>
      </c>
      <c r="F54" s="121">
        <v>0</v>
      </c>
      <c r="G54" s="132">
        <v>138010</v>
      </c>
      <c r="H54" s="133">
        <v>138139.70000000001</v>
      </c>
      <c r="I54" s="134">
        <f t="shared" si="14"/>
        <v>100.09397869719588</v>
      </c>
      <c r="J54" s="36">
        <f t="shared" si="2"/>
        <v>138010</v>
      </c>
      <c r="K54" s="23">
        <f t="shared" si="3"/>
        <v>138139.70000000001</v>
      </c>
      <c r="L54" s="37">
        <f t="shared" si="4"/>
        <v>100.09397869719588</v>
      </c>
    </row>
    <row r="55" spans="1:12" ht="31.2">
      <c r="A55" s="48" t="e">
        <f t="shared" si="0"/>
        <v>#REF!</v>
      </c>
      <c r="B55" s="57" t="s">
        <v>87</v>
      </c>
      <c r="C55" s="62" t="s">
        <v>88</v>
      </c>
      <c r="D55" s="86">
        <v>0</v>
      </c>
      <c r="E55" s="86">
        <v>0</v>
      </c>
      <c r="F55" s="121">
        <v>0</v>
      </c>
      <c r="G55" s="132">
        <v>24120</v>
      </c>
      <c r="H55" s="133">
        <v>24120.92</v>
      </c>
      <c r="I55" s="134">
        <f t="shared" si="14"/>
        <v>100.00381426202321</v>
      </c>
      <c r="J55" s="36">
        <f t="shared" si="2"/>
        <v>24120</v>
      </c>
      <c r="K55" s="23">
        <f t="shared" si="3"/>
        <v>24120.92</v>
      </c>
      <c r="L55" s="37">
        <f t="shared" si="4"/>
        <v>100.00381426202321</v>
      </c>
    </row>
    <row r="56" spans="1:12" ht="63" thickBot="1">
      <c r="A56" s="48" t="e">
        <f t="shared" si="0"/>
        <v>#REF!</v>
      </c>
      <c r="B56" s="53" t="s">
        <v>89</v>
      </c>
      <c r="C56" s="68" t="s">
        <v>90</v>
      </c>
      <c r="D56" s="171">
        <v>0</v>
      </c>
      <c r="E56" s="171">
        <v>0</v>
      </c>
      <c r="F56" s="125">
        <v>0</v>
      </c>
      <c r="G56" s="147">
        <v>19270</v>
      </c>
      <c r="H56" s="148">
        <v>19270.71</v>
      </c>
      <c r="I56" s="149">
        <f t="shared" si="14"/>
        <v>100.00368448365333</v>
      </c>
      <c r="J56" s="44">
        <f t="shared" si="2"/>
        <v>19270</v>
      </c>
      <c r="K56" s="27">
        <f t="shared" si="3"/>
        <v>19270.71</v>
      </c>
      <c r="L56" s="45">
        <f t="shared" si="4"/>
        <v>100.00368448365333</v>
      </c>
    </row>
    <row r="57" spans="1:12" s="22" customFormat="1" ht="29.25" customHeight="1" thickBot="1">
      <c r="A57" s="49" t="e">
        <f t="shared" si="0"/>
        <v>#REF!</v>
      </c>
      <c r="B57" s="54" t="s">
        <v>91</v>
      </c>
      <c r="C57" s="181" t="s">
        <v>92</v>
      </c>
      <c r="D57" s="187">
        <f>D58+D66+D78</f>
        <v>3621800</v>
      </c>
      <c r="E57" s="187">
        <f>E58+E66+E78</f>
        <v>3935123.02</v>
      </c>
      <c r="F57" s="182">
        <f t="shared" si="1"/>
        <v>108.65103042685958</v>
      </c>
      <c r="G57" s="150">
        <f>G58+G66+G78+G83</f>
        <v>6847210.5500000007</v>
      </c>
      <c r="H57" s="150">
        <f>H58+H66+H78+H83</f>
        <v>4321127.2399999993</v>
      </c>
      <c r="I57" s="131">
        <f t="shared" si="14"/>
        <v>63.107848202506332</v>
      </c>
      <c r="J57" s="83">
        <f t="shared" si="2"/>
        <v>10469010.550000001</v>
      </c>
      <c r="K57" s="84">
        <f t="shared" si="3"/>
        <v>8256250.2599999998</v>
      </c>
      <c r="L57" s="82">
        <f t="shared" si="4"/>
        <v>78.863711337075685</v>
      </c>
    </row>
    <row r="58" spans="1:12" s="26" customFormat="1" ht="33" thickBot="1">
      <c r="A58" s="50" t="e">
        <f t="shared" si="0"/>
        <v>#REF!</v>
      </c>
      <c r="B58" s="58" t="s">
        <v>93</v>
      </c>
      <c r="C58" s="63" t="s">
        <v>94</v>
      </c>
      <c r="D58" s="289">
        <f>D59+D61</f>
        <v>74700</v>
      </c>
      <c r="E58" s="289">
        <f>E59+E61</f>
        <v>129284.86</v>
      </c>
      <c r="F58" s="122">
        <f t="shared" si="1"/>
        <v>173.0721017402945</v>
      </c>
      <c r="G58" s="135">
        <f>G65</f>
        <v>0</v>
      </c>
      <c r="H58" s="135">
        <f>H65</f>
        <v>20807.32</v>
      </c>
      <c r="I58" s="288">
        <v>100</v>
      </c>
      <c r="J58" s="38">
        <f t="shared" si="2"/>
        <v>74700</v>
      </c>
      <c r="K58" s="25">
        <f t="shared" si="3"/>
        <v>150092.18</v>
      </c>
      <c r="L58" s="39">
        <f t="shared" si="4"/>
        <v>200.92661311914321</v>
      </c>
    </row>
    <row r="59" spans="1:12" s="26" customFormat="1" ht="113.4">
      <c r="A59" s="50"/>
      <c r="B59" s="58" t="s">
        <v>360</v>
      </c>
      <c r="C59" s="63" t="s">
        <v>427</v>
      </c>
      <c r="D59" s="87">
        <v>0</v>
      </c>
      <c r="E59" s="87">
        <v>931</v>
      </c>
      <c r="F59" s="123">
        <v>100</v>
      </c>
      <c r="G59" s="138">
        <v>0</v>
      </c>
      <c r="H59" s="139">
        <v>0</v>
      </c>
      <c r="I59" s="140">
        <v>0</v>
      </c>
      <c r="J59" s="42">
        <f t="shared" ref="J59:J60" si="15">D59+G59</f>
        <v>0</v>
      </c>
      <c r="K59" s="24">
        <f t="shared" ref="K59:K60" si="16">E59+H59</f>
        <v>931</v>
      </c>
      <c r="L59" s="43">
        <v>100</v>
      </c>
    </row>
    <row r="60" spans="1:12" s="26" customFormat="1" ht="64.8">
      <c r="A60" s="50"/>
      <c r="B60" s="58" t="s">
        <v>361</v>
      </c>
      <c r="C60" s="65" t="s">
        <v>359</v>
      </c>
      <c r="D60" s="86">
        <v>0</v>
      </c>
      <c r="E60" s="86">
        <v>931</v>
      </c>
      <c r="F60" s="121">
        <v>100</v>
      </c>
      <c r="G60" s="132">
        <v>0</v>
      </c>
      <c r="H60" s="133">
        <v>0</v>
      </c>
      <c r="I60" s="149">
        <v>0</v>
      </c>
      <c r="J60" s="36">
        <f t="shared" si="15"/>
        <v>0</v>
      </c>
      <c r="K60" s="23">
        <f t="shared" si="16"/>
        <v>931</v>
      </c>
      <c r="L60" s="37">
        <v>100</v>
      </c>
    </row>
    <row r="61" spans="1:12" s="26" customFormat="1" ht="18">
      <c r="A61" s="50" t="e">
        <f>#REF!+1</f>
        <v>#REF!</v>
      </c>
      <c r="B61" s="58" t="s">
        <v>95</v>
      </c>
      <c r="C61" s="63" t="s">
        <v>96</v>
      </c>
      <c r="D61" s="205">
        <f>D62+D63+D64</f>
        <v>74700</v>
      </c>
      <c r="E61" s="205">
        <f>E62+E63+E64</f>
        <v>128353.86</v>
      </c>
      <c r="F61" s="122">
        <f t="shared" si="1"/>
        <v>171.82578313253012</v>
      </c>
      <c r="G61" s="135">
        <v>0</v>
      </c>
      <c r="H61" s="276">
        <v>0</v>
      </c>
      <c r="I61" s="253">
        <v>0</v>
      </c>
      <c r="J61" s="279">
        <f t="shared" si="2"/>
        <v>74700</v>
      </c>
      <c r="K61" s="25">
        <f t="shared" si="3"/>
        <v>128353.86</v>
      </c>
      <c r="L61" s="39">
        <f t="shared" si="4"/>
        <v>171.82578313253012</v>
      </c>
    </row>
    <row r="62" spans="1:12" s="26" customFormat="1" ht="18">
      <c r="A62" s="50"/>
      <c r="B62" s="59" t="s">
        <v>95</v>
      </c>
      <c r="C62" s="65" t="s">
        <v>450</v>
      </c>
      <c r="D62" s="86">
        <v>0</v>
      </c>
      <c r="E62" s="86">
        <v>1445.24</v>
      </c>
      <c r="F62" s="254">
        <v>100</v>
      </c>
      <c r="G62" s="132">
        <v>0</v>
      </c>
      <c r="H62" s="277">
        <v>0</v>
      </c>
      <c r="I62" s="258">
        <v>0</v>
      </c>
      <c r="J62" s="280">
        <f t="shared" ref="J62" si="17">D62+G62</f>
        <v>0</v>
      </c>
      <c r="K62" s="23">
        <f t="shared" ref="K62" si="18">E62+H62</f>
        <v>1445.24</v>
      </c>
      <c r="L62" s="37">
        <v>100</v>
      </c>
    </row>
    <row r="63" spans="1:12" ht="18">
      <c r="A63" s="48" t="e">
        <f>A61+1</f>
        <v>#REF!</v>
      </c>
      <c r="B63" s="57" t="s">
        <v>97</v>
      </c>
      <c r="C63" s="62" t="s">
        <v>98</v>
      </c>
      <c r="D63" s="86">
        <v>74700</v>
      </c>
      <c r="E63" s="86">
        <v>103308.62</v>
      </c>
      <c r="F63" s="121">
        <f t="shared" si="1"/>
        <v>138.2980187416332</v>
      </c>
      <c r="G63" s="132">
        <v>0</v>
      </c>
      <c r="H63" s="277">
        <v>0</v>
      </c>
      <c r="I63" s="154">
        <v>0</v>
      </c>
      <c r="J63" s="280">
        <f t="shared" si="2"/>
        <v>74700</v>
      </c>
      <c r="K63" s="23">
        <f t="shared" si="3"/>
        <v>103308.62</v>
      </c>
      <c r="L63" s="37">
        <f t="shared" si="4"/>
        <v>138.2980187416332</v>
      </c>
    </row>
    <row r="64" spans="1:12" ht="46.8">
      <c r="B64" s="57" t="s">
        <v>354</v>
      </c>
      <c r="C64" s="62" t="s">
        <v>353</v>
      </c>
      <c r="D64" s="86">
        <v>0</v>
      </c>
      <c r="E64" s="86">
        <v>23600</v>
      </c>
      <c r="F64" s="254">
        <v>100</v>
      </c>
      <c r="G64" s="132">
        <v>0</v>
      </c>
      <c r="H64" s="277">
        <v>0</v>
      </c>
      <c r="I64" s="258">
        <v>0</v>
      </c>
      <c r="J64" s="280">
        <f t="shared" si="2"/>
        <v>0</v>
      </c>
      <c r="K64" s="23">
        <f t="shared" si="3"/>
        <v>23600</v>
      </c>
      <c r="L64" s="37">
        <v>100</v>
      </c>
    </row>
    <row r="65" spans="1:12" ht="46.8">
      <c r="B65" s="252" t="s">
        <v>336</v>
      </c>
      <c r="C65" s="67" t="s">
        <v>335</v>
      </c>
      <c r="D65" s="87">
        <v>0</v>
      </c>
      <c r="E65" s="87">
        <v>0</v>
      </c>
      <c r="F65" s="283">
        <v>0</v>
      </c>
      <c r="G65" s="144">
        <v>0</v>
      </c>
      <c r="H65" s="284">
        <v>20807.32</v>
      </c>
      <c r="I65" s="167">
        <v>0</v>
      </c>
      <c r="J65" s="285">
        <f t="shared" ref="J65" si="19">D65+G65</f>
        <v>0</v>
      </c>
      <c r="K65" s="28">
        <f t="shared" ref="K65" si="20">E65+H65</f>
        <v>20807.32</v>
      </c>
      <c r="L65" s="52">
        <v>0</v>
      </c>
    </row>
    <row r="66" spans="1:12" s="22" customFormat="1" ht="35.25" customHeight="1">
      <c r="A66" s="49" t="e">
        <f>A63+1</f>
        <v>#REF!</v>
      </c>
      <c r="B66" s="56" t="s">
        <v>99</v>
      </c>
      <c r="C66" s="64" t="s">
        <v>100</v>
      </c>
      <c r="D66" s="87">
        <f>D67+D71+D73+D77</f>
        <v>3403000</v>
      </c>
      <c r="E66" s="87">
        <f>E67+E71+E73+E77</f>
        <v>3589235.3400000003</v>
      </c>
      <c r="F66" s="123">
        <f t="shared" si="1"/>
        <v>105.47268116367911</v>
      </c>
      <c r="G66" s="138">
        <v>0</v>
      </c>
      <c r="H66" s="278">
        <v>0</v>
      </c>
      <c r="I66" s="282">
        <v>0</v>
      </c>
      <c r="J66" s="281">
        <f t="shared" si="2"/>
        <v>3403000</v>
      </c>
      <c r="K66" s="24">
        <f t="shared" si="3"/>
        <v>3589235.3400000003</v>
      </c>
      <c r="L66" s="43">
        <f t="shared" si="4"/>
        <v>105.47268116367911</v>
      </c>
    </row>
    <row r="67" spans="1:12" s="26" customFormat="1" ht="25.5" customHeight="1">
      <c r="A67" s="50" t="e">
        <f t="shared" si="0"/>
        <v>#REF!</v>
      </c>
      <c r="B67" s="58" t="s">
        <v>101</v>
      </c>
      <c r="C67" s="63" t="s">
        <v>102</v>
      </c>
      <c r="D67" s="87">
        <f>SUM(D68:D70)</f>
        <v>2597500</v>
      </c>
      <c r="E67" s="87">
        <f>SUM(E68:E70)</f>
        <v>2827679.62</v>
      </c>
      <c r="F67" s="122">
        <f t="shared" si="1"/>
        <v>108.86158306063523</v>
      </c>
      <c r="G67" s="135">
        <v>0</v>
      </c>
      <c r="H67" s="136">
        <v>0</v>
      </c>
      <c r="I67" s="137">
        <v>0</v>
      </c>
      <c r="J67" s="38">
        <f t="shared" si="2"/>
        <v>2597500</v>
      </c>
      <c r="K67" s="25">
        <f t="shared" si="3"/>
        <v>2827679.62</v>
      </c>
      <c r="L67" s="39">
        <f t="shared" si="4"/>
        <v>108.86158306063523</v>
      </c>
    </row>
    <row r="68" spans="1:12" ht="55.5" customHeight="1">
      <c r="A68" s="48" t="e">
        <f t="shared" si="0"/>
        <v>#REF!</v>
      </c>
      <c r="B68" s="57" t="s">
        <v>103</v>
      </c>
      <c r="C68" s="62" t="s">
        <v>104</v>
      </c>
      <c r="D68" s="86">
        <v>65000</v>
      </c>
      <c r="E68" s="86">
        <v>71990</v>
      </c>
      <c r="F68" s="203">
        <f t="shared" si="1"/>
        <v>110.75384615384615</v>
      </c>
      <c r="G68" s="132">
        <v>0</v>
      </c>
      <c r="H68" s="133">
        <v>0</v>
      </c>
      <c r="I68" s="134">
        <v>0</v>
      </c>
      <c r="J68" s="36">
        <f t="shared" si="2"/>
        <v>65000</v>
      </c>
      <c r="K68" s="23">
        <f t="shared" si="3"/>
        <v>71990</v>
      </c>
      <c r="L68" s="37">
        <f t="shared" si="4"/>
        <v>110.75384615384615</v>
      </c>
    </row>
    <row r="69" spans="1:12" ht="22.5" customHeight="1">
      <c r="A69" s="48" t="e">
        <f t="shared" si="0"/>
        <v>#REF!</v>
      </c>
      <c r="B69" s="57" t="s">
        <v>105</v>
      </c>
      <c r="C69" s="62" t="s">
        <v>106</v>
      </c>
      <c r="D69" s="86">
        <v>850000</v>
      </c>
      <c r="E69" s="86">
        <v>827050.77</v>
      </c>
      <c r="F69" s="203">
        <f t="shared" si="1"/>
        <v>97.300090588235292</v>
      </c>
      <c r="G69" s="132">
        <v>0</v>
      </c>
      <c r="H69" s="133">
        <v>0</v>
      </c>
      <c r="I69" s="134">
        <v>0</v>
      </c>
      <c r="J69" s="36">
        <f t="shared" si="2"/>
        <v>850000</v>
      </c>
      <c r="K69" s="23">
        <f t="shared" si="3"/>
        <v>827050.77</v>
      </c>
      <c r="L69" s="37">
        <f t="shared" si="4"/>
        <v>97.300090588235292</v>
      </c>
    </row>
    <row r="70" spans="1:12" ht="31.2">
      <c r="A70" s="48" t="e">
        <f t="shared" si="0"/>
        <v>#REF!</v>
      </c>
      <c r="B70" s="57" t="s">
        <v>107</v>
      </c>
      <c r="C70" s="62" t="s">
        <v>108</v>
      </c>
      <c r="D70" s="86">
        <v>1682500</v>
      </c>
      <c r="E70" s="86">
        <v>1928638.85</v>
      </c>
      <c r="F70" s="203">
        <f t="shared" si="1"/>
        <v>114.62935215453196</v>
      </c>
      <c r="G70" s="132">
        <v>0</v>
      </c>
      <c r="H70" s="133">
        <v>0</v>
      </c>
      <c r="I70" s="134">
        <v>0</v>
      </c>
      <c r="J70" s="36">
        <f t="shared" si="2"/>
        <v>1682500</v>
      </c>
      <c r="K70" s="23">
        <f t="shared" si="3"/>
        <v>1928638.85</v>
      </c>
      <c r="L70" s="37">
        <f t="shared" si="4"/>
        <v>114.62935215453196</v>
      </c>
    </row>
    <row r="71" spans="1:12" s="26" customFormat="1" ht="48.6">
      <c r="A71" s="50" t="e">
        <f t="shared" si="0"/>
        <v>#REF!</v>
      </c>
      <c r="B71" s="58" t="s">
        <v>109</v>
      </c>
      <c r="C71" s="63" t="s">
        <v>110</v>
      </c>
      <c r="D71" s="87">
        <f>D72</f>
        <v>755000</v>
      </c>
      <c r="E71" s="87">
        <f>E72</f>
        <v>722914.87</v>
      </c>
      <c r="F71" s="206">
        <f t="shared" si="1"/>
        <v>95.750313907284763</v>
      </c>
      <c r="G71" s="135">
        <v>0</v>
      </c>
      <c r="H71" s="136">
        <v>0</v>
      </c>
      <c r="I71" s="137">
        <v>0</v>
      </c>
      <c r="J71" s="38">
        <f t="shared" si="2"/>
        <v>755000</v>
      </c>
      <c r="K71" s="25">
        <f t="shared" si="3"/>
        <v>722914.87</v>
      </c>
      <c r="L71" s="39">
        <f t="shared" si="4"/>
        <v>95.750313907284763</v>
      </c>
    </row>
    <row r="72" spans="1:12" ht="46.8">
      <c r="A72" s="48" t="e">
        <f t="shared" si="0"/>
        <v>#REF!</v>
      </c>
      <c r="B72" s="57" t="s">
        <v>111</v>
      </c>
      <c r="C72" s="62" t="s">
        <v>284</v>
      </c>
      <c r="D72" s="86">
        <v>755000</v>
      </c>
      <c r="E72" s="86">
        <v>722914.87</v>
      </c>
      <c r="F72" s="203">
        <f t="shared" si="1"/>
        <v>95.750313907284763</v>
      </c>
      <c r="G72" s="132">
        <v>0</v>
      </c>
      <c r="H72" s="133">
        <v>0</v>
      </c>
      <c r="I72" s="134">
        <v>0</v>
      </c>
      <c r="J72" s="36">
        <f t="shared" si="2"/>
        <v>755000</v>
      </c>
      <c r="K72" s="23">
        <f t="shared" si="3"/>
        <v>722914.87</v>
      </c>
      <c r="L72" s="37">
        <f t="shared" si="4"/>
        <v>95.750313907284763</v>
      </c>
    </row>
    <row r="73" spans="1:12" s="26" customFormat="1" ht="18">
      <c r="A73" s="50" t="e">
        <f t="shared" si="0"/>
        <v>#REF!</v>
      </c>
      <c r="B73" s="58" t="s">
        <v>112</v>
      </c>
      <c r="C73" s="63" t="s">
        <v>113</v>
      </c>
      <c r="D73" s="87">
        <f>SUM(D74:D76)</f>
        <v>38500</v>
      </c>
      <c r="E73" s="87">
        <f>SUM(E74:E76)</f>
        <v>28325.43</v>
      </c>
      <c r="F73" s="206">
        <f t="shared" si="1"/>
        <v>73.572545454545462</v>
      </c>
      <c r="G73" s="135">
        <v>0</v>
      </c>
      <c r="H73" s="136">
        <v>0</v>
      </c>
      <c r="I73" s="137">
        <v>0</v>
      </c>
      <c r="J73" s="38">
        <f t="shared" si="2"/>
        <v>38500</v>
      </c>
      <c r="K73" s="25">
        <f t="shared" si="3"/>
        <v>28325.43</v>
      </c>
      <c r="L73" s="39">
        <f t="shared" si="4"/>
        <v>73.572545454545462</v>
      </c>
    </row>
    <row r="74" spans="1:12" ht="46.8">
      <c r="A74" s="48" t="e">
        <f t="shared" si="0"/>
        <v>#REF!</v>
      </c>
      <c r="B74" s="57" t="s">
        <v>114</v>
      </c>
      <c r="C74" s="62" t="s">
        <v>115</v>
      </c>
      <c r="D74" s="86">
        <v>31500</v>
      </c>
      <c r="E74" s="86">
        <v>23246.74</v>
      </c>
      <c r="F74" s="203">
        <f t="shared" si="1"/>
        <v>73.799174603174606</v>
      </c>
      <c r="G74" s="132">
        <v>0</v>
      </c>
      <c r="H74" s="133">
        <v>0</v>
      </c>
      <c r="I74" s="134">
        <v>0</v>
      </c>
      <c r="J74" s="36">
        <f t="shared" si="2"/>
        <v>31500</v>
      </c>
      <c r="K74" s="23">
        <f t="shared" si="3"/>
        <v>23246.74</v>
      </c>
      <c r="L74" s="37">
        <f t="shared" si="4"/>
        <v>73.799174603174606</v>
      </c>
    </row>
    <row r="75" spans="1:12" ht="18">
      <c r="A75" s="48" t="e">
        <f t="shared" si="0"/>
        <v>#REF!</v>
      </c>
      <c r="B75" s="57" t="s">
        <v>116</v>
      </c>
      <c r="C75" s="62" t="s">
        <v>117</v>
      </c>
      <c r="D75" s="86">
        <v>1000</v>
      </c>
      <c r="E75" s="86">
        <v>884.39</v>
      </c>
      <c r="F75" s="203">
        <f t="shared" si="1"/>
        <v>88.439000000000007</v>
      </c>
      <c r="G75" s="132">
        <v>0</v>
      </c>
      <c r="H75" s="133">
        <v>0</v>
      </c>
      <c r="I75" s="134">
        <v>0</v>
      </c>
      <c r="J75" s="36">
        <f t="shared" si="2"/>
        <v>1000</v>
      </c>
      <c r="K75" s="23">
        <f t="shared" si="3"/>
        <v>884.39</v>
      </c>
      <c r="L75" s="37">
        <f t="shared" si="4"/>
        <v>88.439000000000007</v>
      </c>
    </row>
    <row r="76" spans="1:12" ht="46.8">
      <c r="A76" s="48" t="e">
        <f t="shared" si="0"/>
        <v>#REF!</v>
      </c>
      <c r="B76" s="57" t="s">
        <v>118</v>
      </c>
      <c r="C76" s="62" t="s">
        <v>119</v>
      </c>
      <c r="D76" s="86">
        <v>6000</v>
      </c>
      <c r="E76" s="86">
        <v>4194.3</v>
      </c>
      <c r="F76" s="203">
        <f t="shared" si="1"/>
        <v>69.905000000000001</v>
      </c>
      <c r="G76" s="132">
        <v>0</v>
      </c>
      <c r="H76" s="133">
        <v>0</v>
      </c>
      <c r="I76" s="134">
        <v>0</v>
      </c>
      <c r="J76" s="36">
        <f t="shared" si="2"/>
        <v>6000</v>
      </c>
      <c r="K76" s="23">
        <f t="shared" si="3"/>
        <v>4194.3</v>
      </c>
      <c r="L76" s="37">
        <f t="shared" si="4"/>
        <v>69.905000000000001</v>
      </c>
    </row>
    <row r="77" spans="1:12" s="22" customFormat="1" ht="78.599999999999994" thickBot="1">
      <c r="A77" s="49" t="e">
        <f t="shared" si="0"/>
        <v>#REF!</v>
      </c>
      <c r="B77" s="56" t="s">
        <v>120</v>
      </c>
      <c r="C77" s="64" t="s">
        <v>121</v>
      </c>
      <c r="D77" s="87">
        <v>12000</v>
      </c>
      <c r="E77" s="87">
        <v>10315.42</v>
      </c>
      <c r="F77" s="204">
        <f t="shared" si="1"/>
        <v>85.961833333333331</v>
      </c>
      <c r="G77" s="138">
        <v>0</v>
      </c>
      <c r="H77" s="139">
        <v>0</v>
      </c>
      <c r="I77" s="140">
        <v>0</v>
      </c>
      <c r="J77" s="42">
        <f t="shared" si="2"/>
        <v>12000</v>
      </c>
      <c r="K77" s="24">
        <f t="shared" si="3"/>
        <v>10315.42</v>
      </c>
      <c r="L77" s="43">
        <f t="shared" si="4"/>
        <v>85.961833333333331</v>
      </c>
    </row>
    <row r="78" spans="1:12" s="22" customFormat="1" ht="18" thickBot="1">
      <c r="A78" s="49" t="e">
        <f t="shared" si="0"/>
        <v>#REF!</v>
      </c>
      <c r="B78" s="56" t="s">
        <v>122</v>
      </c>
      <c r="C78" s="64" t="s">
        <v>123</v>
      </c>
      <c r="D78" s="87">
        <f>D79</f>
        <v>144100</v>
      </c>
      <c r="E78" s="87">
        <f>E79</f>
        <v>216602.82</v>
      </c>
      <c r="F78" s="204">
        <f t="shared" si="1"/>
        <v>150.314240111034</v>
      </c>
      <c r="G78" s="144">
        <f>G79</f>
        <v>34000</v>
      </c>
      <c r="H78" s="145">
        <f>H79</f>
        <v>25116.27</v>
      </c>
      <c r="I78" s="131">
        <f t="shared" ref="I78:I79" si="21">H78/G78*100</f>
        <v>73.871382352941168</v>
      </c>
      <c r="J78" s="42">
        <f t="shared" si="2"/>
        <v>178100</v>
      </c>
      <c r="K78" s="24">
        <f t="shared" si="3"/>
        <v>241719.09</v>
      </c>
      <c r="L78" s="43">
        <f t="shared" si="4"/>
        <v>135.72099382369456</v>
      </c>
    </row>
    <row r="79" spans="1:12" s="26" customFormat="1" ht="18.600000000000001" thickBot="1">
      <c r="A79" s="50" t="e">
        <f t="shared" si="0"/>
        <v>#REF!</v>
      </c>
      <c r="B79" s="58" t="s">
        <v>124</v>
      </c>
      <c r="C79" s="63" t="s">
        <v>125</v>
      </c>
      <c r="D79" s="87">
        <f>D80</f>
        <v>144100</v>
      </c>
      <c r="E79" s="87">
        <f>E80+E82</f>
        <v>216602.82</v>
      </c>
      <c r="F79" s="206">
        <f t="shared" si="1"/>
        <v>150.314240111034</v>
      </c>
      <c r="G79" s="141">
        <f>G81</f>
        <v>34000</v>
      </c>
      <c r="H79" s="142">
        <f>H81</f>
        <v>25116.27</v>
      </c>
      <c r="I79" s="131">
        <f t="shared" si="21"/>
        <v>73.871382352941168</v>
      </c>
      <c r="J79" s="38">
        <f t="shared" si="2"/>
        <v>178100</v>
      </c>
      <c r="K79" s="25">
        <f t="shared" si="3"/>
        <v>241719.09</v>
      </c>
      <c r="L79" s="39">
        <f t="shared" si="4"/>
        <v>135.72099382369456</v>
      </c>
    </row>
    <row r="80" spans="1:12" ht="18">
      <c r="A80" s="48" t="e">
        <f t="shared" ref="A80:A106" si="22">A79+1</f>
        <v>#REF!</v>
      </c>
      <c r="B80" s="57" t="s">
        <v>124</v>
      </c>
      <c r="C80" s="62" t="s">
        <v>126</v>
      </c>
      <c r="D80" s="171">
        <v>144100</v>
      </c>
      <c r="E80" s="171">
        <v>173958.63</v>
      </c>
      <c r="F80" s="256">
        <f t="shared" ref="F80:F114" si="23">E80/D80*100</f>
        <v>120.72077029840389</v>
      </c>
      <c r="G80" s="147">
        <v>0</v>
      </c>
      <c r="H80" s="148">
        <v>0</v>
      </c>
      <c r="I80" s="149">
        <v>0</v>
      </c>
      <c r="J80" s="44">
        <f t="shared" ref="J80:J114" si="24">D80+G80</f>
        <v>144100</v>
      </c>
      <c r="K80" s="27">
        <f t="shared" ref="K80:K114" si="25">E80+H80</f>
        <v>173958.63</v>
      </c>
      <c r="L80" s="45">
        <f t="shared" ref="L80:L114" si="26">K80/J80*100</f>
        <v>120.72077029840389</v>
      </c>
    </row>
    <row r="81" spans="1:12" ht="62.4">
      <c r="B81" s="57" t="s">
        <v>282</v>
      </c>
      <c r="C81" s="255" t="s">
        <v>281</v>
      </c>
      <c r="D81" s="237">
        <v>0</v>
      </c>
      <c r="E81" s="237">
        <v>0</v>
      </c>
      <c r="F81" s="257">
        <v>0</v>
      </c>
      <c r="G81" s="153">
        <v>34000</v>
      </c>
      <c r="H81" s="153">
        <v>25116.27</v>
      </c>
      <c r="I81" s="258">
        <f t="shared" ref="I81" si="27">H81/G81*100</f>
        <v>73.871382352941168</v>
      </c>
      <c r="J81" s="35">
        <f t="shared" si="24"/>
        <v>34000</v>
      </c>
      <c r="K81" s="35">
        <f t="shared" si="25"/>
        <v>25116.27</v>
      </c>
      <c r="L81" s="111">
        <f t="shared" si="26"/>
        <v>73.871382352941168</v>
      </c>
    </row>
    <row r="82" spans="1:12" ht="156">
      <c r="B82" s="57" t="s">
        <v>356</v>
      </c>
      <c r="C82" s="255" t="s">
        <v>355</v>
      </c>
      <c r="D82" s="237">
        <v>0</v>
      </c>
      <c r="E82" s="237">
        <v>42644.19</v>
      </c>
      <c r="F82" s="257">
        <v>100</v>
      </c>
      <c r="G82" s="153">
        <v>0</v>
      </c>
      <c r="H82" s="153">
        <v>0</v>
      </c>
      <c r="I82" s="258">
        <v>0</v>
      </c>
      <c r="J82" s="35">
        <f t="shared" ref="J82" si="28">D82+G82</f>
        <v>0</v>
      </c>
      <c r="K82" s="35">
        <f t="shared" ref="K82" si="29">E82+H82</f>
        <v>42644.19</v>
      </c>
      <c r="L82" s="111">
        <v>100</v>
      </c>
    </row>
    <row r="83" spans="1:12" s="22" customFormat="1" ht="17.399999999999999">
      <c r="A83" s="49" t="e">
        <f>#REF!+1</f>
        <v>#REF!</v>
      </c>
      <c r="B83" s="56" t="s">
        <v>127</v>
      </c>
      <c r="C83" s="64" t="s">
        <v>128</v>
      </c>
      <c r="D83" s="176">
        <v>0</v>
      </c>
      <c r="E83" s="176">
        <v>0</v>
      </c>
      <c r="F83" s="123">
        <v>0</v>
      </c>
      <c r="G83" s="151">
        <f>G84+G88</f>
        <v>6813210.5500000007</v>
      </c>
      <c r="H83" s="151">
        <f>H84+H88</f>
        <v>4275203.6499999994</v>
      </c>
      <c r="I83" s="152">
        <f t="shared" ref="I83" si="30">H83/G83*100</f>
        <v>62.748738184819473</v>
      </c>
      <c r="J83" s="113">
        <f t="shared" si="24"/>
        <v>6813210.5500000007</v>
      </c>
      <c r="K83" s="114">
        <f t="shared" si="25"/>
        <v>4275203.6499999994</v>
      </c>
      <c r="L83" s="115">
        <f t="shared" si="26"/>
        <v>62.748738184819473</v>
      </c>
    </row>
    <row r="84" spans="1:12" ht="31.2">
      <c r="A84" s="48" t="e">
        <f t="shared" si="22"/>
        <v>#REF!</v>
      </c>
      <c r="B84" s="53" t="s">
        <v>129</v>
      </c>
      <c r="C84" s="85" t="s">
        <v>130</v>
      </c>
      <c r="D84" s="87">
        <v>0</v>
      </c>
      <c r="E84" s="87">
        <v>0</v>
      </c>
      <c r="F84" s="166">
        <v>0</v>
      </c>
      <c r="G84" s="155">
        <f>G85+G86+G87</f>
        <v>4876313.4000000004</v>
      </c>
      <c r="H84" s="155">
        <f>H85+H86+H87</f>
        <v>2280820.9999999995</v>
      </c>
      <c r="I84" s="167">
        <f t="shared" ref="I84:I114" si="31">H84/G84*100</f>
        <v>46.773470302380474</v>
      </c>
      <c r="J84" s="99">
        <f t="shared" si="24"/>
        <v>4876313.4000000004</v>
      </c>
      <c r="K84" s="99">
        <f t="shared" si="25"/>
        <v>2280820.9999999995</v>
      </c>
      <c r="L84" s="97">
        <f t="shared" si="26"/>
        <v>46.773470302380474</v>
      </c>
    </row>
    <row r="85" spans="1:12" ht="31.2">
      <c r="B85" s="101" t="s">
        <v>325</v>
      </c>
      <c r="C85" s="92" t="s">
        <v>302</v>
      </c>
      <c r="D85" s="86">
        <v>0</v>
      </c>
      <c r="E85" s="171">
        <v>0</v>
      </c>
      <c r="F85" s="190">
        <v>0</v>
      </c>
      <c r="G85" s="153">
        <v>4797200</v>
      </c>
      <c r="H85" s="153">
        <v>2234309.38</v>
      </c>
      <c r="I85" s="154">
        <f t="shared" si="31"/>
        <v>46.575280997248392</v>
      </c>
      <c r="J85" s="35">
        <f t="shared" si="24"/>
        <v>4797200</v>
      </c>
      <c r="K85" s="35">
        <f t="shared" si="25"/>
        <v>2234309.38</v>
      </c>
      <c r="L85" s="111">
        <f t="shared" si="26"/>
        <v>46.575280997248392</v>
      </c>
    </row>
    <row r="86" spans="1:12" ht="18">
      <c r="B86" s="101" t="s">
        <v>358</v>
      </c>
      <c r="C86" s="92" t="s">
        <v>357</v>
      </c>
      <c r="D86" s="86">
        <v>0</v>
      </c>
      <c r="E86" s="171">
        <v>0</v>
      </c>
      <c r="F86" s="190">
        <v>0</v>
      </c>
      <c r="G86" s="153">
        <v>79113.399999999994</v>
      </c>
      <c r="H86" s="153">
        <v>38806.089999999997</v>
      </c>
      <c r="I86" s="154">
        <f t="shared" si="31"/>
        <v>49.051222675299002</v>
      </c>
      <c r="J86" s="35">
        <f t="shared" si="24"/>
        <v>79113.399999999994</v>
      </c>
      <c r="K86" s="35">
        <f t="shared" si="25"/>
        <v>38806.089999999997</v>
      </c>
      <c r="L86" s="111">
        <f t="shared" si="26"/>
        <v>49.051222675299002</v>
      </c>
    </row>
    <row r="87" spans="1:12" ht="46.8">
      <c r="B87" s="101" t="s">
        <v>338</v>
      </c>
      <c r="C87" s="92" t="s">
        <v>337</v>
      </c>
      <c r="D87" s="86">
        <v>0</v>
      </c>
      <c r="E87" s="171">
        <v>0</v>
      </c>
      <c r="F87" s="190">
        <v>0</v>
      </c>
      <c r="G87" s="153">
        <v>0</v>
      </c>
      <c r="H87" s="153">
        <v>7705.53</v>
      </c>
      <c r="I87" s="154">
        <v>100</v>
      </c>
      <c r="J87" s="35">
        <f t="shared" ref="J87" si="32">D87+G87</f>
        <v>0</v>
      </c>
      <c r="K87" s="35">
        <f t="shared" ref="K87" si="33">E87+H87</f>
        <v>7705.53</v>
      </c>
      <c r="L87" s="111">
        <v>100</v>
      </c>
    </row>
    <row r="88" spans="1:12" ht="31.2">
      <c r="A88" s="48" t="e">
        <f>A84+1</f>
        <v>#REF!</v>
      </c>
      <c r="B88" s="112" t="s">
        <v>131</v>
      </c>
      <c r="C88" s="100" t="s">
        <v>132</v>
      </c>
      <c r="D88" s="232">
        <v>0</v>
      </c>
      <c r="E88" s="235">
        <v>0</v>
      </c>
      <c r="F88" s="236">
        <v>0</v>
      </c>
      <c r="G88" s="234">
        <f>G89+G90</f>
        <v>1936897.15</v>
      </c>
      <c r="H88" s="155">
        <f>H89+H90</f>
        <v>1994382.65</v>
      </c>
      <c r="I88" s="167">
        <f t="shared" si="31"/>
        <v>102.9679170109781</v>
      </c>
      <c r="J88" s="99">
        <f t="shared" si="24"/>
        <v>1936897.15</v>
      </c>
      <c r="K88" s="99">
        <f t="shared" si="25"/>
        <v>1994382.65</v>
      </c>
      <c r="L88" s="97">
        <f t="shared" si="26"/>
        <v>102.9679170109781</v>
      </c>
    </row>
    <row r="89" spans="1:12" ht="18">
      <c r="B89" s="101" t="s">
        <v>326</v>
      </c>
      <c r="C89" s="92" t="s">
        <v>298</v>
      </c>
      <c r="D89" s="233">
        <v>0</v>
      </c>
      <c r="E89" s="237">
        <v>0</v>
      </c>
      <c r="F89" s="238">
        <v>0</v>
      </c>
      <c r="G89" s="163">
        <v>1420167.15</v>
      </c>
      <c r="H89" s="153">
        <v>1439242.65</v>
      </c>
      <c r="I89" s="154">
        <f t="shared" si="31"/>
        <v>101.34318696218259</v>
      </c>
      <c r="J89" s="35">
        <f t="shared" si="24"/>
        <v>1420167.15</v>
      </c>
      <c r="K89" s="35">
        <f t="shared" si="25"/>
        <v>1439242.65</v>
      </c>
      <c r="L89" s="111">
        <f t="shared" si="26"/>
        <v>101.34318696218259</v>
      </c>
    </row>
    <row r="90" spans="1:12" ht="125.4" thickBot="1">
      <c r="B90" s="188" t="s">
        <v>327</v>
      </c>
      <c r="C90" s="189" t="s">
        <v>299</v>
      </c>
      <c r="D90" s="199">
        <v>0</v>
      </c>
      <c r="E90" s="239">
        <v>0</v>
      </c>
      <c r="F90" s="240">
        <v>0</v>
      </c>
      <c r="G90" s="200">
        <v>516730</v>
      </c>
      <c r="H90" s="191">
        <v>555140</v>
      </c>
      <c r="I90" s="173">
        <f t="shared" si="31"/>
        <v>107.43328237183829</v>
      </c>
      <c r="J90" s="174">
        <f t="shared" si="24"/>
        <v>516730</v>
      </c>
      <c r="K90" s="174">
        <f t="shared" si="25"/>
        <v>555140</v>
      </c>
      <c r="L90" s="175">
        <f t="shared" si="26"/>
        <v>107.43328237183829</v>
      </c>
    </row>
    <row r="91" spans="1:12" s="22" customFormat="1" ht="29.25" customHeight="1" thickBot="1">
      <c r="A91" s="49" t="e">
        <f>A88+1</f>
        <v>#REF!</v>
      </c>
      <c r="B91" s="54" t="s">
        <v>133</v>
      </c>
      <c r="C91" s="181" t="s">
        <v>134</v>
      </c>
      <c r="D91" s="187">
        <v>0</v>
      </c>
      <c r="E91" s="187">
        <v>0</v>
      </c>
      <c r="F91" s="198">
        <v>0</v>
      </c>
      <c r="G91" s="196">
        <f t="shared" ref="G91:H93" si="34">G92</f>
        <v>2437300</v>
      </c>
      <c r="H91" s="196">
        <f t="shared" si="34"/>
        <v>2190494.08</v>
      </c>
      <c r="I91" s="197">
        <f t="shared" si="31"/>
        <v>89.873798055225052</v>
      </c>
      <c r="J91" s="72">
        <f t="shared" si="24"/>
        <v>2437300</v>
      </c>
      <c r="K91" s="72">
        <f t="shared" si="25"/>
        <v>2190494.08</v>
      </c>
      <c r="L91" s="70">
        <f t="shared" si="26"/>
        <v>89.873798055225052</v>
      </c>
    </row>
    <row r="92" spans="1:12" s="22" customFormat="1" ht="31.2">
      <c r="A92" s="49" t="e">
        <f>#REF!+1</f>
        <v>#REF!</v>
      </c>
      <c r="B92" s="56" t="s">
        <v>135</v>
      </c>
      <c r="C92" s="64" t="s">
        <v>136</v>
      </c>
      <c r="D92" s="176">
        <v>0</v>
      </c>
      <c r="E92" s="176">
        <v>0</v>
      </c>
      <c r="F92" s="127">
        <v>0</v>
      </c>
      <c r="G92" s="192">
        <f t="shared" si="34"/>
        <v>2437300</v>
      </c>
      <c r="H92" s="192">
        <f t="shared" si="34"/>
        <v>2190494.08</v>
      </c>
      <c r="I92" s="193">
        <f t="shared" si="31"/>
        <v>89.873798055225052</v>
      </c>
      <c r="J92" s="194">
        <f t="shared" si="24"/>
        <v>2437300</v>
      </c>
      <c r="K92" s="194">
        <f t="shared" si="25"/>
        <v>2190494.08</v>
      </c>
      <c r="L92" s="195">
        <f t="shared" si="26"/>
        <v>89.873798055225052</v>
      </c>
    </row>
    <row r="93" spans="1:12" ht="18">
      <c r="A93" s="48" t="e">
        <f t="shared" si="22"/>
        <v>#REF!</v>
      </c>
      <c r="B93" s="57" t="s">
        <v>137</v>
      </c>
      <c r="C93" s="62" t="s">
        <v>138</v>
      </c>
      <c r="D93" s="86">
        <v>0</v>
      </c>
      <c r="E93" s="86">
        <v>0</v>
      </c>
      <c r="F93" s="128">
        <v>0</v>
      </c>
      <c r="G93" s="156">
        <f t="shared" si="34"/>
        <v>2437300</v>
      </c>
      <c r="H93" s="156">
        <f t="shared" si="34"/>
        <v>2190494.08</v>
      </c>
      <c r="I93" s="154">
        <f t="shared" si="31"/>
        <v>89.873798055225052</v>
      </c>
      <c r="J93" s="35">
        <f t="shared" si="24"/>
        <v>2437300</v>
      </c>
      <c r="K93" s="35">
        <f t="shared" si="25"/>
        <v>2190494.08</v>
      </c>
      <c r="L93" s="111">
        <f t="shared" si="26"/>
        <v>89.873798055225052</v>
      </c>
    </row>
    <row r="94" spans="1:12" ht="78.599999999999994" thickBot="1">
      <c r="A94" s="48" t="e">
        <f t="shared" si="22"/>
        <v>#REF!</v>
      </c>
      <c r="B94" s="53" t="s">
        <v>139</v>
      </c>
      <c r="C94" s="68" t="s">
        <v>140</v>
      </c>
      <c r="D94" s="171">
        <v>0</v>
      </c>
      <c r="E94" s="171">
        <v>0</v>
      </c>
      <c r="F94" s="126">
        <v>0</v>
      </c>
      <c r="G94" s="172">
        <v>2437300</v>
      </c>
      <c r="H94" s="172">
        <v>2190494.08</v>
      </c>
      <c r="I94" s="173">
        <f t="shared" si="31"/>
        <v>89.873798055225052</v>
      </c>
      <c r="J94" s="174">
        <f t="shared" si="24"/>
        <v>2437300</v>
      </c>
      <c r="K94" s="174">
        <f t="shared" si="25"/>
        <v>2190494.08</v>
      </c>
      <c r="L94" s="175">
        <f t="shared" si="26"/>
        <v>89.873798055225052</v>
      </c>
    </row>
    <row r="95" spans="1:12" s="22" customFormat="1" ht="39.75" customHeight="1" thickBot="1">
      <c r="A95" s="49" t="e">
        <f t="shared" si="22"/>
        <v>#REF!</v>
      </c>
      <c r="B95" s="73" t="s">
        <v>141</v>
      </c>
      <c r="C95" s="74" t="s">
        <v>142</v>
      </c>
      <c r="D95" s="177">
        <f>D9+D57+D91</f>
        <v>173264406</v>
      </c>
      <c r="E95" s="177">
        <f>E9+E57+E91</f>
        <v>136406915.04000002</v>
      </c>
      <c r="F95" s="129">
        <f t="shared" si="23"/>
        <v>78.727603775699905</v>
      </c>
      <c r="G95" s="157">
        <f>G9+G57+G91</f>
        <v>9465910.5500000007</v>
      </c>
      <c r="H95" s="157">
        <f>H9+H57+H91</f>
        <v>6693152.6499999994</v>
      </c>
      <c r="I95" s="158">
        <f t="shared" si="31"/>
        <v>70.707964275026868</v>
      </c>
      <c r="J95" s="78">
        <f t="shared" si="24"/>
        <v>182730316.55000001</v>
      </c>
      <c r="K95" s="75">
        <f t="shared" si="25"/>
        <v>143100067.69000003</v>
      </c>
      <c r="L95" s="76">
        <f t="shared" si="26"/>
        <v>78.312165376698147</v>
      </c>
    </row>
    <row r="96" spans="1:12" s="22" customFormat="1" ht="17.399999999999999">
      <c r="A96" s="49" t="e">
        <f t="shared" si="22"/>
        <v>#REF!</v>
      </c>
      <c r="B96" s="56" t="s">
        <v>143</v>
      </c>
      <c r="C96" s="64" t="s">
        <v>144</v>
      </c>
      <c r="D96" s="176">
        <f>D97</f>
        <v>127911200</v>
      </c>
      <c r="E96" s="176">
        <f>E97</f>
        <v>93676500</v>
      </c>
      <c r="F96" s="123">
        <f t="shared" si="23"/>
        <v>73.235572803632522</v>
      </c>
      <c r="G96" s="138">
        <v>0</v>
      </c>
      <c r="H96" s="138">
        <v>0</v>
      </c>
      <c r="I96" s="140">
        <v>0</v>
      </c>
      <c r="J96" s="42">
        <f t="shared" si="24"/>
        <v>127911200</v>
      </c>
      <c r="K96" s="24">
        <f t="shared" si="25"/>
        <v>93676500</v>
      </c>
      <c r="L96" s="43">
        <f t="shared" si="26"/>
        <v>73.235572803632522</v>
      </c>
    </row>
    <row r="97" spans="1:12" s="22" customFormat="1" ht="17.399999999999999">
      <c r="A97" s="49" t="e">
        <f t="shared" si="22"/>
        <v>#REF!</v>
      </c>
      <c r="B97" s="210" t="s">
        <v>145</v>
      </c>
      <c r="C97" s="64" t="s">
        <v>146</v>
      </c>
      <c r="D97" s="87">
        <f>D98+D100</f>
        <v>127911200</v>
      </c>
      <c r="E97" s="87">
        <f>E98+E100</f>
        <v>93676500</v>
      </c>
      <c r="F97" s="123">
        <f t="shared" si="23"/>
        <v>73.235572803632522</v>
      </c>
      <c r="G97" s="138">
        <v>0</v>
      </c>
      <c r="H97" s="139">
        <v>0</v>
      </c>
      <c r="I97" s="140">
        <v>0</v>
      </c>
      <c r="J97" s="42">
        <f t="shared" si="24"/>
        <v>127911200</v>
      </c>
      <c r="K97" s="24">
        <f t="shared" si="25"/>
        <v>93676500</v>
      </c>
      <c r="L97" s="43">
        <f t="shared" si="26"/>
        <v>73.235572803632522</v>
      </c>
    </row>
    <row r="98" spans="1:12" s="22" customFormat="1" ht="17.399999999999999">
      <c r="A98" s="49"/>
      <c r="B98" s="211" t="s">
        <v>329</v>
      </c>
      <c r="C98" s="64" t="s">
        <v>300</v>
      </c>
      <c r="D98" s="87">
        <f>D99</f>
        <v>9268700</v>
      </c>
      <c r="E98" s="87">
        <f>E99</f>
        <v>6951500</v>
      </c>
      <c r="F98" s="123">
        <f t="shared" si="23"/>
        <v>74.999730275011601</v>
      </c>
      <c r="G98" s="138">
        <v>0</v>
      </c>
      <c r="H98" s="139">
        <v>0</v>
      </c>
      <c r="I98" s="140">
        <v>0</v>
      </c>
      <c r="J98" s="42">
        <f t="shared" ref="J98:J99" si="35">D98+G98</f>
        <v>9268700</v>
      </c>
      <c r="K98" s="24">
        <f t="shared" ref="K98:K99" si="36">E98+H98</f>
        <v>6951500</v>
      </c>
      <c r="L98" s="43">
        <f t="shared" si="26"/>
        <v>74.999730275011601</v>
      </c>
    </row>
    <row r="99" spans="1:12" ht="18">
      <c r="B99" s="93" t="s">
        <v>330</v>
      </c>
      <c r="C99" s="62" t="s">
        <v>301</v>
      </c>
      <c r="D99" s="86">
        <v>9268700</v>
      </c>
      <c r="E99" s="86">
        <v>6951500</v>
      </c>
      <c r="F99" s="121">
        <f t="shared" si="23"/>
        <v>74.999730275011601</v>
      </c>
      <c r="G99" s="132">
        <v>0</v>
      </c>
      <c r="H99" s="133">
        <v>0</v>
      </c>
      <c r="I99" s="134">
        <v>0</v>
      </c>
      <c r="J99" s="36">
        <f t="shared" si="35"/>
        <v>9268700</v>
      </c>
      <c r="K99" s="23">
        <f t="shared" si="36"/>
        <v>6951500</v>
      </c>
      <c r="L99" s="37">
        <f t="shared" si="26"/>
        <v>74.999730275011601</v>
      </c>
    </row>
    <row r="100" spans="1:12" s="26" customFormat="1" ht="32.4">
      <c r="A100" s="50" t="e">
        <f>A97+1</f>
        <v>#REF!</v>
      </c>
      <c r="B100" s="58" t="s">
        <v>147</v>
      </c>
      <c r="C100" s="63" t="s">
        <v>148</v>
      </c>
      <c r="D100" s="87">
        <f>SUM(D101:D102)</f>
        <v>118642500</v>
      </c>
      <c r="E100" s="87">
        <f>SUM(E101:E102)</f>
        <v>86725000</v>
      </c>
      <c r="F100" s="122">
        <f t="shared" si="23"/>
        <v>73.097751648861077</v>
      </c>
      <c r="G100" s="135">
        <v>0</v>
      </c>
      <c r="H100" s="136">
        <v>0</v>
      </c>
      <c r="I100" s="137">
        <v>0</v>
      </c>
      <c r="J100" s="38">
        <f t="shared" si="24"/>
        <v>118642500</v>
      </c>
      <c r="K100" s="25">
        <f t="shared" si="25"/>
        <v>86725000</v>
      </c>
      <c r="L100" s="39">
        <f t="shared" si="26"/>
        <v>73.097751648861077</v>
      </c>
    </row>
    <row r="101" spans="1:12" ht="31.2">
      <c r="A101" s="48" t="e">
        <f>A100+1</f>
        <v>#REF!</v>
      </c>
      <c r="B101" s="57" t="s">
        <v>149</v>
      </c>
      <c r="C101" s="62" t="s">
        <v>150</v>
      </c>
      <c r="D101" s="86">
        <v>117799100</v>
      </c>
      <c r="E101" s="86">
        <v>86670000</v>
      </c>
      <c r="F101" s="121">
        <f t="shared" si="23"/>
        <v>73.574416103348838</v>
      </c>
      <c r="G101" s="132">
        <v>0</v>
      </c>
      <c r="H101" s="133">
        <v>0</v>
      </c>
      <c r="I101" s="134">
        <v>0</v>
      </c>
      <c r="J101" s="36">
        <f t="shared" si="24"/>
        <v>117799100</v>
      </c>
      <c r="K101" s="23">
        <f t="shared" si="25"/>
        <v>86670000</v>
      </c>
      <c r="L101" s="37">
        <f t="shared" si="26"/>
        <v>73.574416103348838</v>
      </c>
    </row>
    <row r="102" spans="1:12" ht="52.95" customHeight="1" thickBot="1">
      <c r="A102" s="48" t="e">
        <f t="shared" si="22"/>
        <v>#REF!</v>
      </c>
      <c r="B102" s="57" t="s">
        <v>452</v>
      </c>
      <c r="C102" s="62" t="s">
        <v>451</v>
      </c>
      <c r="D102" s="171">
        <v>843400</v>
      </c>
      <c r="E102" s="171">
        <v>55000</v>
      </c>
      <c r="F102" s="121">
        <f t="shared" si="23"/>
        <v>6.5212236186862702</v>
      </c>
      <c r="G102" s="132">
        <v>0</v>
      </c>
      <c r="H102" s="133">
        <v>0</v>
      </c>
      <c r="I102" s="134">
        <v>0</v>
      </c>
      <c r="J102" s="36">
        <f t="shared" si="24"/>
        <v>843400</v>
      </c>
      <c r="K102" s="23">
        <f t="shared" si="25"/>
        <v>55000</v>
      </c>
      <c r="L102" s="37">
        <v>0</v>
      </c>
    </row>
    <row r="103" spans="1:12" s="22" customFormat="1" ht="31.8" thickBot="1">
      <c r="A103" s="49" t="e">
        <f>#REF!+1</f>
        <v>#REF!</v>
      </c>
      <c r="B103" s="54" t="s">
        <v>151</v>
      </c>
      <c r="C103" s="181" t="s">
        <v>152</v>
      </c>
      <c r="D103" s="186">
        <f>D95+D96</f>
        <v>301175606</v>
      </c>
      <c r="E103" s="212">
        <f>E95+E96</f>
        <v>230083415.04000002</v>
      </c>
      <c r="F103" s="182">
        <f t="shared" si="23"/>
        <v>76.395103207661521</v>
      </c>
      <c r="G103" s="157">
        <f>G95+G96</f>
        <v>9465910.5500000007</v>
      </c>
      <c r="H103" s="157">
        <f>H95+H96</f>
        <v>6693152.6499999994</v>
      </c>
      <c r="I103" s="158">
        <f t="shared" si="31"/>
        <v>70.707964275026868</v>
      </c>
      <c r="J103" s="71">
        <f t="shared" si="24"/>
        <v>310641516.55000001</v>
      </c>
      <c r="K103" s="72">
        <f t="shared" si="25"/>
        <v>236776567.69000003</v>
      </c>
      <c r="L103" s="70">
        <f t="shared" si="26"/>
        <v>76.221803936464198</v>
      </c>
    </row>
    <row r="104" spans="1:12" s="22" customFormat="1" ht="31.8" thickBot="1">
      <c r="A104" s="49" t="e">
        <f t="shared" si="22"/>
        <v>#REF!</v>
      </c>
      <c r="B104" s="54" t="s">
        <v>153</v>
      </c>
      <c r="C104" s="181" t="s">
        <v>154</v>
      </c>
      <c r="D104" s="185">
        <f>D105</f>
        <v>1919800</v>
      </c>
      <c r="E104" s="185">
        <f>E105</f>
        <v>1439847</v>
      </c>
      <c r="F104" s="182">
        <f t="shared" si="23"/>
        <v>74.999843733722258</v>
      </c>
      <c r="G104" s="150">
        <v>0</v>
      </c>
      <c r="H104" s="159">
        <v>0</v>
      </c>
      <c r="I104" s="131">
        <v>0</v>
      </c>
      <c r="J104" s="83">
        <f t="shared" si="24"/>
        <v>1919800</v>
      </c>
      <c r="K104" s="84">
        <f t="shared" si="25"/>
        <v>1439847</v>
      </c>
      <c r="L104" s="82">
        <f t="shared" si="26"/>
        <v>74.999843733722258</v>
      </c>
    </row>
    <row r="105" spans="1:12" ht="82.5" customHeight="1" thickBot="1">
      <c r="A105" s="48" t="e">
        <f t="shared" si="22"/>
        <v>#REF!</v>
      </c>
      <c r="B105" s="53" t="s">
        <v>155</v>
      </c>
      <c r="C105" s="68" t="s">
        <v>156</v>
      </c>
      <c r="D105" s="184">
        <v>1919800</v>
      </c>
      <c r="E105" s="184">
        <v>1439847</v>
      </c>
      <c r="F105" s="125">
        <f t="shared" si="23"/>
        <v>74.999843733722258</v>
      </c>
      <c r="G105" s="147">
        <v>0</v>
      </c>
      <c r="H105" s="148">
        <v>0</v>
      </c>
      <c r="I105" s="149">
        <v>0</v>
      </c>
      <c r="J105" s="44">
        <f t="shared" si="24"/>
        <v>1919800</v>
      </c>
      <c r="K105" s="27">
        <f t="shared" si="25"/>
        <v>1439847</v>
      </c>
      <c r="L105" s="45">
        <f t="shared" si="26"/>
        <v>74.999843733722258</v>
      </c>
    </row>
    <row r="106" spans="1:12" s="22" customFormat="1" ht="31.8" thickBot="1">
      <c r="A106" s="49" t="e">
        <f t="shared" si="22"/>
        <v>#REF!</v>
      </c>
      <c r="B106" s="259" t="s">
        <v>157</v>
      </c>
      <c r="C106" s="260" t="s">
        <v>158</v>
      </c>
      <c r="D106" s="261">
        <f>D107+D108+D109+D110+D111+D112+D113</f>
        <v>7544082.0800000001</v>
      </c>
      <c r="E106" s="261">
        <f>E107+E108+E109+E110+E111+E112+E113</f>
        <v>3270234</v>
      </c>
      <c r="F106" s="262">
        <f t="shared" si="23"/>
        <v>43.348335361695852</v>
      </c>
      <c r="G106" s="268">
        <f>G107+G108+G109+G110+G111+G112+G113</f>
        <v>3969286</v>
      </c>
      <c r="H106" s="268">
        <f>H107+H108+H109+H110+H111+H112+H113</f>
        <v>835476</v>
      </c>
      <c r="I106" s="158">
        <f t="shared" si="31"/>
        <v>21.048521069028535</v>
      </c>
      <c r="J106" s="263">
        <f t="shared" si="24"/>
        <v>11513368.08</v>
      </c>
      <c r="K106" s="264">
        <f t="shared" si="25"/>
        <v>4105710</v>
      </c>
      <c r="L106" s="265">
        <f t="shared" si="26"/>
        <v>35.660372980970486</v>
      </c>
    </row>
    <row r="107" spans="1:12" s="241" customFormat="1" ht="46.8">
      <c r="A107" s="48"/>
      <c r="B107" s="90" t="s">
        <v>363</v>
      </c>
      <c r="C107" s="92" t="s">
        <v>362</v>
      </c>
      <c r="D107" s="237">
        <v>1176000</v>
      </c>
      <c r="E107" s="237">
        <v>491100</v>
      </c>
      <c r="F107" s="238">
        <f t="shared" si="23"/>
        <v>41.760204081632651</v>
      </c>
      <c r="G107" s="153">
        <v>0</v>
      </c>
      <c r="H107" s="153">
        <v>0</v>
      </c>
      <c r="I107" s="154">
        <v>0</v>
      </c>
      <c r="J107" s="35">
        <f t="shared" si="24"/>
        <v>1176000</v>
      </c>
      <c r="K107" s="35">
        <f t="shared" si="25"/>
        <v>491100</v>
      </c>
      <c r="L107" s="111">
        <f t="shared" si="26"/>
        <v>41.760204081632651</v>
      </c>
    </row>
    <row r="108" spans="1:12" s="241" customFormat="1" ht="55.95" customHeight="1">
      <c r="A108" s="48"/>
      <c r="B108" s="90" t="s">
        <v>454</v>
      </c>
      <c r="C108" s="116" t="s">
        <v>453</v>
      </c>
      <c r="D108" s="237">
        <v>0</v>
      </c>
      <c r="E108" s="237">
        <v>138600</v>
      </c>
      <c r="F108" s="238">
        <v>100</v>
      </c>
      <c r="G108" s="153">
        <v>0</v>
      </c>
      <c r="H108" s="153">
        <v>0</v>
      </c>
      <c r="I108" s="154">
        <v>0</v>
      </c>
      <c r="J108" s="35">
        <f t="shared" si="24"/>
        <v>0</v>
      </c>
      <c r="K108" s="35">
        <f t="shared" si="25"/>
        <v>138600</v>
      </c>
      <c r="L108" s="111">
        <v>100</v>
      </c>
    </row>
    <row r="109" spans="1:12" s="22" customFormat="1" ht="67.05" customHeight="1">
      <c r="A109" s="49"/>
      <c r="B109" s="112" t="s">
        <v>296</v>
      </c>
      <c r="C109" s="116" t="s">
        <v>295</v>
      </c>
      <c r="D109" s="237">
        <v>588341</v>
      </c>
      <c r="E109" s="237">
        <v>207698</v>
      </c>
      <c r="F109" s="238">
        <f t="shared" ref="F109" si="37">E109/D109*100</f>
        <v>35.302316173783574</v>
      </c>
      <c r="G109" s="153">
        <v>0</v>
      </c>
      <c r="H109" s="153">
        <v>0</v>
      </c>
      <c r="I109" s="154">
        <v>0</v>
      </c>
      <c r="J109" s="35">
        <f t="shared" ref="J109" si="38">D109+G109</f>
        <v>588341</v>
      </c>
      <c r="K109" s="35">
        <f t="shared" ref="K109" si="39">E109+H109</f>
        <v>207698</v>
      </c>
      <c r="L109" s="111">
        <f t="shared" ref="L109" si="40">K109/J109*100</f>
        <v>35.302316173783574</v>
      </c>
    </row>
    <row r="110" spans="1:12" s="22" customFormat="1" ht="73.5" customHeight="1">
      <c r="A110" s="49"/>
      <c r="B110" s="112" t="s">
        <v>334</v>
      </c>
      <c r="C110" s="286" t="s">
        <v>333</v>
      </c>
      <c r="D110" s="183">
        <v>1813832</v>
      </c>
      <c r="E110" s="183">
        <v>531865</v>
      </c>
      <c r="F110" s="130">
        <f t="shared" si="23"/>
        <v>29.322726691336353</v>
      </c>
      <c r="G110" s="160">
        <v>0</v>
      </c>
      <c r="H110" s="161">
        <v>0</v>
      </c>
      <c r="I110" s="162">
        <v>0</v>
      </c>
      <c r="J110" s="80">
        <f t="shared" ref="J110:J111" si="41">D110+G110</f>
        <v>1813832</v>
      </c>
      <c r="K110" s="81">
        <f t="shared" ref="K110:K111" si="42">E110+H110</f>
        <v>531865</v>
      </c>
      <c r="L110" s="79">
        <v>0</v>
      </c>
    </row>
    <row r="111" spans="1:12" s="22" customFormat="1" ht="42" customHeight="1">
      <c r="A111" s="49"/>
      <c r="B111" s="112" t="s">
        <v>428</v>
      </c>
      <c r="C111" s="287" t="s">
        <v>426</v>
      </c>
      <c r="D111" s="237">
        <v>0</v>
      </c>
      <c r="E111" s="237">
        <v>0</v>
      </c>
      <c r="F111" s="238">
        <v>0</v>
      </c>
      <c r="G111" s="153">
        <v>3835876</v>
      </c>
      <c r="H111" s="153">
        <v>800876</v>
      </c>
      <c r="I111" s="173">
        <f t="shared" si="31"/>
        <v>20.878568546011394</v>
      </c>
      <c r="J111" s="35">
        <f t="shared" si="41"/>
        <v>3835876</v>
      </c>
      <c r="K111" s="35">
        <f t="shared" si="42"/>
        <v>800876</v>
      </c>
      <c r="L111" s="111">
        <f t="shared" ref="L111" si="43">K111/J111*100</f>
        <v>20.878568546011394</v>
      </c>
    </row>
    <row r="112" spans="1:12" ht="24.75" customHeight="1">
      <c r="B112" s="61" t="s">
        <v>271</v>
      </c>
      <c r="C112" s="69" t="s">
        <v>280</v>
      </c>
      <c r="D112" s="171">
        <v>2856109.08</v>
      </c>
      <c r="E112" s="171">
        <v>791171</v>
      </c>
      <c r="F112" s="130">
        <f t="shared" si="23"/>
        <v>27.701007834056533</v>
      </c>
      <c r="G112" s="163">
        <v>133410</v>
      </c>
      <c r="H112" s="153">
        <v>34600</v>
      </c>
      <c r="I112" s="173">
        <f t="shared" si="31"/>
        <v>25.935087324788249</v>
      </c>
      <c r="J112" s="46">
        <f t="shared" si="24"/>
        <v>2989519.08</v>
      </c>
      <c r="K112" s="35">
        <f t="shared" si="25"/>
        <v>825771</v>
      </c>
      <c r="L112" s="47">
        <f t="shared" si="26"/>
        <v>27.622202029899739</v>
      </c>
    </row>
    <row r="113" spans="1:12" ht="67.05" customHeight="1" thickBot="1">
      <c r="B113" s="266" t="s">
        <v>365</v>
      </c>
      <c r="C113" s="267" t="s">
        <v>364</v>
      </c>
      <c r="D113" s="171">
        <v>1109800</v>
      </c>
      <c r="E113" s="171">
        <v>1109800</v>
      </c>
      <c r="F113" s="130">
        <f t="shared" ref="F113" si="44">E113/D113*100</f>
        <v>100</v>
      </c>
      <c r="G113" s="163">
        <v>0</v>
      </c>
      <c r="H113" s="153">
        <v>0</v>
      </c>
      <c r="I113" s="164">
        <v>0</v>
      </c>
      <c r="J113" s="46">
        <f t="shared" ref="J113" si="45">D113+G113</f>
        <v>1109800</v>
      </c>
      <c r="K113" s="35">
        <f t="shared" ref="K113" si="46">E113+H113</f>
        <v>1109800</v>
      </c>
      <c r="L113" s="47">
        <f t="shared" ref="L113" si="47">K113/J113*100</f>
        <v>100</v>
      </c>
    </row>
    <row r="114" spans="1:12" s="22" customFormat="1" ht="29.55" customHeight="1" thickBot="1">
      <c r="A114" s="49" t="e">
        <f>#REF!+1</f>
        <v>#REF!</v>
      </c>
      <c r="B114" s="73" t="s">
        <v>159</v>
      </c>
      <c r="C114" s="178" t="s">
        <v>160</v>
      </c>
      <c r="D114" s="180">
        <f>D103+D104+D106</f>
        <v>310639488.07999998</v>
      </c>
      <c r="E114" s="180">
        <f>E103+E104+E106</f>
        <v>234793496.04000002</v>
      </c>
      <c r="F114" s="179">
        <f t="shared" si="23"/>
        <v>75.583918030257919</v>
      </c>
      <c r="G114" s="165">
        <f>G103+G106</f>
        <v>13435196.550000001</v>
      </c>
      <c r="H114" s="165">
        <f>H103+H106</f>
        <v>7528628.6499999994</v>
      </c>
      <c r="I114" s="77">
        <f t="shared" si="31"/>
        <v>56.036609676543947</v>
      </c>
      <c r="J114" s="78">
        <f t="shared" si="24"/>
        <v>324074684.63</v>
      </c>
      <c r="K114" s="75">
        <f t="shared" si="25"/>
        <v>242322124.69000003</v>
      </c>
      <c r="L114" s="76">
        <f t="shared" si="26"/>
        <v>74.773543316616085</v>
      </c>
    </row>
    <row r="115" spans="1:12" ht="21" customHeight="1">
      <c r="G115" s="117"/>
      <c r="H115" s="117"/>
    </row>
    <row r="116" spans="1:12">
      <c r="G116" s="117"/>
      <c r="H116" s="117" t="s">
        <v>291</v>
      </c>
    </row>
    <row r="117" spans="1:12">
      <c r="G117" s="117"/>
      <c r="H117" s="117"/>
    </row>
    <row r="118" spans="1:12">
      <c r="G118" s="117"/>
      <c r="H118" s="117"/>
    </row>
    <row r="119" spans="1:12">
      <c r="G119" s="117"/>
      <c r="H119" s="117"/>
    </row>
    <row r="120" spans="1:12">
      <c r="G120" s="117"/>
      <c r="H120" s="117"/>
    </row>
    <row r="121" spans="1:12">
      <c r="G121" s="117"/>
      <c r="H121" s="117"/>
    </row>
    <row r="122" spans="1:12">
      <c r="G122" s="117"/>
      <c r="H122" s="117"/>
    </row>
    <row r="123" spans="1:12">
      <c r="G123" s="117"/>
      <c r="H123" s="117"/>
    </row>
    <row r="124" spans="1:12">
      <c r="G124" s="117"/>
      <c r="H124" s="117"/>
    </row>
    <row r="125" spans="1:12">
      <c r="G125" s="117"/>
      <c r="H125" s="117"/>
    </row>
    <row r="126" spans="1:12">
      <c r="G126" s="117"/>
      <c r="H126" s="117"/>
    </row>
  </sheetData>
  <sheetProtection selectLockedCells="1" selectUnlockedCells="1"/>
  <mergeCells count="17">
    <mergeCell ref="B8:L8"/>
    <mergeCell ref="G6:G7"/>
    <mergeCell ref="H6:H7"/>
    <mergeCell ref="J6:J7"/>
    <mergeCell ref="C5:C7"/>
    <mergeCell ref="F6:F7"/>
    <mergeCell ref="D5:F5"/>
    <mergeCell ref="L6:L7"/>
    <mergeCell ref="K6:K7"/>
    <mergeCell ref="I6:I7"/>
    <mergeCell ref="G5:I5"/>
    <mergeCell ref="B5:B7"/>
    <mergeCell ref="D6:D7"/>
    <mergeCell ref="E6:E7"/>
    <mergeCell ref="B2:L2"/>
    <mergeCell ref="B3:L3"/>
    <mergeCell ref="J5:L5"/>
  </mergeCells>
  <pageMargins left="0.31496062992125984" right="0.19685039370078741" top="0.74803149606299213" bottom="0.19685039370078741" header="0.39370078740157483" footer="0.19685039370078741"/>
  <pageSetup paperSize="9" scale="65" firstPageNumber="0" fitToHeight="10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33"/>
  <sheetViews>
    <sheetView tabSelected="1" view="pageBreakPreview" zoomScale="71" zoomScaleNormal="77" zoomScaleSheetLayoutView="71" workbookViewId="0">
      <pane xSplit="1" ySplit="5" topLeftCell="B114" activePane="bottomRight" state="frozen"/>
      <selection pane="topRight" activeCell="B1" sqref="B1"/>
      <selection pane="bottomLeft" activeCell="A6" sqref="A6"/>
      <selection pane="bottomRight" activeCell="A133" sqref="A133"/>
    </sheetView>
  </sheetViews>
  <sheetFormatPr defaultRowHeight="13.2"/>
  <cols>
    <col min="1" max="1" width="52.21875" style="1" customWidth="1"/>
    <col min="2" max="2" width="12.21875" style="2" customWidth="1"/>
    <col min="3" max="3" width="19.21875" style="1" customWidth="1"/>
    <col min="4" max="4" width="20.77734375" style="1" customWidth="1"/>
    <col min="5" max="5" width="9.77734375" style="1" customWidth="1"/>
    <col min="6" max="6" width="19.21875" style="1" customWidth="1"/>
    <col min="7" max="7" width="17.5546875" style="1" customWidth="1"/>
    <col min="8" max="8" width="10.6640625" style="1" customWidth="1"/>
    <col min="9" max="9" width="18.77734375" style="303" customWidth="1"/>
    <col min="10" max="10" width="19.44140625" style="303" customWidth="1"/>
    <col min="11" max="11" width="10" style="303" customWidth="1"/>
  </cols>
  <sheetData>
    <row r="1" spans="1:11" ht="19.5" customHeight="1">
      <c r="A1" s="309"/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34.5" customHeight="1">
      <c r="A2" s="347" t="s">
        <v>0</v>
      </c>
      <c r="B2" s="349" t="s">
        <v>1</v>
      </c>
      <c r="C2" s="353" t="s">
        <v>2</v>
      </c>
      <c r="D2" s="353"/>
      <c r="E2" s="353"/>
      <c r="F2" s="339" t="s">
        <v>3</v>
      </c>
      <c r="G2" s="339"/>
      <c r="H2" s="339"/>
      <c r="I2" s="339" t="s">
        <v>276</v>
      </c>
      <c r="J2" s="339"/>
      <c r="K2" s="339"/>
    </row>
    <row r="3" spans="1:11" ht="3.75" customHeight="1">
      <c r="A3" s="347"/>
      <c r="B3" s="349"/>
      <c r="C3" s="340" t="s">
        <v>293</v>
      </c>
      <c r="D3" s="342" t="s">
        <v>5</v>
      </c>
      <c r="E3" s="342" t="s">
        <v>274</v>
      </c>
      <c r="F3" s="340" t="s">
        <v>293</v>
      </c>
      <c r="G3" s="340" t="s">
        <v>6</v>
      </c>
      <c r="H3" s="342" t="s">
        <v>274</v>
      </c>
      <c r="I3" s="345" t="s">
        <v>293</v>
      </c>
      <c r="J3" s="345" t="s">
        <v>6</v>
      </c>
      <c r="K3" s="349" t="s">
        <v>274</v>
      </c>
    </row>
    <row r="4" spans="1:11" ht="82.5" customHeight="1" thickBot="1">
      <c r="A4" s="348"/>
      <c r="B4" s="55" t="s">
        <v>277</v>
      </c>
      <c r="C4" s="341"/>
      <c r="D4" s="343"/>
      <c r="E4" s="343"/>
      <c r="F4" s="341"/>
      <c r="G4" s="341"/>
      <c r="H4" s="343"/>
      <c r="I4" s="346"/>
      <c r="J4" s="346"/>
      <c r="K4" s="354"/>
    </row>
    <row r="5" spans="1:11" ht="21" customHeight="1" thickBot="1">
      <c r="A5" s="350" t="s">
        <v>278</v>
      </c>
      <c r="B5" s="351"/>
      <c r="C5" s="351"/>
      <c r="D5" s="351"/>
      <c r="E5" s="351"/>
      <c r="F5" s="351"/>
      <c r="G5" s="351"/>
      <c r="H5" s="351"/>
      <c r="I5" s="351"/>
      <c r="J5" s="351"/>
      <c r="K5" s="352"/>
    </row>
    <row r="6" spans="1:11" s="22" customFormat="1" ht="17.399999999999999">
      <c r="A6" s="292" t="s">
        <v>161</v>
      </c>
      <c r="B6" s="293" t="s">
        <v>162</v>
      </c>
      <c r="C6" s="294">
        <f>SUM(C7:C9)</f>
        <v>30631401</v>
      </c>
      <c r="D6" s="294">
        <f>SUM(D7:D9)</f>
        <v>20830387.849999998</v>
      </c>
      <c r="E6" s="295">
        <f>D6/C6*100</f>
        <v>68.003379440594301</v>
      </c>
      <c r="F6" s="296">
        <f>SUM(F7:F9)</f>
        <v>163300</v>
      </c>
      <c r="G6" s="296">
        <f>SUM(G7:G9)</f>
        <v>122437</v>
      </c>
      <c r="H6" s="295">
        <f>G6/F6*100</f>
        <v>74.976729944886713</v>
      </c>
      <c r="I6" s="297">
        <f>C6+F6</f>
        <v>30794701</v>
      </c>
      <c r="J6" s="297">
        <f>D6+G6</f>
        <v>20952824.849999998</v>
      </c>
      <c r="K6" s="295">
        <f>J6/I6*100</f>
        <v>68.040358144734043</v>
      </c>
    </row>
    <row r="7" spans="1:11" ht="78">
      <c r="A7" s="90" t="s">
        <v>163</v>
      </c>
      <c r="B7" s="92" t="s">
        <v>164</v>
      </c>
      <c r="C7" s="88">
        <v>26576320</v>
      </c>
      <c r="D7" s="88">
        <v>18391428.789999999</v>
      </c>
      <c r="E7" s="91">
        <f t="shared" ref="E7:E112" si="0">D7/C7*100</f>
        <v>69.202315407099249</v>
      </c>
      <c r="F7" s="89">
        <v>128300</v>
      </c>
      <c r="G7" s="89">
        <v>88072</v>
      </c>
      <c r="H7" s="91">
        <f t="shared" ref="H7:H113" si="1">G7/F7*100</f>
        <v>68.645362431800478</v>
      </c>
      <c r="I7" s="99">
        <f>C7+F7</f>
        <v>26704620</v>
      </c>
      <c r="J7" s="99">
        <f>D7+G7</f>
        <v>18479500.789999999</v>
      </c>
      <c r="K7" s="97">
        <f t="shared" ref="K7:K113" si="2">J7/I7*100</f>
        <v>69.199639575474208</v>
      </c>
    </row>
    <row r="8" spans="1:11" ht="46.8">
      <c r="A8" s="90" t="s">
        <v>440</v>
      </c>
      <c r="B8" s="92" t="s">
        <v>285</v>
      </c>
      <c r="C8" s="88">
        <v>3788000</v>
      </c>
      <c r="D8" s="88">
        <v>2342829.7599999998</v>
      </c>
      <c r="E8" s="91">
        <f t="shared" ref="E8" si="3">D8/C8*100</f>
        <v>61.848726504751838</v>
      </c>
      <c r="F8" s="89">
        <v>35000</v>
      </c>
      <c r="G8" s="89">
        <v>34365</v>
      </c>
      <c r="H8" s="91">
        <f t="shared" si="1"/>
        <v>98.185714285714283</v>
      </c>
      <c r="I8" s="99">
        <f t="shared" ref="I8" si="4">C8+F8</f>
        <v>3823000</v>
      </c>
      <c r="J8" s="99">
        <f t="shared" ref="J8" si="5">D8+G8</f>
        <v>2377194.7599999998</v>
      </c>
      <c r="K8" s="97">
        <f t="shared" ref="K8" si="6">J8/I8*100</f>
        <v>62.18139576249019</v>
      </c>
    </row>
    <row r="9" spans="1:11" ht="18">
      <c r="A9" s="90" t="s">
        <v>435</v>
      </c>
      <c r="B9" s="92" t="s">
        <v>429</v>
      </c>
      <c r="C9" s="88">
        <v>267081</v>
      </c>
      <c r="D9" s="88">
        <v>96129.3</v>
      </c>
      <c r="E9" s="91">
        <f t="shared" ref="E9" si="7">D9/C9*100</f>
        <v>35.992564053601718</v>
      </c>
      <c r="F9" s="89">
        <v>0</v>
      </c>
      <c r="G9" s="89">
        <v>0</v>
      </c>
      <c r="H9" s="91">
        <v>0</v>
      </c>
      <c r="I9" s="99">
        <f t="shared" ref="I9" si="8">C9+F9</f>
        <v>267081</v>
      </c>
      <c r="J9" s="99">
        <f t="shared" ref="J9" si="9">D9+G9</f>
        <v>96129.3</v>
      </c>
      <c r="K9" s="97">
        <f t="shared" ref="K9" si="10">J9/I9*100</f>
        <v>35.992564053601718</v>
      </c>
    </row>
    <row r="10" spans="1:11" s="22" customFormat="1" ht="17.399999999999999">
      <c r="A10" s="94" t="s">
        <v>165</v>
      </c>
      <c r="B10" s="95" t="s">
        <v>166</v>
      </c>
      <c r="C10" s="96">
        <f>C11+C12+C14+C16+C17+C18+C20+C23+C27+C24</f>
        <v>224933394</v>
      </c>
      <c r="D10" s="96">
        <f>D11+D12+D14+D16+D17+D18+D20+D23+D27+D24</f>
        <v>147835045.91</v>
      </c>
      <c r="E10" s="97">
        <f t="shared" si="0"/>
        <v>65.723920882107876</v>
      </c>
      <c r="F10" s="102">
        <f>F11+F12+F14+F16+F17+F18+F20+F23+F27</f>
        <v>6341451.5800000001</v>
      </c>
      <c r="G10" s="102">
        <f>G11+G12+G14+G16+G17+G18+G20+G23+G27</f>
        <v>3534494.66</v>
      </c>
      <c r="H10" s="97">
        <f t="shared" si="1"/>
        <v>55.736365963074974</v>
      </c>
      <c r="I10" s="99">
        <f t="shared" ref="I10:I114" si="11">C10+F10</f>
        <v>231274845.58000001</v>
      </c>
      <c r="J10" s="99">
        <f t="shared" ref="J10:J114" si="12">D10+G10</f>
        <v>151369540.56999999</v>
      </c>
      <c r="K10" s="97">
        <f t="shared" si="2"/>
        <v>65.450066647062116</v>
      </c>
    </row>
    <row r="11" spans="1:11" ht="18">
      <c r="A11" s="90" t="s">
        <v>167</v>
      </c>
      <c r="B11" s="92" t="s">
        <v>168</v>
      </c>
      <c r="C11" s="88">
        <v>37674400</v>
      </c>
      <c r="D11" s="88">
        <v>25526279.91</v>
      </c>
      <c r="E11" s="91">
        <f t="shared" si="0"/>
        <v>67.754973961098258</v>
      </c>
      <c r="F11" s="89">
        <v>2125699</v>
      </c>
      <c r="G11" s="89">
        <v>799657.09</v>
      </c>
      <c r="H11" s="91">
        <f t="shared" si="1"/>
        <v>37.618547593050565</v>
      </c>
      <c r="I11" s="99">
        <f t="shared" si="11"/>
        <v>39800099</v>
      </c>
      <c r="J11" s="99">
        <f t="shared" si="12"/>
        <v>26325937</v>
      </c>
      <c r="K11" s="97">
        <f t="shared" si="2"/>
        <v>66.145405819216691</v>
      </c>
    </row>
    <row r="12" spans="1:11" ht="31.2">
      <c r="A12" s="269" t="s">
        <v>367</v>
      </c>
      <c r="B12" s="92" t="s">
        <v>169</v>
      </c>
      <c r="C12" s="88">
        <f>C13</f>
        <v>48439360</v>
      </c>
      <c r="D12" s="88">
        <f>D13</f>
        <v>31641290.370000001</v>
      </c>
      <c r="E12" s="91">
        <f t="shared" ref="E12" si="13">D12/C12*100</f>
        <v>65.321445968732874</v>
      </c>
      <c r="F12" s="89">
        <f>F13</f>
        <v>3713385.58</v>
      </c>
      <c r="G12" s="89">
        <f>G13</f>
        <v>2397295.62</v>
      </c>
      <c r="H12" s="91">
        <f t="shared" ref="H12" si="14">G12/F12*100</f>
        <v>64.558219671871512</v>
      </c>
      <c r="I12" s="99">
        <f t="shared" ref="I12" si="15">C12+F12</f>
        <v>52152745.579999998</v>
      </c>
      <c r="J12" s="99">
        <f t="shared" ref="J12" si="16">D12+G12</f>
        <v>34038585.990000002</v>
      </c>
      <c r="K12" s="97">
        <f t="shared" ref="K12" si="17">J12/I12*100</f>
        <v>65.267102645221854</v>
      </c>
    </row>
    <row r="13" spans="1:11" ht="37.049999999999997" customHeight="1">
      <c r="A13" s="231" t="s">
        <v>366</v>
      </c>
      <c r="B13" s="92" t="s">
        <v>375</v>
      </c>
      <c r="C13" s="88">
        <v>48439360</v>
      </c>
      <c r="D13" s="88">
        <v>31641290.370000001</v>
      </c>
      <c r="E13" s="91">
        <f t="shared" si="0"/>
        <v>65.321445968732874</v>
      </c>
      <c r="F13" s="89">
        <v>3713385.58</v>
      </c>
      <c r="G13" s="89">
        <v>2397295.62</v>
      </c>
      <c r="H13" s="91">
        <f t="shared" si="1"/>
        <v>64.558219671871512</v>
      </c>
      <c r="I13" s="99">
        <f t="shared" si="11"/>
        <v>52152745.579999998</v>
      </c>
      <c r="J13" s="99">
        <f t="shared" si="12"/>
        <v>34038585.990000002</v>
      </c>
      <c r="K13" s="97">
        <f t="shared" si="2"/>
        <v>65.267102645221854</v>
      </c>
    </row>
    <row r="14" spans="1:11" ht="37.049999999999997" customHeight="1">
      <c r="A14" s="231" t="s">
        <v>374</v>
      </c>
      <c r="B14" s="92" t="s">
        <v>373</v>
      </c>
      <c r="C14" s="88">
        <f>C15</f>
        <v>117799100</v>
      </c>
      <c r="D14" s="88">
        <f>D15</f>
        <v>78497358.140000001</v>
      </c>
      <c r="E14" s="91">
        <f t="shared" si="0"/>
        <v>66.636636561739437</v>
      </c>
      <c r="F14" s="89">
        <f>F15</f>
        <v>0</v>
      </c>
      <c r="G14" s="89">
        <f>G15</f>
        <v>0</v>
      </c>
      <c r="H14" s="91">
        <v>0</v>
      </c>
      <c r="I14" s="99">
        <f t="shared" si="11"/>
        <v>117799100</v>
      </c>
      <c r="J14" s="99">
        <f t="shared" si="12"/>
        <v>78497358.140000001</v>
      </c>
      <c r="K14" s="97">
        <f t="shared" si="2"/>
        <v>66.636636561739437</v>
      </c>
    </row>
    <row r="15" spans="1:11" ht="37.049999999999997" customHeight="1">
      <c r="A15" s="231" t="s">
        <v>366</v>
      </c>
      <c r="B15" s="92" t="s">
        <v>368</v>
      </c>
      <c r="C15" s="88">
        <v>117799100</v>
      </c>
      <c r="D15" s="88">
        <v>78497358.140000001</v>
      </c>
      <c r="E15" s="91">
        <f t="shared" ref="E15" si="18">D15/C15*100</f>
        <v>66.636636561739437</v>
      </c>
      <c r="F15" s="89">
        <v>0</v>
      </c>
      <c r="G15" s="89">
        <v>0</v>
      </c>
      <c r="H15" s="91">
        <v>0</v>
      </c>
      <c r="I15" s="99">
        <f t="shared" ref="I15" si="19">C15+F15</f>
        <v>117799100</v>
      </c>
      <c r="J15" s="99">
        <f t="shared" ref="J15" si="20">D15+G15</f>
        <v>78497358.140000001</v>
      </c>
      <c r="K15" s="97">
        <f t="shared" ref="K15" si="21">J15/I15*100</f>
        <v>66.636636561739437</v>
      </c>
    </row>
    <row r="16" spans="1:11" ht="37.5" customHeight="1">
      <c r="A16" s="231" t="s">
        <v>331</v>
      </c>
      <c r="B16" s="92" t="s">
        <v>369</v>
      </c>
      <c r="C16" s="88">
        <v>5425988</v>
      </c>
      <c r="D16" s="88">
        <v>3512775.38</v>
      </c>
      <c r="E16" s="91">
        <f t="shared" si="0"/>
        <v>64.739829502018793</v>
      </c>
      <c r="F16" s="89">
        <v>67121</v>
      </c>
      <c r="G16" s="89">
        <v>21181.200000000001</v>
      </c>
      <c r="H16" s="91">
        <f t="shared" si="1"/>
        <v>31.55674081137051</v>
      </c>
      <c r="I16" s="99">
        <f t="shared" si="11"/>
        <v>5493109</v>
      </c>
      <c r="J16" s="99">
        <f t="shared" si="12"/>
        <v>3533956.58</v>
      </c>
      <c r="K16" s="97">
        <f t="shared" si="2"/>
        <v>64.334361105887396</v>
      </c>
    </row>
    <row r="17" spans="1:11" ht="18">
      <c r="A17" s="231" t="s">
        <v>332</v>
      </c>
      <c r="B17" s="92" t="s">
        <v>370</v>
      </c>
      <c r="C17" s="88">
        <v>8107100</v>
      </c>
      <c r="D17" s="88">
        <v>5929652.1200000001</v>
      </c>
      <c r="E17" s="91">
        <f t="shared" si="0"/>
        <v>73.141470069445305</v>
      </c>
      <c r="F17" s="89">
        <v>335246</v>
      </c>
      <c r="G17" s="89">
        <v>218951.95</v>
      </c>
      <c r="H17" s="91">
        <f t="shared" si="1"/>
        <v>65.310831449144814</v>
      </c>
      <c r="I17" s="99">
        <f t="shared" si="11"/>
        <v>8442346</v>
      </c>
      <c r="J17" s="99">
        <f t="shared" si="12"/>
        <v>6148604.0700000003</v>
      </c>
      <c r="K17" s="97">
        <f t="shared" si="2"/>
        <v>72.830515001398894</v>
      </c>
    </row>
    <row r="18" spans="1:11" ht="18">
      <c r="A18" s="231" t="s">
        <v>288</v>
      </c>
      <c r="B18" s="92" t="s">
        <v>371</v>
      </c>
      <c r="C18" s="88">
        <f>C19</f>
        <v>2798600</v>
      </c>
      <c r="D18" s="88">
        <v>1557722.42</v>
      </c>
      <c r="E18" s="91">
        <f t="shared" ref="E18:E19" si="22">D18/C18*100</f>
        <v>55.660773958407773</v>
      </c>
      <c r="F18" s="89">
        <f>F19</f>
        <v>100000</v>
      </c>
      <c r="G18" s="89">
        <f>G19</f>
        <v>97408.8</v>
      </c>
      <c r="H18" s="91">
        <f t="shared" ref="H18:H19" si="23">G18/F18*100</f>
        <v>97.408800000000014</v>
      </c>
      <c r="I18" s="99">
        <f t="shared" ref="I18:I19" si="24">C18+F18</f>
        <v>2898600</v>
      </c>
      <c r="J18" s="99">
        <f t="shared" ref="J18:J19" si="25">D18+G18</f>
        <v>1655131.22</v>
      </c>
      <c r="K18" s="97">
        <f t="shared" ref="K18:K19" si="26">J18/I18*100</f>
        <v>57.101056372041668</v>
      </c>
    </row>
    <row r="19" spans="1:11" ht="31.2">
      <c r="A19" s="231" t="s">
        <v>289</v>
      </c>
      <c r="B19" s="92" t="s">
        <v>372</v>
      </c>
      <c r="C19" s="88">
        <v>2798600</v>
      </c>
      <c r="D19" s="88">
        <v>948854.69</v>
      </c>
      <c r="E19" s="91">
        <f t="shared" si="22"/>
        <v>33.904619809904951</v>
      </c>
      <c r="F19" s="89">
        <v>100000</v>
      </c>
      <c r="G19" s="89">
        <v>97408.8</v>
      </c>
      <c r="H19" s="91">
        <f t="shared" si="23"/>
        <v>97.408800000000014</v>
      </c>
      <c r="I19" s="99">
        <f t="shared" si="24"/>
        <v>2898600</v>
      </c>
      <c r="J19" s="99">
        <f t="shared" si="25"/>
        <v>1046263.49</v>
      </c>
      <c r="K19" s="97">
        <f t="shared" si="26"/>
        <v>36.09547678189471</v>
      </c>
    </row>
    <row r="20" spans="1:11" ht="31.2">
      <c r="A20" s="90" t="s">
        <v>376</v>
      </c>
      <c r="B20" s="92" t="s">
        <v>286</v>
      </c>
      <c r="C20" s="88">
        <f>C21+C22</f>
        <v>1482100</v>
      </c>
      <c r="D20" s="88">
        <f>D21+D22</f>
        <v>674978.4</v>
      </c>
      <c r="E20" s="91">
        <f t="shared" si="0"/>
        <v>45.542028203225158</v>
      </c>
      <c r="F20" s="89">
        <f>F21</f>
        <v>0</v>
      </c>
      <c r="G20" s="89">
        <f>G21</f>
        <v>0</v>
      </c>
      <c r="H20" s="91">
        <v>0</v>
      </c>
      <c r="I20" s="99">
        <f t="shared" ref="I20:I33" si="27">C20+F20</f>
        <v>1482100</v>
      </c>
      <c r="J20" s="99">
        <f t="shared" ref="J20:J33" si="28">D20+G20</f>
        <v>674978.4</v>
      </c>
      <c r="K20" s="97">
        <f t="shared" ref="K20:K32" si="29">J20/I20*100</f>
        <v>45.542028203225158</v>
      </c>
    </row>
    <row r="21" spans="1:11" ht="31.2">
      <c r="A21" s="90" t="s">
        <v>377</v>
      </c>
      <c r="B21" s="92" t="s">
        <v>378</v>
      </c>
      <c r="C21" s="88">
        <v>306100</v>
      </c>
      <c r="D21" s="88">
        <v>187957.06</v>
      </c>
      <c r="E21" s="91">
        <f t="shared" ref="E21" si="30">D21/C21*100</f>
        <v>61.403809212675597</v>
      </c>
      <c r="F21" s="89">
        <v>0</v>
      </c>
      <c r="G21" s="89">
        <v>0</v>
      </c>
      <c r="H21" s="91">
        <v>0</v>
      </c>
      <c r="I21" s="99">
        <f t="shared" ref="I21" si="31">C21+F21</f>
        <v>306100</v>
      </c>
      <c r="J21" s="99">
        <f t="shared" ref="J21" si="32">D21+G21</f>
        <v>187957.06</v>
      </c>
      <c r="K21" s="97">
        <f t="shared" ref="K21" si="33">J21/I21*100</f>
        <v>61.403809212675597</v>
      </c>
    </row>
    <row r="22" spans="1:11" ht="34.5" customHeight="1">
      <c r="A22" s="90" t="s">
        <v>380</v>
      </c>
      <c r="B22" s="92" t="s">
        <v>379</v>
      </c>
      <c r="C22" s="88">
        <v>1176000</v>
      </c>
      <c r="D22" s="88">
        <v>487021.34</v>
      </c>
      <c r="E22" s="91">
        <f t="shared" ref="E22" si="34">D22/C22*100</f>
        <v>41.413379251700682</v>
      </c>
      <c r="F22" s="89">
        <v>0</v>
      </c>
      <c r="G22" s="89">
        <v>0</v>
      </c>
      <c r="H22" s="91">
        <v>0</v>
      </c>
      <c r="I22" s="99">
        <f t="shared" ref="I22" si="35">C22+F22</f>
        <v>1176000</v>
      </c>
      <c r="J22" s="99">
        <f t="shared" ref="J22" si="36">D22+G22</f>
        <v>487021.34</v>
      </c>
      <c r="K22" s="97">
        <f t="shared" ref="K22" si="37">J22/I22*100</f>
        <v>41.413379251700682</v>
      </c>
    </row>
    <row r="23" spans="1:11" ht="31.2">
      <c r="A23" s="90" t="s">
        <v>381</v>
      </c>
      <c r="B23" s="116" t="s">
        <v>287</v>
      </c>
      <c r="C23" s="88">
        <v>273000</v>
      </c>
      <c r="D23" s="88">
        <v>256453.32</v>
      </c>
      <c r="E23" s="91">
        <f t="shared" si="0"/>
        <v>93.938945054945052</v>
      </c>
      <c r="F23" s="89">
        <v>0</v>
      </c>
      <c r="G23" s="89">
        <v>0</v>
      </c>
      <c r="H23" s="91">
        <v>0</v>
      </c>
      <c r="I23" s="99">
        <f t="shared" si="27"/>
        <v>273000</v>
      </c>
      <c r="J23" s="99">
        <f t="shared" si="28"/>
        <v>256453.32</v>
      </c>
      <c r="K23" s="97">
        <f t="shared" si="29"/>
        <v>93.938945054945052</v>
      </c>
    </row>
    <row r="24" spans="1:11" ht="52.95" customHeight="1">
      <c r="A24" s="90" t="s">
        <v>458</v>
      </c>
      <c r="B24" s="116" t="s">
        <v>455</v>
      </c>
      <c r="C24" s="88">
        <f>C25+C26</f>
        <v>2345405</v>
      </c>
      <c r="D24" s="88">
        <f>D25+D26</f>
        <v>39800</v>
      </c>
      <c r="E24" s="91">
        <f t="shared" si="0"/>
        <v>1.6969350709152577</v>
      </c>
      <c r="F24" s="89">
        <f>F25</f>
        <v>0</v>
      </c>
      <c r="G24" s="89">
        <f>G25</f>
        <v>0</v>
      </c>
      <c r="H24" s="91">
        <v>0</v>
      </c>
      <c r="I24" s="99">
        <f t="shared" si="27"/>
        <v>2345405</v>
      </c>
      <c r="J24" s="99">
        <f t="shared" si="28"/>
        <v>39800</v>
      </c>
      <c r="K24" s="97">
        <f t="shared" si="29"/>
        <v>1.6969350709152577</v>
      </c>
    </row>
    <row r="25" spans="1:11" ht="85.5" customHeight="1">
      <c r="A25" s="90" t="s">
        <v>459</v>
      </c>
      <c r="B25" s="116" t="s">
        <v>456</v>
      </c>
      <c r="C25" s="88">
        <v>531573</v>
      </c>
      <c r="D25" s="88">
        <v>39800</v>
      </c>
      <c r="E25" s="91">
        <f t="shared" si="0"/>
        <v>7.4872124806940912</v>
      </c>
      <c r="F25" s="89">
        <v>0</v>
      </c>
      <c r="G25" s="89">
        <v>0</v>
      </c>
      <c r="H25" s="91">
        <v>0</v>
      </c>
      <c r="I25" s="99">
        <f t="shared" si="27"/>
        <v>531573</v>
      </c>
      <c r="J25" s="99">
        <f t="shared" si="28"/>
        <v>39800</v>
      </c>
      <c r="K25" s="97">
        <f t="shared" si="29"/>
        <v>7.4872124806940912</v>
      </c>
    </row>
    <row r="26" spans="1:11" ht="72" customHeight="1">
      <c r="A26" s="90" t="s">
        <v>460</v>
      </c>
      <c r="B26" s="116" t="s">
        <v>457</v>
      </c>
      <c r="C26" s="88">
        <v>1813832</v>
      </c>
      <c r="D26" s="88">
        <v>0</v>
      </c>
      <c r="E26" s="91">
        <f t="shared" si="0"/>
        <v>0</v>
      </c>
      <c r="F26" s="89">
        <v>0</v>
      </c>
      <c r="G26" s="89">
        <v>0</v>
      </c>
      <c r="H26" s="91">
        <v>0</v>
      </c>
      <c r="I26" s="99">
        <f t="shared" ref="I26" si="38">C26+F26</f>
        <v>1813832</v>
      </c>
      <c r="J26" s="99">
        <f t="shared" ref="J26" si="39">D26+G26</f>
        <v>0</v>
      </c>
      <c r="K26" s="97">
        <f t="shared" ref="K26" si="40">J26/I26*100</f>
        <v>0</v>
      </c>
    </row>
    <row r="27" spans="1:11" ht="62.4">
      <c r="A27" s="90" t="s">
        <v>383</v>
      </c>
      <c r="B27" s="92" t="s">
        <v>382</v>
      </c>
      <c r="C27" s="88">
        <v>588341</v>
      </c>
      <c r="D27" s="88">
        <v>198735.85</v>
      </c>
      <c r="E27" s="91">
        <f t="shared" si="0"/>
        <v>33.779024409313649</v>
      </c>
      <c r="F27" s="89">
        <v>0</v>
      </c>
      <c r="G27" s="89">
        <v>0</v>
      </c>
      <c r="H27" s="91">
        <v>0</v>
      </c>
      <c r="I27" s="99">
        <f t="shared" si="27"/>
        <v>588341</v>
      </c>
      <c r="J27" s="99">
        <f t="shared" si="28"/>
        <v>198735.85</v>
      </c>
      <c r="K27" s="97">
        <f t="shared" si="29"/>
        <v>33.779024409313649</v>
      </c>
    </row>
    <row r="28" spans="1:11" s="22" customFormat="1" ht="22.5" customHeight="1">
      <c r="A28" s="213" t="s">
        <v>315</v>
      </c>
      <c r="B28" s="100" t="s">
        <v>305</v>
      </c>
      <c r="C28" s="109">
        <f>C29+C30+C33+C35</f>
        <v>6917400</v>
      </c>
      <c r="D28" s="109">
        <f>D29+D30+D33+D35</f>
        <v>4757264.58</v>
      </c>
      <c r="E28" s="97">
        <f t="shared" si="0"/>
        <v>68.77243733194554</v>
      </c>
      <c r="F28" s="98">
        <v>0</v>
      </c>
      <c r="G28" s="98">
        <v>0</v>
      </c>
      <c r="H28" s="214">
        <v>0</v>
      </c>
      <c r="I28" s="99">
        <f t="shared" si="27"/>
        <v>6917400</v>
      </c>
      <c r="J28" s="99">
        <f>D28+G28</f>
        <v>4757264.58</v>
      </c>
      <c r="K28" s="97">
        <f t="shared" si="29"/>
        <v>68.77243733194554</v>
      </c>
    </row>
    <row r="29" spans="1:11" s="22" customFormat="1" ht="31.2">
      <c r="A29" s="101" t="s">
        <v>389</v>
      </c>
      <c r="B29" s="116" t="s">
        <v>384</v>
      </c>
      <c r="C29" s="110">
        <v>3808500</v>
      </c>
      <c r="D29" s="110">
        <v>2785573.62</v>
      </c>
      <c r="E29" s="91">
        <f t="shared" si="0"/>
        <v>73.140964159117758</v>
      </c>
      <c r="F29" s="89">
        <v>0</v>
      </c>
      <c r="G29" s="89">
        <v>0</v>
      </c>
      <c r="H29" s="91">
        <v>0</v>
      </c>
      <c r="I29" s="99">
        <f t="shared" ref="I29" si="41">C29+F29</f>
        <v>3808500</v>
      </c>
      <c r="J29" s="99">
        <f t="shared" ref="J29" si="42">D29+G29</f>
        <v>2785573.62</v>
      </c>
      <c r="K29" s="97">
        <f t="shared" si="29"/>
        <v>73.140964159117758</v>
      </c>
    </row>
    <row r="30" spans="1:11" ht="18">
      <c r="A30" s="101" t="s">
        <v>316</v>
      </c>
      <c r="B30" s="92" t="s">
        <v>306</v>
      </c>
      <c r="C30" s="88">
        <f>C31+C32</f>
        <v>1642229.49</v>
      </c>
      <c r="D30" s="88">
        <f>D31+D32</f>
        <v>893551.28</v>
      </c>
      <c r="E30" s="91">
        <f t="shared" si="0"/>
        <v>54.410865560573995</v>
      </c>
      <c r="F30" s="89">
        <f>F31+F32</f>
        <v>0</v>
      </c>
      <c r="G30" s="89">
        <f>G31+G32</f>
        <v>0</v>
      </c>
      <c r="H30" s="91">
        <v>0</v>
      </c>
      <c r="I30" s="99">
        <f t="shared" si="27"/>
        <v>1642229.49</v>
      </c>
      <c r="J30" s="99">
        <f t="shared" si="28"/>
        <v>893551.28</v>
      </c>
      <c r="K30" s="97">
        <f t="shared" si="29"/>
        <v>54.410865560573995</v>
      </c>
    </row>
    <row r="31" spans="1:11" ht="46.8">
      <c r="A31" s="270" t="s">
        <v>317</v>
      </c>
      <c r="B31" s="92" t="s">
        <v>307</v>
      </c>
      <c r="C31" s="88">
        <v>399700</v>
      </c>
      <c r="D31" s="88">
        <v>211260.78</v>
      </c>
      <c r="E31" s="91">
        <f t="shared" si="0"/>
        <v>52.854836127095318</v>
      </c>
      <c r="F31" s="89">
        <v>0</v>
      </c>
      <c r="G31" s="89">
        <v>0</v>
      </c>
      <c r="H31" s="91">
        <v>0</v>
      </c>
      <c r="I31" s="99">
        <f t="shared" si="27"/>
        <v>399700</v>
      </c>
      <c r="J31" s="99">
        <f t="shared" si="28"/>
        <v>211260.78</v>
      </c>
      <c r="K31" s="97">
        <f t="shared" si="29"/>
        <v>52.854836127095318</v>
      </c>
    </row>
    <row r="32" spans="1:11" ht="46.8">
      <c r="A32" s="101" t="s">
        <v>318</v>
      </c>
      <c r="B32" s="92" t="s">
        <v>308</v>
      </c>
      <c r="C32" s="88">
        <v>1242529.49</v>
      </c>
      <c r="D32" s="88">
        <v>682290.5</v>
      </c>
      <c r="E32" s="91">
        <f t="shared" si="0"/>
        <v>54.911413007992273</v>
      </c>
      <c r="F32" s="89">
        <v>0</v>
      </c>
      <c r="G32" s="89">
        <v>0</v>
      </c>
      <c r="H32" s="91">
        <v>0</v>
      </c>
      <c r="I32" s="99">
        <f t="shared" si="27"/>
        <v>1242529.49</v>
      </c>
      <c r="J32" s="99">
        <f t="shared" si="28"/>
        <v>682290.5</v>
      </c>
      <c r="K32" s="97">
        <f t="shared" si="29"/>
        <v>54.911413007992273</v>
      </c>
    </row>
    <row r="33" spans="1:11" ht="31.2">
      <c r="A33" s="101" t="s">
        <v>390</v>
      </c>
      <c r="B33" s="92" t="s">
        <v>385</v>
      </c>
      <c r="C33" s="88">
        <f>C34</f>
        <v>1409800</v>
      </c>
      <c r="D33" s="88">
        <f>D34</f>
        <v>1042778.91</v>
      </c>
      <c r="E33" s="91">
        <f t="shared" ref="E33" si="43">D33/C33*100</f>
        <v>73.966442757837996</v>
      </c>
      <c r="F33" s="89">
        <v>0</v>
      </c>
      <c r="G33" s="89">
        <v>0</v>
      </c>
      <c r="H33" s="91">
        <v>0</v>
      </c>
      <c r="I33" s="99">
        <f t="shared" si="27"/>
        <v>1409800</v>
      </c>
      <c r="J33" s="99">
        <f t="shared" si="28"/>
        <v>1042778.91</v>
      </c>
      <c r="K33" s="97">
        <f t="shared" ref="K33" si="44">J33/I33*100</f>
        <v>73.966442757837996</v>
      </c>
    </row>
    <row r="34" spans="1:11" ht="31.2">
      <c r="A34" s="101" t="s">
        <v>391</v>
      </c>
      <c r="B34" s="92" t="s">
        <v>386</v>
      </c>
      <c r="C34" s="88">
        <v>1409800</v>
      </c>
      <c r="D34" s="88">
        <v>1042778.91</v>
      </c>
      <c r="E34" s="91">
        <f t="shared" ref="E34" si="45">D34/C34*100</f>
        <v>73.966442757837996</v>
      </c>
      <c r="F34" s="89">
        <v>0</v>
      </c>
      <c r="G34" s="89">
        <v>0</v>
      </c>
      <c r="H34" s="91">
        <v>0</v>
      </c>
      <c r="I34" s="99">
        <f t="shared" ref="I34:I35" si="46">C34+F34</f>
        <v>1409800</v>
      </c>
      <c r="J34" s="99">
        <f t="shared" ref="J34:J35" si="47">D34+G34</f>
        <v>1042778.91</v>
      </c>
      <c r="K34" s="97">
        <f t="shared" ref="K34:K35" si="48">J34/I34*100</f>
        <v>73.966442757837996</v>
      </c>
    </row>
    <row r="35" spans="1:11" ht="31.2">
      <c r="A35" s="269" t="s">
        <v>392</v>
      </c>
      <c r="B35" s="92" t="s">
        <v>387</v>
      </c>
      <c r="C35" s="88">
        <f>C36</f>
        <v>56870.51</v>
      </c>
      <c r="D35" s="88">
        <f>D36</f>
        <v>35360.769999999997</v>
      </c>
      <c r="E35" s="91">
        <f t="shared" ref="E35:E36" si="49">D35/C35*100</f>
        <v>62.177691038817827</v>
      </c>
      <c r="F35" s="89">
        <f>F36</f>
        <v>0</v>
      </c>
      <c r="G35" s="89">
        <f>G36</f>
        <v>0</v>
      </c>
      <c r="H35" s="91">
        <v>0</v>
      </c>
      <c r="I35" s="99">
        <f t="shared" si="46"/>
        <v>56870.51</v>
      </c>
      <c r="J35" s="99">
        <f t="shared" si="47"/>
        <v>35360.769999999997</v>
      </c>
      <c r="K35" s="97">
        <f t="shared" si="48"/>
        <v>62.177691038817827</v>
      </c>
    </row>
    <row r="36" spans="1:11" ht="31.2">
      <c r="A36" s="101" t="s">
        <v>393</v>
      </c>
      <c r="B36" s="92" t="s">
        <v>388</v>
      </c>
      <c r="C36" s="88">
        <v>56870.51</v>
      </c>
      <c r="D36" s="88">
        <v>35360.769999999997</v>
      </c>
      <c r="E36" s="91">
        <f t="shared" si="49"/>
        <v>62.177691038817827</v>
      </c>
      <c r="F36" s="89">
        <v>0</v>
      </c>
      <c r="G36" s="89">
        <v>0</v>
      </c>
      <c r="H36" s="91">
        <v>0</v>
      </c>
      <c r="I36" s="99">
        <f t="shared" ref="I36" si="50">C36+F36</f>
        <v>56870.51</v>
      </c>
      <c r="J36" s="99">
        <f t="shared" ref="J36" si="51">D36+G36</f>
        <v>35360.769999999997</v>
      </c>
      <c r="K36" s="97">
        <f t="shared" ref="K36" si="52">J36/I36*100</f>
        <v>62.177691038817827</v>
      </c>
    </row>
    <row r="37" spans="1:11" s="22" customFormat="1" ht="21.45" customHeight="1">
      <c r="A37" s="94" t="s">
        <v>170</v>
      </c>
      <c r="B37" s="95" t="s">
        <v>171</v>
      </c>
      <c r="C37" s="96">
        <f>C38+C42+C44+C47+C48+C51+C46+C49</f>
        <v>9158600</v>
      </c>
      <c r="D37" s="96">
        <f>D38+D42+D44+D47+D48+D51+D46+D49</f>
        <v>6181192.3999999994</v>
      </c>
      <c r="E37" s="97">
        <f t="shared" si="0"/>
        <v>67.49058152992815</v>
      </c>
      <c r="F37" s="102">
        <f>F38+F42+F44+F47+F48+F51</f>
        <v>684306.08</v>
      </c>
      <c r="G37" s="102">
        <f>G38+G42+G44+G47+G48+G51</f>
        <v>49232.43</v>
      </c>
      <c r="H37" s="97">
        <f t="shared" si="1"/>
        <v>7.1945042487420254</v>
      </c>
      <c r="I37" s="99">
        <f t="shared" si="11"/>
        <v>9842906.0800000001</v>
      </c>
      <c r="J37" s="99">
        <f t="shared" si="12"/>
        <v>6230424.8299999991</v>
      </c>
      <c r="K37" s="97">
        <f t="shared" si="2"/>
        <v>63.298631312349166</v>
      </c>
    </row>
    <row r="38" spans="1:11" ht="62.4">
      <c r="A38" s="90" t="s">
        <v>394</v>
      </c>
      <c r="B38" s="92" t="s">
        <v>396</v>
      </c>
      <c r="C38" s="88">
        <f>C39+C40+C41</f>
        <v>774000</v>
      </c>
      <c r="D38" s="88">
        <f>D39+D40+D41</f>
        <v>219261.57</v>
      </c>
      <c r="E38" s="91">
        <f t="shared" si="0"/>
        <v>28.328368217054269</v>
      </c>
      <c r="F38" s="89">
        <f t="shared" ref="F38:G38" si="53">F39+F40+F41</f>
        <v>0</v>
      </c>
      <c r="G38" s="89">
        <f t="shared" si="53"/>
        <v>0</v>
      </c>
      <c r="H38" s="91">
        <v>0</v>
      </c>
      <c r="I38" s="99">
        <f t="shared" si="11"/>
        <v>774000</v>
      </c>
      <c r="J38" s="99">
        <f t="shared" si="12"/>
        <v>219261.57</v>
      </c>
      <c r="K38" s="97">
        <f t="shared" si="2"/>
        <v>28.328368217054269</v>
      </c>
    </row>
    <row r="39" spans="1:11" ht="31.2">
      <c r="A39" s="90" t="s">
        <v>395</v>
      </c>
      <c r="B39" s="92" t="s">
        <v>397</v>
      </c>
      <c r="C39" s="88">
        <v>24000</v>
      </c>
      <c r="D39" s="88">
        <v>8084.23</v>
      </c>
      <c r="E39" s="91">
        <f t="shared" si="0"/>
        <v>33.684291666666667</v>
      </c>
      <c r="F39" s="89">
        <v>0</v>
      </c>
      <c r="G39" s="89">
        <v>0</v>
      </c>
      <c r="H39" s="91">
        <v>0</v>
      </c>
      <c r="I39" s="99">
        <f t="shared" si="11"/>
        <v>24000</v>
      </c>
      <c r="J39" s="99">
        <f t="shared" si="12"/>
        <v>8084.23</v>
      </c>
      <c r="K39" s="97">
        <f t="shared" si="2"/>
        <v>33.684291666666667</v>
      </c>
    </row>
    <row r="40" spans="1:11" ht="46.8">
      <c r="A40" s="90" t="s">
        <v>399</v>
      </c>
      <c r="B40" s="92" t="s">
        <v>398</v>
      </c>
      <c r="C40" s="88">
        <v>600000</v>
      </c>
      <c r="D40" s="88">
        <v>100638.34</v>
      </c>
      <c r="E40" s="91">
        <f t="shared" ref="E40:E41" si="54">D40/C40*100</f>
        <v>16.773056666666665</v>
      </c>
      <c r="F40" s="89">
        <v>0</v>
      </c>
      <c r="G40" s="89">
        <v>0</v>
      </c>
      <c r="H40" s="91">
        <v>0</v>
      </c>
      <c r="I40" s="99">
        <f t="shared" ref="I40:I41" si="55">C40+F40</f>
        <v>600000</v>
      </c>
      <c r="J40" s="99">
        <f t="shared" ref="J40:J41" si="56">D40+G40</f>
        <v>100638.34</v>
      </c>
      <c r="K40" s="97">
        <f t="shared" ref="K40:K41" si="57">J40/I40*100</f>
        <v>16.773056666666665</v>
      </c>
    </row>
    <row r="41" spans="1:11" ht="46.8">
      <c r="A41" s="90" t="s">
        <v>339</v>
      </c>
      <c r="B41" s="92" t="s">
        <v>340</v>
      </c>
      <c r="C41" s="88">
        <v>150000</v>
      </c>
      <c r="D41" s="88">
        <v>110539</v>
      </c>
      <c r="E41" s="91">
        <f t="shared" si="54"/>
        <v>73.692666666666668</v>
      </c>
      <c r="F41" s="89">
        <v>0</v>
      </c>
      <c r="G41" s="89">
        <v>0</v>
      </c>
      <c r="H41" s="91">
        <v>0</v>
      </c>
      <c r="I41" s="99">
        <f t="shared" si="55"/>
        <v>150000</v>
      </c>
      <c r="J41" s="99">
        <f t="shared" si="56"/>
        <v>110539</v>
      </c>
      <c r="K41" s="97">
        <f t="shared" si="57"/>
        <v>73.692666666666668</v>
      </c>
    </row>
    <row r="42" spans="1:11" ht="62.4">
      <c r="A42" s="101" t="s">
        <v>406</v>
      </c>
      <c r="B42" s="92" t="s">
        <v>400</v>
      </c>
      <c r="C42" s="88">
        <f>C43</f>
        <v>5300300</v>
      </c>
      <c r="D42" s="88">
        <f>D43</f>
        <v>3420338.78</v>
      </c>
      <c r="E42" s="91">
        <f t="shared" si="0"/>
        <v>64.531041261815375</v>
      </c>
      <c r="F42" s="89">
        <f>F43</f>
        <v>87000</v>
      </c>
      <c r="G42" s="89">
        <f>G43</f>
        <v>49232.43</v>
      </c>
      <c r="H42" s="91">
        <f t="shared" si="1"/>
        <v>56.588999999999999</v>
      </c>
      <c r="I42" s="99">
        <f t="shared" ref="I42:I43" si="58">C42+F42</f>
        <v>5387300</v>
      </c>
      <c r="J42" s="99">
        <f t="shared" ref="J42:J43" si="59">D42+G42</f>
        <v>3469571.21</v>
      </c>
      <c r="K42" s="97">
        <f t="shared" ref="K42:K43" si="60">J42/I42*100</f>
        <v>64.402784511722018</v>
      </c>
    </row>
    <row r="43" spans="1:11" ht="62.4">
      <c r="A43" s="101" t="s">
        <v>407</v>
      </c>
      <c r="B43" s="92" t="s">
        <v>401</v>
      </c>
      <c r="C43" s="88">
        <v>5300300</v>
      </c>
      <c r="D43" s="88">
        <v>3420338.78</v>
      </c>
      <c r="E43" s="91">
        <f t="shared" si="0"/>
        <v>64.531041261815375</v>
      </c>
      <c r="F43" s="89">
        <v>87000</v>
      </c>
      <c r="G43" s="89">
        <v>49232.43</v>
      </c>
      <c r="H43" s="91">
        <f t="shared" si="1"/>
        <v>56.588999999999999</v>
      </c>
      <c r="I43" s="99">
        <f t="shared" si="58"/>
        <v>5387300</v>
      </c>
      <c r="J43" s="99">
        <f t="shared" si="59"/>
        <v>3469571.21</v>
      </c>
      <c r="K43" s="97">
        <f t="shared" si="60"/>
        <v>64.402784511722018</v>
      </c>
    </row>
    <row r="44" spans="1:11" ht="31.2">
      <c r="A44" s="90" t="s">
        <v>408</v>
      </c>
      <c r="B44" s="92" t="s">
        <v>402</v>
      </c>
      <c r="C44" s="88">
        <f>C45</f>
        <v>703200</v>
      </c>
      <c r="D44" s="88">
        <f>D45</f>
        <v>494036.73</v>
      </c>
      <c r="E44" s="91">
        <f t="shared" si="0"/>
        <v>70.25550767918088</v>
      </c>
      <c r="F44" s="89">
        <v>0</v>
      </c>
      <c r="G44" s="89">
        <v>0</v>
      </c>
      <c r="H44" s="91">
        <v>0</v>
      </c>
      <c r="I44" s="99">
        <f t="shared" si="11"/>
        <v>703200</v>
      </c>
      <c r="J44" s="99">
        <f t="shared" si="12"/>
        <v>494036.73</v>
      </c>
      <c r="K44" s="97">
        <f t="shared" si="2"/>
        <v>70.25550767918088</v>
      </c>
    </row>
    <row r="45" spans="1:11" ht="31.2">
      <c r="A45" s="90" t="s">
        <v>409</v>
      </c>
      <c r="B45" s="92" t="s">
        <v>403</v>
      </c>
      <c r="C45" s="88">
        <v>703200</v>
      </c>
      <c r="D45" s="88">
        <v>494036.73</v>
      </c>
      <c r="E45" s="91">
        <f t="shared" si="0"/>
        <v>70.25550767918088</v>
      </c>
      <c r="F45" s="89">
        <v>0</v>
      </c>
      <c r="G45" s="89">
        <v>0</v>
      </c>
      <c r="H45" s="91">
        <v>0</v>
      </c>
      <c r="I45" s="99">
        <f t="shared" si="11"/>
        <v>703200</v>
      </c>
      <c r="J45" s="99">
        <f t="shared" si="12"/>
        <v>494036.73</v>
      </c>
      <c r="K45" s="97">
        <f t="shared" si="2"/>
        <v>70.25550767918088</v>
      </c>
    </row>
    <row r="46" spans="1:11" ht="64.05" customHeight="1">
      <c r="A46" s="90" t="s">
        <v>462</v>
      </c>
      <c r="B46" s="92" t="s">
        <v>461</v>
      </c>
      <c r="C46" s="88">
        <v>50000</v>
      </c>
      <c r="D46" s="88">
        <v>49280</v>
      </c>
      <c r="E46" s="91">
        <f t="shared" ref="E46" si="61">D46/C46*100</f>
        <v>98.56</v>
      </c>
      <c r="F46" s="89">
        <v>0</v>
      </c>
      <c r="G46" s="89">
        <v>0</v>
      </c>
      <c r="H46" s="91">
        <v>0</v>
      </c>
      <c r="I46" s="99">
        <f t="shared" ref="I46" si="62">C46+F46</f>
        <v>50000</v>
      </c>
      <c r="J46" s="99">
        <f t="shared" ref="J46" si="63">D46+G46</f>
        <v>49280</v>
      </c>
      <c r="K46" s="97">
        <f t="shared" ref="K46" si="64">J46/I46*100</f>
        <v>98.56</v>
      </c>
    </row>
    <row r="47" spans="1:11" ht="78">
      <c r="A47" s="90" t="s">
        <v>441</v>
      </c>
      <c r="B47" s="92" t="s">
        <v>404</v>
      </c>
      <c r="C47" s="88">
        <v>380000</v>
      </c>
      <c r="D47" s="88">
        <v>214064.44</v>
      </c>
      <c r="E47" s="91">
        <f t="shared" ref="E47:E52" si="65">D47/C47*100</f>
        <v>56.332747368421053</v>
      </c>
      <c r="F47" s="89">
        <v>0</v>
      </c>
      <c r="G47" s="89">
        <v>0</v>
      </c>
      <c r="H47" s="91">
        <v>0</v>
      </c>
      <c r="I47" s="99">
        <f t="shared" si="11"/>
        <v>380000</v>
      </c>
      <c r="J47" s="99">
        <f t="shared" si="12"/>
        <v>214064.44</v>
      </c>
      <c r="K47" s="97">
        <f t="shared" si="2"/>
        <v>56.332747368421053</v>
      </c>
    </row>
    <row r="48" spans="1:11" ht="63.45" customHeight="1">
      <c r="A48" s="90" t="s">
        <v>442</v>
      </c>
      <c r="B48" s="92" t="s">
        <v>405</v>
      </c>
      <c r="C48" s="88">
        <v>300000</v>
      </c>
      <c r="D48" s="88">
        <v>224461.43</v>
      </c>
      <c r="E48" s="91">
        <f t="shared" si="65"/>
        <v>74.820476666666664</v>
      </c>
      <c r="F48" s="89">
        <v>0</v>
      </c>
      <c r="G48" s="89">
        <v>0</v>
      </c>
      <c r="H48" s="91">
        <v>0</v>
      </c>
      <c r="I48" s="99">
        <f t="shared" si="11"/>
        <v>300000</v>
      </c>
      <c r="J48" s="99">
        <f t="shared" si="12"/>
        <v>224461.43</v>
      </c>
      <c r="K48" s="97">
        <f t="shared" si="2"/>
        <v>74.820476666666664</v>
      </c>
    </row>
    <row r="49" spans="1:11" ht="27" customHeight="1">
      <c r="A49" s="90" t="s">
        <v>465</v>
      </c>
      <c r="B49" s="92" t="s">
        <v>463</v>
      </c>
      <c r="C49" s="88">
        <f>C50</f>
        <v>50000</v>
      </c>
      <c r="D49" s="88">
        <f>D50</f>
        <v>25000</v>
      </c>
      <c r="E49" s="91">
        <f t="shared" ref="E49:E50" si="66">D49/C49*100</f>
        <v>50</v>
      </c>
      <c r="F49" s="89">
        <f>F50</f>
        <v>0</v>
      </c>
      <c r="G49" s="89">
        <f>G50</f>
        <v>0</v>
      </c>
      <c r="H49" s="91">
        <v>0</v>
      </c>
      <c r="I49" s="99">
        <f t="shared" ref="I49:I50" si="67">C49+F49</f>
        <v>50000</v>
      </c>
      <c r="J49" s="99">
        <f t="shared" ref="J49:J50" si="68">D49+G49</f>
        <v>25000</v>
      </c>
      <c r="K49" s="97">
        <f t="shared" ref="K49:K50" si="69">J49/I49*100</f>
        <v>50</v>
      </c>
    </row>
    <row r="50" spans="1:11" ht="54.45" customHeight="1">
      <c r="A50" s="90" t="s">
        <v>466</v>
      </c>
      <c r="B50" s="92" t="s">
        <v>464</v>
      </c>
      <c r="C50" s="88">
        <v>50000</v>
      </c>
      <c r="D50" s="88">
        <v>25000</v>
      </c>
      <c r="E50" s="91">
        <f t="shared" si="66"/>
        <v>50</v>
      </c>
      <c r="F50" s="89">
        <v>0</v>
      </c>
      <c r="G50" s="89">
        <v>0</v>
      </c>
      <c r="H50" s="91">
        <v>0</v>
      </c>
      <c r="I50" s="99">
        <f t="shared" si="67"/>
        <v>50000</v>
      </c>
      <c r="J50" s="99">
        <f t="shared" si="68"/>
        <v>25000</v>
      </c>
      <c r="K50" s="97">
        <f t="shared" si="69"/>
        <v>50</v>
      </c>
    </row>
    <row r="51" spans="1:11" ht="18">
      <c r="A51" s="90" t="s">
        <v>172</v>
      </c>
      <c r="B51" s="92" t="s">
        <v>173</v>
      </c>
      <c r="C51" s="88">
        <f>C52</f>
        <v>1601100</v>
      </c>
      <c r="D51" s="88">
        <f>D52</f>
        <v>1534749.45</v>
      </c>
      <c r="E51" s="91">
        <f t="shared" si="65"/>
        <v>95.855939666479301</v>
      </c>
      <c r="F51" s="89">
        <f>F52</f>
        <v>597306.07999999996</v>
      </c>
      <c r="G51" s="89">
        <f>G52</f>
        <v>0</v>
      </c>
      <c r="H51" s="91">
        <f t="shared" si="1"/>
        <v>0</v>
      </c>
      <c r="I51" s="99">
        <f t="shared" si="11"/>
        <v>2198406.08</v>
      </c>
      <c r="J51" s="99">
        <f t="shared" si="12"/>
        <v>1534749.45</v>
      </c>
      <c r="K51" s="97">
        <f t="shared" si="2"/>
        <v>69.811918005612497</v>
      </c>
    </row>
    <row r="52" spans="1:11" ht="31.2">
      <c r="A52" s="90" t="s">
        <v>174</v>
      </c>
      <c r="B52" s="92" t="s">
        <v>175</v>
      </c>
      <c r="C52" s="88">
        <v>1601100</v>
      </c>
      <c r="D52" s="88">
        <v>1534749.45</v>
      </c>
      <c r="E52" s="91">
        <f t="shared" si="65"/>
        <v>95.855939666479301</v>
      </c>
      <c r="F52" s="89">
        <v>597306.07999999996</v>
      </c>
      <c r="G52" s="89">
        <v>0</v>
      </c>
      <c r="H52" s="91">
        <f t="shared" si="1"/>
        <v>0</v>
      </c>
      <c r="I52" s="99">
        <f t="shared" si="11"/>
        <v>2198406.08</v>
      </c>
      <c r="J52" s="99">
        <f t="shared" si="12"/>
        <v>1534749.45</v>
      </c>
      <c r="K52" s="97">
        <f t="shared" si="2"/>
        <v>69.811918005612497</v>
      </c>
    </row>
    <row r="53" spans="1:11" s="22" customFormat="1" ht="17.399999999999999">
      <c r="A53" s="94" t="s">
        <v>176</v>
      </c>
      <c r="B53" s="95" t="s">
        <v>177</v>
      </c>
      <c r="C53" s="96">
        <f>SUM(C54:C57)</f>
        <v>15474000</v>
      </c>
      <c r="D53" s="96">
        <f>SUM(D54:D57)</f>
        <v>10266550.690000001</v>
      </c>
      <c r="E53" s="97">
        <f t="shared" si="0"/>
        <v>66.347102817629576</v>
      </c>
      <c r="F53" s="98">
        <f>SUM(F54:F57)</f>
        <v>210000</v>
      </c>
      <c r="G53" s="98">
        <f>SUM(G54:G57)</f>
        <v>80000</v>
      </c>
      <c r="H53" s="97">
        <f t="shared" si="1"/>
        <v>38.095238095238095</v>
      </c>
      <c r="I53" s="99">
        <f t="shared" si="11"/>
        <v>15684000</v>
      </c>
      <c r="J53" s="99">
        <f t="shared" si="12"/>
        <v>10346550.690000001</v>
      </c>
      <c r="K53" s="97">
        <f t="shared" si="2"/>
        <v>65.968826128538652</v>
      </c>
    </row>
    <row r="54" spans="1:11" ht="18">
      <c r="A54" s="90" t="s">
        <v>178</v>
      </c>
      <c r="B54" s="92" t="s">
        <v>179</v>
      </c>
      <c r="C54" s="88">
        <v>6018600</v>
      </c>
      <c r="D54" s="88">
        <v>4143991.87</v>
      </c>
      <c r="E54" s="91">
        <f t="shared" si="0"/>
        <v>68.853086598212215</v>
      </c>
      <c r="F54" s="89">
        <v>80000</v>
      </c>
      <c r="G54" s="89">
        <v>80000</v>
      </c>
      <c r="H54" s="91">
        <v>0</v>
      </c>
      <c r="I54" s="99">
        <f t="shared" si="11"/>
        <v>6098600</v>
      </c>
      <c r="J54" s="99">
        <f t="shared" si="12"/>
        <v>4223991.87</v>
      </c>
      <c r="K54" s="97">
        <f t="shared" si="2"/>
        <v>69.261664480372545</v>
      </c>
    </row>
    <row r="55" spans="1:11" ht="18">
      <c r="A55" s="90" t="s">
        <v>180</v>
      </c>
      <c r="B55" s="92" t="s">
        <v>181</v>
      </c>
      <c r="C55" s="88">
        <v>450000</v>
      </c>
      <c r="D55" s="88">
        <v>318252.15000000002</v>
      </c>
      <c r="E55" s="91">
        <f t="shared" si="0"/>
        <v>70.722700000000003</v>
      </c>
      <c r="F55" s="89">
        <v>0</v>
      </c>
      <c r="G55" s="89">
        <v>0</v>
      </c>
      <c r="H55" s="91">
        <v>0</v>
      </c>
      <c r="I55" s="99">
        <f t="shared" si="11"/>
        <v>450000</v>
      </c>
      <c r="J55" s="99">
        <f t="shared" si="12"/>
        <v>318252.15000000002</v>
      </c>
      <c r="K55" s="97">
        <f t="shared" si="2"/>
        <v>70.722700000000003</v>
      </c>
    </row>
    <row r="56" spans="1:11" ht="46.8">
      <c r="A56" s="90" t="s">
        <v>410</v>
      </c>
      <c r="B56" s="92" t="s">
        <v>182</v>
      </c>
      <c r="C56" s="88">
        <v>8785400</v>
      </c>
      <c r="D56" s="88">
        <v>5612905.29</v>
      </c>
      <c r="E56" s="91">
        <f t="shared" si="0"/>
        <v>63.889012338652762</v>
      </c>
      <c r="F56" s="89">
        <v>130000</v>
      </c>
      <c r="G56" s="89">
        <v>0</v>
      </c>
      <c r="H56" s="91">
        <v>0</v>
      </c>
      <c r="I56" s="99">
        <f t="shared" si="11"/>
        <v>8915400</v>
      </c>
      <c r="J56" s="99">
        <f t="shared" si="12"/>
        <v>5612905.29</v>
      </c>
      <c r="K56" s="97">
        <f t="shared" si="2"/>
        <v>62.957414025169932</v>
      </c>
    </row>
    <row r="57" spans="1:11" ht="31.2">
      <c r="A57" s="90" t="s">
        <v>183</v>
      </c>
      <c r="B57" s="92" t="s">
        <v>184</v>
      </c>
      <c r="C57" s="88">
        <f>C58</f>
        <v>220000</v>
      </c>
      <c r="D57" s="88">
        <f>D58</f>
        <v>191401.38</v>
      </c>
      <c r="E57" s="91">
        <f t="shared" si="0"/>
        <v>87.000627272727272</v>
      </c>
      <c r="F57" s="89">
        <v>0</v>
      </c>
      <c r="G57" s="89">
        <v>0</v>
      </c>
      <c r="H57" s="91">
        <v>0</v>
      </c>
      <c r="I57" s="99">
        <f t="shared" si="11"/>
        <v>220000</v>
      </c>
      <c r="J57" s="99">
        <f t="shared" si="12"/>
        <v>191401.38</v>
      </c>
      <c r="K57" s="97">
        <f t="shared" si="2"/>
        <v>87.000627272727272</v>
      </c>
    </row>
    <row r="58" spans="1:11" ht="18">
      <c r="A58" s="90" t="s">
        <v>185</v>
      </c>
      <c r="B58" s="92" t="s">
        <v>186</v>
      </c>
      <c r="C58" s="88">
        <v>220000</v>
      </c>
      <c r="D58" s="88">
        <v>191401.38</v>
      </c>
      <c r="E58" s="91">
        <f t="shared" si="0"/>
        <v>87.000627272727272</v>
      </c>
      <c r="F58" s="89">
        <v>0</v>
      </c>
      <c r="G58" s="89">
        <v>0</v>
      </c>
      <c r="H58" s="91">
        <v>0</v>
      </c>
      <c r="I58" s="99">
        <f t="shared" si="11"/>
        <v>220000</v>
      </c>
      <c r="J58" s="99">
        <f t="shared" si="12"/>
        <v>191401.38</v>
      </c>
      <c r="K58" s="97">
        <f t="shared" si="2"/>
        <v>87.000627272727272</v>
      </c>
    </row>
    <row r="59" spans="1:11" s="22" customFormat="1" ht="21" customHeight="1">
      <c r="A59" s="94" t="s">
        <v>187</v>
      </c>
      <c r="B59" s="95" t="s">
        <v>188</v>
      </c>
      <c r="C59" s="96">
        <f>C60+C62+C64</f>
        <v>3475190</v>
      </c>
      <c r="D59" s="96">
        <f>D60+D62+D64</f>
        <v>2277091.71</v>
      </c>
      <c r="E59" s="97">
        <f t="shared" si="0"/>
        <v>65.52423637268754</v>
      </c>
      <c r="F59" s="102">
        <f>F60+F62+F64</f>
        <v>0</v>
      </c>
      <c r="G59" s="102">
        <f>G60+G62+G64</f>
        <v>0</v>
      </c>
      <c r="H59" s="97">
        <v>0</v>
      </c>
      <c r="I59" s="99">
        <f t="shared" si="11"/>
        <v>3475190</v>
      </c>
      <c r="J59" s="99">
        <f t="shared" si="12"/>
        <v>2277091.71</v>
      </c>
      <c r="K59" s="97">
        <f t="shared" si="2"/>
        <v>65.52423637268754</v>
      </c>
    </row>
    <row r="60" spans="1:11" ht="18">
      <c r="A60" s="90" t="s">
        <v>189</v>
      </c>
      <c r="B60" s="92" t="s">
        <v>190</v>
      </c>
      <c r="C60" s="88">
        <f>C61</f>
        <v>196000</v>
      </c>
      <c r="D60" s="88">
        <f>D61</f>
        <v>117880</v>
      </c>
      <c r="E60" s="91">
        <f t="shared" si="0"/>
        <v>60.142857142857139</v>
      </c>
      <c r="F60" s="89">
        <v>0</v>
      </c>
      <c r="G60" s="89">
        <v>0</v>
      </c>
      <c r="H60" s="91">
        <v>0</v>
      </c>
      <c r="I60" s="99">
        <f t="shared" si="11"/>
        <v>196000</v>
      </c>
      <c r="J60" s="99">
        <f t="shared" si="12"/>
        <v>117880</v>
      </c>
      <c r="K60" s="97">
        <f t="shared" si="2"/>
        <v>60.142857142857139</v>
      </c>
    </row>
    <row r="61" spans="1:11" ht="31.2">
      <c r="A61" s="90" t="s">
        <v>191</v>
      </c>
      <c r="B61" s="92" t="s">
        <v>192</v>
      </c>
      <c r="C61" s="88">
        <v>196000</v>
      </c>
      <c r="D61" s="88">
        <v>117880</v>
      </c>
      <c r="E61" s="91">
        <f t="shared" si="0"/>
        <v>60.142857142857139</v>
      </c>
      <c r="F61" s="89">
        <v>0</v>
      </c>
      <c r="G61" s="89">
        <v>0</v>
      </c>
      <c r="H61" s="91">
        <v>0</v>
      </c>
      <c r="I61" s="99">
        <f t="shared" si="11"/>
        <v>196000</v>
      </c>
      <c r="J61" s="99">
        <f t="shared" si="12"/>
        <v>117880</v>
      </c>
      <c r="K61" s="97">
        <f t="shared" si="2"/>
        <v>60.142857142857139</v>
      </c>
    </row>
    <row r="62" spans="1:11" ht="18">
      <c r="A62" s="90" t="s">
        <v>413</v>
      </c>
      <c r="B62" s="92" t="s">
        <v>411</v>
      </c>
      <c r="C62" s="88">
        <f>C63</f>
        <v>1732400</v>
      </c>
      <c r="D62" s="88">
        <f>D63</f>
        <v>1092368.77</v>
      </c>
      <c r="E62" s="91">
        <f t="shared" ref="E62:E63" si="70">D62/C62*100</f>
        <v>63.0552280073886</v>
      </c>
      <c r="F62" s="89">
        <f>F63</f>
        <v>0</v>
      </c>
      <c r="G62" s="89">
        <f>G63</f>
        <v>0</v>
      </c>
      <c r="H62" s="91">
        <v>0</v>
      </c>
      <c r="I62" s="99">
        <f t="shared" ref="I62:I63" si="71">C62+F62</f>
        <v>1732400</v>
      </c>
      <c r="J62" s="99">
        <f t="shared" ref="J62:J63" si="72">D62+G62</f>
        <v>1092368.77</v>
      </c>
      <c r="K62" s="97">
        <f t="shared" ref="K62:K63" si="73">J62/I62*100</f>
        <v>63.0552280073886</v>
      </c>
    </row>
    <row r="63" spans="1:11" ht="31.2">
      <c r="A63" s="90" t="s">
        <v>414</v>
      </c>
      <c r="B63" s="92" t="s">
        <v>412</v>
      </c>
      <c r="C63" s="88">
        <v>1732400</v>
      </c>
      <c r="D63" s="88">
        <v>1092368.77</v>
      </c>
      <c r="E63" s="91">
        <f t="shared" si="70"/>
        <v>63.0552280073886</v>
      </c>
      <c r="F63" s="89">
        <v>0</v>
      </c>
      <c r="G63" s="89">
        <v>0</v>
      </c>
      <c r="H63" s="91">
        <v>0</v>
      </c>
      <c r="I63" s="99">
        <f t="shared" si="71"/>
        <v>1732400</v>
      </c>
      <c r="J63" s="99">
        <f t="shared" si="72"/>
        <v>1092368.77</v>
      </c>
      <c r="K63" s="97">
        <f t="shared" si="73"/>
        <v>63.0552280073886</v>
      </c>
    </row>
    <row r="64" spans="1:11" ht="18">
      <c r="A64" s="90" t="s">
        <v>193</v>
      </c>
      <c r="B64" s="92" t="s">
        <v>194</v>
      </c>
      <c r="C64" s="88">
        <f>SUM(C65:C66)</f>
        <v>1546790</v>
      </c>
      <c r="D64" s="88">
        <f>SUM(D65:D66)</f>
        <v>1066842.94</v>
      </c>
      <c r="E64" s="91">
        <f t="shared" si="0"/>
        <v>68.971414348424801</v>
      </c>
      <c r="F64" s="89">
        <v>0</v>
      </c>
      <c r="G64" s="89">
        <v>0</v>
      </c>
      <c r="H64" s="91">
        <v>0</v>
      </c>
      <c r="I64" s="99">
        <f t="shared" si="11"/>
        <v>1546790</v>
      </c>
      <c r="J64" s="99">
        <f t="shared" si="12"/>
        <v>1066842.94</v>
      </c>
      <c r="K64" s="97">
        <f t="shared" si="2"/>
        <v>68.971414348424801</v>
      </c>
    </row>
    <row r="65" spans="1:11" ht="62.4">
      <c r="A65" s="101" t="s">
        <v>319</v>
      </c>
      <c r="B65" s="92" t="s">
        <v>304</v>
      </c>
      <c r="C65" s="88">
        <v>1316790</v>
      </c>
      <c r="D65" s="88">
        <v>839742.05</v>
      </c>
      <c r="E65" s="91">
        <f t="shared" si="0"/>
        <v>63.77190364446875</v>
      </c>
      <c r="F65" s="89">
        <v>0</v>
      </c>
      <c r="G65" s="89">
        <v>0</v>
      </c>
      <c r="H65" s="91">
        <v>0</v>
      </c>
      <c r="I65" s="99">
        <f t="shared" si="11"/>
        <v>1316790</v>
      </c>
      <c r="J65" s="99">
        <f t="shared" si="12"/>
        <v>839742.05</v>
      </c>
      <c r="K65" s="97">
        <f t="shared" si="2"/>
        <v>63.77190364446875</v>
      </c>
    </row>
    <row r="66" spans="1:11" ht="46.8">
      <c r="A66" s="90" t="s">
        <v>195</v>
      </c>
      <c r="B66" s="92" t="s">
        <v>196</v>
      </c>
      <c r="C66" s="88">
        <v>230000</v>
      </c>
      <c r="D66" s="88">
        <v>227100.89</v>
      </c>
      <c r="E66" s="91">
        <f t="shared" si="0"/>
        <v>98.739517391304361</v>
      </c>
      <c r="F66" s="89">
        <v>0</v>
      </c>
      <c r="G66" s="89">
        <v>0</v>
      </c>
      <c r="H66" s="91">
        <v>0</v>
      </c>
      <c r="I66" s="99">
        <f t="shared" si="11"/>
        <v>230000</v>
      </c>
      <c r="J66" s="99">
        <f t="shared" si="12"/>
        <v>227100.89</v>
      </c>
      <c r="K66" s="97">
        <f t="shared" si="2"/>
        <v>98.739517391304361</v>
      </c>
    </row>
    <row r="67" spans="1:11" s="22" customFormat="1" ht="24" customHeight="1">
      <c r="A67" s="94" t="s">
        <v>197</v>
      </c>
      <c r="B67" s="95" t="s">
        <v>198</v>
      </c>
      <c r="C67" s="96">
        <f>C72+C68+C73</f>
        <v>12498383</v>
      </c>
      <c r="D67" s="96">
        <f>D72+D68+D73</f>
        <v>10223504.35</v>
      </c>
      <c r="E67" s="97">
        <f t="shared" si="0"/>
        <v>81.798616269000561</v>
      </c>
      <c r="F67" s="102">
        <f>F68+F72+F75</f>
        <v>182000</v>
      </c>
      <c r="G67" s="102">
        <f>G68+G72+G75</f>
        <v>70278.86</v>
      </c>
      <c r="H67" s="97">
        <f t="shared" si="1"/>
        <v>38.614758241758238</v>
      </c>
      <c r="I67" s="99">
        <f t="shared" si="11"/>
        <v>12680383</v>
      </c>
      <c r="J67" s="99">
        <f t="shared" si="12"/>
        <v>10293783.209999999</v>
      </c>
      <c r="K67" s="97">
        <f t="shared" si="2"/>
        <v>81.17880358976538</v>
      </c>
    </row>
    <row r="68" spans="1:11" ht="31.2">
      <c r="A68" s="90" t="s">
        <v>199</v>
      </c>
      <c r="B68" s="92" t="s">
        <v>200</v>
      </c>
      <c r="C68" s="88">
        <f>C70+C71</f>
        <v>100000</v>
      </c>
      <c r="D68" s="88">
        <v>0</v>
      </c>
      <c r="E68" s="91">
        <f t="shared" si="0"/>
        <v>0</v>
      </c>
      <c r="F68" s="89">
        <f>F69+F70</f>
        <v>72000</v>
      </c>
      <c r="G68" s="89">
        <f>G69+G70</f>
        <v>44291.86</v>
      </c>
      <c r="H68" s="91">
        <f>G68/F68*100</f>
        <v>61.51647222222222</v>
      </c>
      <c r="I68" s="99">
        <f t="shared" si="11"/>
        <v>172000</v>
      </c>
      <c r="J68" s="99">
        <f t="shared" si="12"/>
        <v>44291.86</v>
      </c>
      <c r="K68" s="97">
        <f>J68/I68*100</f>
        <v>25.751081395348834</v>
      </c>
    </row>
    <row r="69" spans="1:11" ht="31.2" hidden="1">
      <c r="A69" s="101" t="s">
        <v>320</v>
      </c>
      <c r="B69" s="92" t="s">
        <v>303</v>
      </c>
      <c r="C69" s="88">
        <v>0</v>
      </c>
      <c r="D69" s="88">
        <v>0</v>
      </c>
      <c r="E69" s="91">
        <v>0</v>
      </c>
      <c r="F69" s="89">
        <v>0</v>
      </c>
      <c r="G69" s="89">
        <v>0</v>
      </c>
      <c r="H69" s="91" t="e">
        <f t="shared" si="1"/>
        <v>#DIV/0!</v>
      </c>
      <c r="I69" s="99">
        <f t="shared" si="11"/>
        <v>0</v>
      </c>
      <c r="J69" s="99">
        <f t="shared" si="12"/>
        <v>0</v>
      </c>
      <c r="K69" s="97" t="e">
        <f t="shared" ref="K69" si="74">J69/I69*100</f>
        <v>#DIV/0!</v>
      </c>
    </row>
    <row r="70" spans="1:11" ht="31.2">
      <c r="A70" s="90" t="s">
        <v>201</v>
      </c>
      <c r="B70" s="92" t="s">
        <v>202</v>
      </c>
      <c r="C70" s="88">
        <v>0</v>
      </c>
      <c r="D70" s="88">
        <v>0</v>
      </c>
      <c r="E70" s="91">
        <v>0</v>
      </c>
      <c r="F70" s="89">
        <v>72000</v>
      </c>
      <c r="G70" s="89">
        <v>44291.86</v>
      </c>
      <c r="H70" s="91">
        <f>G70/F70*100</f>
        <v>61.51647222222222</v>
      </c>
      <c r="I70" s="99">
        <f t="shared" si="11"/>
        <v>72000</v>
      </c>
      <c r="J70" s="99">
        <f t="shared" si="12"/>
        <v>44291.86</v>
      </c>
      <c r="K70" s="97">
        <f>J70/I70*100</f>
        <v>61.51647222222222</v>
      </c>
    </row>
    <row r="71" spans="1:11" ht="31.2">
      <c r="A71" s="90" t="s">
        <v>436</v>
      </c>
      <c r="B71" s="92" t="s">
        <v>430</v>
      </c>
      <c r="C71" s="88">
        <v>100000</v>
      </c>
      <c r="D71" s="88">
        <v>100000</v>
      </c>
      <c r="E71" s="91">
        <f t="shared" si="0"/>
        <v>100</v>
      </c>
      <c r="F71" s="89">
        <v>0</v>
      </c>
      <c r="G71" s="89">
        <v>0</v>
      </c>
      <c r="H71" s="91">
        <v>0</v>
      </c>
      <c r="I71" s="99">
        <f t="shared" ref="I71" si="75">C71+F71</f>
        <v>100000</v>
      </c>
      <c r="J71" s="99">
        <f t="shared" ref="J71" si="76">D71+G71</f>
        <v>100000</v>
      </c>
      <c r="K71" s="97">
        <f>J71/I71*100</f>
        <v>100</v>
      </c>
    </row>
    <row r="72" spans="1:11" ht="18">
      <c r="A72" s="90" t="s">
        <v>203</v>
      </c>
      <c r="B72" s="92" t="s">
        <v>204</v>
      </c>
      <c r="C72" s="88">
        <v>11520700</v>
      </c>
      <c r="D72" s="88">
        <v>9345821.3499999996</v>
      </c>
      <c r="E72" s="91">
        <f t="shared" si="0"/>
        <v>81.121992153254581</v>
      </c>
      <c r="F72" s="89">
        <v>26000</v>
      </c>
      <c r="G72" s="89">
        <v>25987</v>
      </c>
      <c r="H72" s="91">
        <f>G72/F72*100</f>
        <v>99.95</v>
      </c>
      <c r="I72" s="99">
        <f t="shared" si="11"/>
        <v>11546700</v>
      </c>
      <c r="J72" s="99">
        <f t="shared" si="12"/>
        <v>9371808.3499999996</v>
      </c>
      <c r="K72" s="97">
        <f t="shared" si="2"/>
        <v>81.164387660543696</v>
      </c>
    </row>
    <row r="73" spans="1:11" ht="31.2">
      <c r="A73" s="90" t="s">
        <v>437</v>
      </c>
      <c r="B73" s="92" t="s">
        <v>431</v>
      </c>
      <c r="C73" s="88">
        <f>C74</f>
        <v>877683</v>
      </c>
      <c r="D73" s="88">
        <f>D74</f>
        <v>877683</v>
      </c>
      <c r="E73" s="91">
        <f t="shared" si="0"/>
        <v>100</v>
      </c>
      <c r="F73" s="89">
        <f>F74</f>
        <v>0</v>
      </c>
      <c r="G73" s="89">
        <f>G74</f>
        <v>0</v>
      </c>
      <c r="H73" s="91">
        <v>0</v>
      </c>
      <c r="I73" s="99">
        <f t="shared" ref="I73:I75" si="77">C73+F73</f>
        <v>877683</v>
      </c>
      <c r="J73" s="99">
        <f t="shared" ref="J73:J75" si="78">D73+G73</f>
        <v>877683</v>
      </c>
      <c r="K73" s="97">
        <f>J73/I73*100</f>
        <v>100</v>
      </c>
    </row>
    <row r="74" spans="1:11" ht="109.2">
      <c r="A74" s="90" t="s">
        <v>443</v>
      </c>
      <c r="B74" s="92" t="s">
        <v>432</v>
      </c>
      <c r="C74" s="88">
        <v>877683</v>
      </c>
      <c r="D74" s="88">
        <v>877683</v>
      </c>
      <c r="E74" s="91">
        <f t="shared" si="0"/>
        <v>100</v>
      </c>
      <c r="F74" s="89">
        <v>0</v>
      </c>
      <c r="G74" s="89">
        <v>0</v>
      </c>
      <c r="H74" s="91">
        <v>0</v>
      </c>
      <c r="I74" s="99">
        <f t="shared" si="77"/>
        <v>877683</v>
      </c>
      <c r="J74" s="99">
        <f t="shared" si="78"/>
        <v>877683</v>
      </c>
      <c r="K74" s="97">
        <f>J74/I74*100</f>
        <v>100</v>
      </c>
    </row>
    <row r="75" spans="1:11" ht="66" customHeight="1">
      <c r="A75" s="90" t="s">
        <v>468</v>
      </c>
      <c r="B75" s="92" t="s">
        <v>467</v>
      </c>
      <c r="C75" s="88">
        <v>0</v>
      </c>
      <c r="D75" s="88">
        <v>0</v>
      </c>
      <c r="E75" s="91">
        <v>0</v>
      </c>
      <c r="F75" s="89">
        <v>84000</v>
      </c>
      <c r="G75" s="89">
        <v>0</v>
      </c>
      <c r="H75" s="91">
        <v>0</v>
      </c>
      <c r="I75" s="99">
        <f t="shared" si="77"/>
        <v>84000</v>
      </c>
      <c r="J75" s="99">
        <f t="shared" si="78"/>
        <v>0</v>
      </c>
      <c r="K75" s="97">
        <f t="shared" ref="K75" si="79">J75/I75*100</f>
        <v>0</v>
      </c>
    </row>
    <row r="76" spans="1:11" s="22" customFormat="1" ht="19.5" customHeight="1">
      <c r="A76" s="94" t="s">
        <v>205</v>
      </c>
      <c r="B76" s="95" t="s">
        <v>206</v>
      </c>
      <c r="C76" s="96">
        <f>C77+C79+C81+C96+C99+C85+C89+C93</f>
        <v>5206719</v>
      </c>
      <c r="D76" s="96">
        <f>D77+D79+D81+D96+D99+D85+D89+D93</f>
        <v>3398562.4299999997</v>
      </c>
      <c r="E76" s="97">
        <f t="shared" si="0"/>
        <v>65.2726300382256</v>
      </c>
      <c r="F76" s="102">
        <f>F77+F81+F96+F99</f>
        <v>11827902</v>
      </c>
      <c r="G76" s="102">
        <f>G77+G81+G96+G99</f>
        <v>2686761.3</v>
      </c>
      <c r="H76" s="97">
        <f t="shared" si="1"/>
        <v>22.715451142561037</v>
      </c>
      <c r="I76" s="99">
        <f t="shared" si="11"/>
        <v>17034621</v>
      </c>
      <c r="J76" s="99">
        <f t="shared" si="12"/>
        <v>6085323.7299999995</v>
      </c>
      <c r="K76" s="97">
        <f t="shared" si="2"/>
        <v>35.72327045022017</v>
      </c>
    </row>
    <row r="77" spans="1:11" ht="21.75" customHeight="1">
      <c r="A77" s="90" t="s">
        <v>207</v>
      </c>
      <c r="B77" s="92" t="s">
        <v>208</v>
      </c>
      <c r="C77" s="88">
        <f>C78</f>
        <v>750000</v>
      </c>
      <c r="D77" s="88">
        <f>D78</f>
        <v>49686</v>
      </c>
      <c r="E77" s="91">
        <f t="shared" si="0"/>
        <v>6.6248000000000005</v>
      </c>
      <c r="F77" s="89">
        <f>F78</f>
        <v>98810</v>
      </c>
      <c r="G77" s="89">
        <f>G78</f>
        <v>0</v>
      </c>
      <c r="H77" s="91">
        <v>0</v>
      </c>
      <c r="I77" s="99">
        <f t="shared" si="11"/>
        <v>848810</v>
      </c>
      <c r="J77" s="99">
        <f t="shared" si="12"/>
        <v>49686</v>
      </c>
      <c r="K77" s="97">
        <f t="shared" si="2"/>
        <v>5.8536068142458264</v>
      </c>
    </row>
    <row r="78" spans="1:11" ht="18">
      <c r="A78" s="90" t="s">
        <v>209</v>
      </c>
      <c r="B78" s="92" t="s">
        <v>210</v>
      </c>
      <c r="C78" s="88">
        <v>750000</v>
      </c>
      <c r="D78" s="88">
        <v>49686</v>
      </c>
      <c r="E78" s="91">
        <f t="shared" si="0"/>
        <v>6.6248000000000005</v>
      </c>
      <c r="F78" s="89">
        <v>98810</v>
      </c>
      <c r="G78" s="89">
        <v>0</v>
      </c>
      <c r="H78" s="91">
        <v>0</v>
      </c>
      <c r="I78" s="99">
        <f t="shared" si="11"/>
        <v>848810</v>
      </c>
      <c r="J78" s="99">
        <f t="shared" si="12"/>
        <v>49686</v>
      </c>
      <c r="K78" s="97">
        <f t="shared" si="2"/>
        <v>5.8536068142458264</v>
      </c>
    </row>
    <row r="79" spans="1:11" ht="18" hidden="1">
      <c r="A79" s="101" t="s">
        <v>321</v>
      </c>
      <c r="B79" s="116" t="s">
        <v>309</v>
      </c>
      <c r="C79" s="88">
        <f>C80</f>
        <v>0</v>
      </c>
      <c r="D79" s="88">
        <v>0</v>
      </c>
      <c r="E79" s="91">
        <v>0</v>
      </c>
      <c r="F79" s="89">
        <v>0</v>
      </c>
      <c r="G79" s="89">
        <v>0</v>
      </c>
      <c r="H79" s="91">
        <v>0</v>
      </c>
      <c r="I79" s="99">
        <f t="shared" si="11"/>
        <v>0</v>
      </c>
      <c r="J79" s="99">
        <f t="shared" si="12"/>
        <v>0</v>
      </c>
      <c r="K79" s="97">
        <v>0</v>
      </c>
    </row>
    <row r="80" spans="1:11" ht="18" hidden="1">
      <c r="A80" s="101" t="s">
        <v>322</v>
      </c>
      <c r="B80" s="92" t="s">
        <v>310</v>
      </c>
      <c r="C80" s="88">
        <v>0</v>
      </c>
      <c r="D80" s="88">
        <v>0</v>
      </c>
      <c r="E80" s="91">
        <v>0</v>
      </c>
      <c r="F80" s="89">
        <v>0</v>
      </c>
      <c r="G80" s="89">
        <v>0</v>
      </c>
      <c r="H80" s="91">
        <v>0</v>
      </c>
      <c r="I80" s="99">
        <f t="shared" si="11"/>
        <v>0</v>
      </c>
      <c r="J80" s="99">
        <f t="shared" si="12"/>
        <v>0</v>
      </c>
      <c r="K80" s="97">
        <v>0</v>
      </c>
    </row>
    <row r="81" spans="1:12" ht="18">
      <c r="A81" s="90" t="s">
        <v>211</v>
      </c>
      <c r="B81" s="116" t="s">
        <v>212</v>
      </c>
      <c r="C81" s="88">
        <f>C82+C83</f>
        <v>0</v>
      </c>
      <c r="D81" s="88">
        <f>D82+D83</f>
        <v>0</v>
      </c>
      <c r="E81" s="91">
        <v>0</v>
      </c>
      <c r="F81" s="89">
        <f>F82+F83+F88+F89+F90+F93</f>
        <v>10245792</v>
      </c>
      <c r="G81" s="89">
        <f>G82+G83+G88+G89+G90+G93</f>
        <v>2524106.8199999998</v>
      </c>
      <c r="H81" s="91">
        <f t="shared" si="1"/>
        <v>24.635546183252597</v>
      </c>
      <c r="I81" s="99">
        <f t="shared" si="11"/>
        <v>10245792</v>
      </c>
      <c r="J81" s="99">
        <f t="shared" si="12"/>
        <v>2524106.8199999998</v>
      </c>
      <c r="K81" s="97">
        <f t="shared" si="2"/>
        <v>24.635546183252597</v>
      </c>
    </row>
    <row r="82" spans="1:12" ht="31.2">
      <c r="A82" s="90" t="s">
        <v>213</v>
      </c>
      <c r="B82" s="92" t="s">
        <v>214</v>
      </c>
      <c r="C82" s="88">
        <v>0</v>
      </c>
      <c r="D82" s="88">
        <v>0</v>
      </c>
      <c r="E82" s="91">
        <v>0</v>
      </c>
      <c r="F82" s="89">
        <v>1050450</v>
      </c>
      <c r="G82" s="89">
        <v>776768.95</v>
      </c>
      <c r="H82" s="91">
        <f t="shared" si="1"/>
        <v>73.946303964967385</v>
      </c>
      <c r="I82" s="99">
        <f t="shared" si="11"/>
        <v>1050450</v>
      </c>
      <c r="J82" s="99">
        <f t="shared" si="12"/>
        <v>776768.95</v>
      </c>
      <c r="K82" s="97">
        <f t="shared" si="2"/>
        <v>73.946303964967385</v>
      </c>
    </row>
    <row r="83" spans="1:12" ht="31.2">
      <c r="A83" s="90" t="s">
        <v>215</v>
      </c>
      <c r="B83" s="92" t="s">
        <v>216</v>
      </c>
      <c r="C83" s="88">
        <f>C84</f>
        <v>0</v>
      </c>
      <c r="D83" s="88">
        <f>D84</f>
        <v>0</v>
      </c>
      <c r="E83" s="91">
        <v>0</v>
      </c>
      <c r="F83" s="89">
        <f>F84+F86+F87+F85</f>
        <v>2664248</v>
      </c>
      <c r="G83" s="89">
        <f>G84+G86+G87+G85</f>
        <v>826048.23</v>
      </c>
      <c r="H83" s="91">
        <f t="shared" si="1"/>
        <v>31.004930096597615</v>
      </c>
      <c r="I83" s="99">
        <f t="shared" si="11"/>
        <v>2664248</v>
      </c>
      <c r="J83" s="99">
        <f t="shared" si="12"/>
        <v>826048.23</v>
      </c>
      <c r="K83" s="97">
        <f t="shared" si="2"/>
        <v>31.004930096597615</v>
      </c>
      <c r="L83" s="275"/>
    </row>
    <row r="84" spans="1:12" ht="18">
      <c r="A84" s="101" t="s">
        <v>323</v>
      </c>
      <c r="B84" s="92" t="s">
        <v>311</v>
      </c>
      <c r="C84" s="88">
        <v>0</v>
      </c>
      <c r="D84" s="88">
        <v>0</v>
      </c>
      <c r="E84" s="91">
        <v>0</v>
      </c>
      <c r="F84" s="89">
        <v>1230525</v>
      </c>
      <c r="G84" s="89">
        <v>434445.8</v>
      </c>
      <c r="H84" s="91">
        <f t="shared" si="1"/>
        <v>35.30572723024725</v>
      </c>
      <c r="I84" s="99">
        <f t="shared" si="11"/>
        <v>1230525</v>
      </c>
      <c r="J84" s="99">
        <f t="shared" si="12"/>
        <v>434445.8</v>
      </c>
      <c r="K84" s="97">
        <f t="shared" si="2"/>
        <v>35.30572723024725</v>
      </c>
      <c r="L84" s="275"/>
    </row>
    <row r="85" spans="1:12" ht="18">
      <c r="A85" s="101" t="s">
        <v>438</v>
      </c>
      <c r="B85" s="92" t="s">
        <v>433</v>
      </c>
      <c r="C85" s="88">
        <v>0</v>
      </c>
      <c r="D85" s="88">
        <v>0</v>
      </c>
      <c r="E85" s="91">
        <v>0</v>
      </c>
      <c r="F85" s="89">
        <v>68700</v>
      </c>
      <c r="G85" s="89">
        <v>48100</v>
      </c>
      <c r="H85" s="91">
        <f t="shared" si="1"/>
        <v>70.014556040756915</v>
      </c>
      <c r="I85" s="99">
        <f t="shared" si="11"/>
        <v>68700</v>
      </c>
      <c r="J85" s="99">
        <f t="shared" si="12"/>
        <v>48100</v>
      </c>
      <c r="K85" s="97">
        <f t="shared" si="2"/>
        <v>70.014556040756915</v>
      </c>
      <c r="L85" s="275"/>
    </row>
    <row r="86" spans="1:12" ht="18">
      <c r="A86" s="101" t="s">
        <v>416</v>
      </c>
      <c r="B86" s="92" t="s">
        <v>415</v>
      </c>
      <c r="C86" s="88">
        <v>0</v>
      </c>
      <c r="D86" s="88">
        <v>0</v>
      </c>
      <c r="E86" s="91">
        <v>0</v>
      </c>
      <c r="F86" s="89">
        <v>778120</v>
      </c>
      <c r="G86" s="89">
        <v>138400</v>
      </c>
      <c r="H86" s="91">
        <f t="shared" ref="H86" si="80">G86/F86*100</f>
        <v>17.786459672030023</v>
      </c>
      <c r="I86" s="99">
        <f t="shared" ref="I86" si="81">C86+F86</f>
        <v>778120</v>
      </c>
      <c r="J86" s="99">
        <f t="shared" ref="J86" si="82">D86+G86</f>
        <v>138400</v>
      </c>
      <c r="K86" s="97">
        <f t="shared" ref="K86" si="83">J86/I86*100</f>
        <v>17.786459672030023</v>
      </c>
      <c r="L86" s="275"/>
    </row>
    <row r="87" spans="1:12" ht="31.2">
      <c r="A87" s="101" t="s">
        <v>418</v>
      </c>
      <c r="B87" s="92" t="s">
        <v>417</v>
      </c>
      <c r="C87" s="88">
        <v>0</v>
      </c>
      <c r="D87" s="88">
        <v>0</v>
      </c>
      <c r="E87" s="91">
        <v>0</v>
      </c>
      <c r="F87" s="89">
        <v>586903</v>
      </c>
      <c r="G87" s="89">
        <v>205102.43</v>
      </c>
      <c r="H87" s="91">
        <f t="shared" ref="H87" si="84">G87/F87*100</f>
        <v>34.946563571833842</v>
      </c>
      <c r="I87" s="99">
        <f t="shared" ref="I87" si="85">C87+F87</f>
        <v>586903</v>
      </c>
      <c r="J87" s="99">
        <f t="shared" ref="J87" si="86">D87+G87</f>
        <v>205102.43</v>
      </c>
      <c r="K87" s="97">
        <f t="shared" ref="K87" si="87">J87/I87*100</f>
        <v>34.946563571833842</v>
      </c>
      <c r="L87" s="275"/>
    </row>
    <row r="88" spans="1:12" ht="18">
      <c r="A88" s="101" t="s">
        <v>420</v>
      </c>
      <c r="B88" s="92" t="s">
        <v>419</v>
      </c>
      <c r="C88" s="88">
        <v>0</v>
      </c>
      <c r="D88" s="88">
        <v>0</v>
      </c>
      <c r="E88" s="91">
        <v>0</v>
      </c>
      <c r="F88" s="89">
        <v>429595</v>
      </c>
      <c r="G88" s="89">
        <v>304715</v>
      </c>
      <c r="H88" s="91">
        <f t="shared" ref="H88:H89" si="88">G88/F88*100</f>
        <v>70.930760367322705</v>
      </c>
      <c r="I88" s="99">
        <f t="shared" ref="I88:I89" si="89">C88+F88</f>
        <v>429595</v>
      </c>
      <c r="J88" s="99">
        <f t="shared" ref="J88:J89" si="90">D88+G88</f>
        <v>304715</v>
      </c>
      <c r="K88" s="97">
        <f t="shared" ref="K88:K89" si="91">J88/I88*100</f>
        <v>70.930760367322705</v>
      </c>
      <c r="L88" s="275"/>
    </row>
    <row r="89" spans="1:12" ht="31.2">
      <c r="A89" s="101" t="s">
        <v>439</v>
      </c>
      <c r="B89" s="92" t="s">
        <v>434</v>
      </c>
      <c r="C89" s="88">
        <v>0</v>
      </c>
      <c r="D89" s="88">
        <v>0</v>
      </c>
      <c r="E89" s="91">
        <v>0</v>
      </c>
      <c r="F89" s="89">
        <v>48000</v>
      </c>
      <c r="G89" s="89">
        <v>0</v>
      </c>
      <c r="H89" s="91">
        <f t="shared" si="88"/>
        <v>0</v>
      </c>
      <c r="I89" s="99">
        <f t="shared" si="89"/>
        <v>48000</v>
      </c>
      <c r="J89" s="99">
        <f t="shared" si="90"/>
        <v>0</v>
      </c>
      <c r="K89" s="97">
        <f t="shared" si="91"/>
        <v>0</v>
      </c>
    </row>
    <row r="90" spans="1:12" ht="31.2">
      <c r="A90" s="90" t="s">
        <v>217</v>
      </c>
      <c r="B90" s="92" t="s">
        <v>218</v>
      </c>
      <c r="C90" s="88">
        <v>0</v>
      </c>
      <c r="D90" s="88">
        <v>0</v>
      </c>
      <c r="E90" s="91">
        <v>0</v>
      </c>
      <c r="F90" s="89">
        <v>50000</v>
      </c>
      <c r="G90" s="89">
        <v>25000</v>
      </c>
      <c r="H90" s="91">
        <f t="shared" si="1"/>
        <v>50</v>
      </c>
      <c r="I90" s="99">
        <f t="shared" si="11"/>
        <v>50000</v>
      </c>
      <c r="J90" s="99">
        <f t="shared" si="12"/>
        <v>25000</v>
      </c>
      <c r="K90" s="97">
        <f t="shared" si="2"/>
        <v>50</v>
      </c>
    </row>
    <row r="91" spans="1:12" ht="18" hidden="1">
      <c r="A91" s="90" t="s">
        <v>219</v>
      </c>
      <c r="B91" s="92" t="s">
        <v>220</v>
      </c>
      <c r="C91" s="88">
        <v>0</v>
      </c>
      <c r="D91" s="88">
        <v>0</v>
      </c>
      <c r="E91" s="91">
        <v>0</v>
      </c>
      <c r="F91" s="89">
        <v>0</v>
      </c>
      <c r="G91" s="89">
        <f>G92</f>
        <v>0</v>
      </c>
      <c r="H91" s="91">
        <v>0</v>
      </c>
      <c r="I91" s="99">
        <f t="shared" si="11"/>
        <v>0</v>
      </c>
      <c r="J91" s="99">
        <f t="shared" si="12"/>
        <v>0</v>
      </c>
      <c r="K91" s="97" t="e">
        <f t="shared" si="2"/>
        <v>#DIV/0!</v>
      </c>
    </row>
    <row r="92" spans="1:12" ht="31.2" hidden="1">
      <c r="A92" s="90" t="s">
        <v>292</v>
      </c>
      <c r="B92" s="92" t="s">
        <v>290</v>
      </c>
      <c r="C92" s="88">
        <v>0</v>
      </c>
      <c r="D92" s="88">
        <v>0</v>
      </c>
      <c r="E92" s="91">
        <v>0</v>
      </c>
      <c r="F92" s="89">
        <v>0</v>
      </c>
      <c r="G92" s="89">
        <v>0</v>
      </c>
      <c r="H92" s="91">
        <v>0</v>
      </c>
      <c r="I92" s="99">
        <f t="shared" ref="I92:I94" si="92">C92+F92</f>
        <v>0</v>
      </c>
      <c r="J92" s="99">
        <f t="shared" ref="J92:J94" si="93">D92+G92</f>
        <v>0</v>
      </c>
      <c r="K92" s="97" t="e">
        <f t="shared" ref="K92:K94" si="94">J92/I92*100</f>
        <v>#DIV/0!</v>
      </c>
    </row>
    <row r="93" spans="1:12" ht="18">
      <c r="A93" s="90" t="s">
        <v>219</v>
      </c>
      <c r="B93" s="92" t="s">
        <v>220</v>
      </c>
      <c r="C93" s="88">
        <v>0</v>
      </c>
      <c r="D93" s="88">
        <v>0</v>
      </c>
      <c r="E93" s="91">
        <v>0</v>
      </c>
      <c r="F93" s="89">
        <f>F95+F94</f>
        <v>6003499</v>
      </c>
      <c r="G93" s="89">
        <f>G95+G94</f>
        <v>591574.64</v>
      </c>
      <c r="H93" s="91">
        <f t="shared" ref="H93:H94" si="95">G93/F93*100</f>
        <v>9.853830907609046</v>
      </c>
      <c r="I93" s="99">
        <f t="shared" si="92"/>
        <v>6003499</v>
      </c>
      <c r="J93" s="99">
        <f t="shared" si="93"/>
        <v>591574.64</v>
      </c>
      <c r="K93" s="97">
        <f t="shared" si="94"/>
        <v>9.853830907609046</v>
      </c>
    </row>
    <row r="94" spans="1:12" ht="46.8">
      <c r="A94" s="90" t="s">
        <v>470</v>
      </c>
      <c r="B94" s="92" t="s">
        <v>469</v>
      </c>
      <c r="C94" s="88">
        <v>0</v>
      </c>
      <c r="D94" s="88">
        <v>0</v>
      </c>
      <c r="E94" s="91">
        <v>0</v>
      </c>
      <c r="F94" s="89">
        <v>843400</v>
      </c>
      <c r="G94" s="89">
        <v>35526.33</v>
      </c>
      <c r="H94" s="91">
        <f t="shared" si="95"/>
        <v>4.2122753142044109</v>
      </c>
      <c r="I94" s="99">
        <f t="shared" si="92"/>
        <v>843400</v>
      </c>
      <c r="J94" s="99">
        <f t="shared" si="93"/>
        <v>35526.33</v>
      </c>
      <c r="K94" s="97">
        <f t="shared" si="94"/>
        <v>4.2122753142044109</v>
      </c>
    </row>
    <row r="95" spans="1:12" ht="35.549999999999997" customHeight="1">
      <c r="A95" s="90" t="s">
        <v>292</v>
      </c>
      <c r="B95" s="92" t="s">
        <v>290</v>
      </c>
      <c r="C95" s="88">
        <v>0</v>
      </c>
      <c r="D95" s="88">
        <v>0</v>
      </c>
      <c r="E95" s="91">
        <v>0</v>
      </c>
      <c r="F95" s="89">
        <v>5160099</v>
      </c>
      <c r="G95" s="89">
        <v>556048.31000000006</v>
      </c>
      <c r="H95" s="91">
        <f t="shared" ref="H95" si="96">G95/F95*100</f>
        <v>10.775923291394216</v>
      </c>
      <c r="I95" s="99">
        <f t="shared" ref="I95" si="97">C95+F95</f>
        <v>5160099</v>
      </c>
      <c r="J95" s="99">
        <f t="shared" ref="J95" si="98">D95+G95</f>
        <v>556048.31000000006</v>
      </c>
      <c r="K95" s="97">
        <f t="shared" ref="K95" si="99">J95/I95*100</f>
        <v>10.775923291394216</v>
      </c>
    </row>
    <row r="96" spans="1:12" ht="31.2">
      <c r="A96" s="90" t="s">
        <v>221</v>
      </c>
      <c r="B96" s="92" t="s">
        <v>222</v>
      </c>
      <c r="C96" s="88">
        <f>C97</f>
        <v>4059200</v>
      </c>
      <c r="D96" s="88">
        <f>D97</f>
        <v>3136279.03</v>
      </c>
      <c r="E96" s="91">
        <f t="shared" si="0"/>
        <v>77.263476300748906</v>
      </c>
      <c r="F96" s="89">
        <f>F97</f>
        <v>1403300</v>
      </c>
      <c r="G96" s="89">
        <f>G97</f>
        <v>121610.6</v>
      </c>
      <c r="H96" s="91">
        <f t="shared" si="1"/>
        <v>8.6660443240932103</v>
      </c>
      <c r="I96" s="99">
        <f t="shared" si="11"/>
        <v>5462500</v>
      </c>
      <c r="J96" s="99">
        <f t="shared" si="12"/>
        <v>3257889.63</v>
      </c>
      <c r="K96" s="97">
        <f t="shared" si="2"/>
        <v>59.641000091533179</v>
      </c>
    </row>
    <row r="97" spans="1:11" ht="31.2">
      <c r="A97" s="90" t="s">
        <v>223</v>
      </c>
      <c r="B97" s="92" t="s">
        <v>224</v>
      </c>
      <c r="C97" s="88">
        <f>C98</f>
        <v>4059200</v>
      </c>
      <c r="D97" s="88">
        <f>D98</f>
        <v>3136279.03</v>
      </c>
      <c r="E97" s="91">
        <f t="shared" si="0"/>
        <v>77.263476300748906</v>
      </c>
      <c r="F97" s="89">
        <f>F98</f>
        <v>1403300</v>
      </c>
      <c r="G97" s="89">
        <f>G98</f>
        <v>121610.6</v>
      </c>
      <c r="H97" s="91">
        <f t="shared" si="1"/>
        <v>8.6660443240932103</v>
      </c>
      <c r="I97" s="99">
        <f t="shared" si="11"/>
        <v>5462500</v>
      </c>
      <c r="J97" s="99">
        <f t="shared" si="12"/>
        <v>3257889.63</v>
      </c>
      <c r="K97" s="97">
        <f t="shared" si="2"/>
        <v>59.641000091533179</v>
      </c>
    </row>
    <row r="98" spans="1:11" ht="46.8">
      <c r="A98" s="90" t="s">
        <v>225</v>
      </c>
      <c r="B98" s="92" t="s">
        <v>226</v>
      </c>
      <c r="C98" s="88">
        <v>4059200</v>
      </c>
      <c r="D98" s="88">
        <v>3136279.03</v>
      </c>
      <c r="E98" s="91">
        <f t="shared" si="0"/>
        <v>77.263476300748906</v>
      </c>
      <c r="F98" s="89">
        <v>1403300</v>
      </c>
      <c r="G98" s="89">
        <v>121610.6</v>
      </c>
      <c r="H98" s="91">
        <f t="shared" si="1"/>
        <v>8.6660443240932103</v>
      </c>
      <c r="I98" s="99">
        <f t="shared" si="11"/>
        <v>5462500</v>
      </c>
      <c r="J98" s="99">
        <f t="shared" si="12"/>
        <v>3257889.63</v>
      </c>
      <c r="K98" s="97">
        <f t="shared" si="2"/>
        <v>59.641000091533179</v>
      </c>
    </row>
    <row r="99" spans="1:11" ht="31.2">
      <c r="A99" s="90" t="s">
        <v>227</v>
      </c>
      <c r="B99" s="92" t="s">
        <v>228</v>
      </c>
      <c r="C99" s="88">
        <f>C101+C102+C103</f>
        <v>397519</v>
      </c>
      <c r="D99" s="88">
        <f>D101+D102+D103</f>
        <v>212597.4</v>
      </c>
      <c r="E99" s="91">
        <f t="shared" si="0"/>
        <v>53.481066313811411</v>
      </c>
      <c r="F99" s="89">
        <f>F101+F102+F103</f>
        <v>80000</v>
      </c>
      <c r="G99" s="89">
        <f>G101+G102+G103</f>
        <v>41043.879999999997</v>
      </c>
      <c r="H99" s="91">
        <f t="shared" si="1"/>
        <v>51.304850000000002</v>
      </c>
      <c r="I99" s="99">
        <f t="shared" si="11"/>
        <v>477519</v>
      </c>
      <c r="J99" s="99">
        <f t="shared" si="12"/>
        <v>253641.28</v>
      </c>
      <c r="K99" s="97">
        <f t="shared" si="2"/>
        <v>53.116479134861649</v>
      </c>
    </row>
    <row r="100" spans="1:11" ht="31.2" hidden="1">
      <c r="A100" s="90" t="s">
        <v>229</v>
      </c>
      <c r="B100" s="92" t="s">
        <v>230</v>
      </c>
      <c r="C100" s="88">
        <v>0</v>
      </c>
      <c r="D100" s="88">
        <v>0</v>
      </c>
      <c r="E100" s="91">
        <v>0</v>
      </c>
      <c r="F100" s="89">
        <v>0</v>
      </c>
      <c r="G100" s="89">
        <v>0</v>
      </c>
      <c r="H100" s="91">
        <v>0</v>
      </c>
      <c r="I100" s="99">
        <f t="shared" si="11"/>
        <v>0</v>
      </c>
      <c r="J100" s="99">
        <f t="shared" si="12"/>
        <v>0</v>
      </c>
      <c r="K100" s="97">
        <v>0</v>
      </c>
    </row>
    <row r="101" spans="1:11" ht="62.4">
      <c r="A101" s="90" t="s">
        <v>444</v>
      </c>
      <c r="B101" s="92" t="s">
        <v>421</v>
      </c>
      <c r="C101" s="88">
        <v>0</v>
      </c>
      <c r="D101" s="88">
        <v>0</v>
      </c>
      <c r="E101" s="91">
        <v>0</v>
      </c>
      <c r="F101" s="89">
        <v>80000</v>
      </c>
      <c r="G101" s="89">
        <v>41043.879999999997</v>
      </c>
      <c r="H101" s="91">
        <f t="shared" si="1"/>
        <v>51.304850000000002</v>
      </c>
      <c r="I101" s="99">
        <f t="shared" ref="I101" si="100">C101+F101</f>
        <v>80000</v>
      </c>
      <c r="J101" s="99">
        <f t="shared" ref="J101" si="101">D101+G101</f>
        <v>41043.879999999997</v>
      </c>
      <c r="K101" s="97">
        <f t="shared" ref="K101" si="102">J101/I101*100</f>
        <v>51.304850000000002</v>
      </c>
    </row>
    <row r="102" spans="1:11" ht="31.2">
      <c r="A102" s="90" t="s">
        <v>231</v>
      </c>
      <c r="B102" s="92" t="s">
        <v>232</v>
      </c>
      <c r="C102" s="88">
        <v>174000</v>
      </c>
      <c r="D102" s="88">
        <v>147884</v>
      </c>
      <c r="E102" s="91">
        <f t="shared" si="0"/>
        <v>84.990804597701157</v>
      </c>
      <c r="F102" s="89">
        <v>0</v>
      </c>
      <c r="G102" s="89">
        <v>0</v>
      </c>
      <c r="H102" s="91">
        <v>0</v>
      </c>
      <c r="I102" s="99">
        <f t="shared" si="11"/>
        <v>174000</v>
      </c>
      <c r="J102" s="99">
        <f t="shared" si="12"/>
        <v>147884</v>
      </c>
      <c r="K102" s="97">
        <f t="shared" si="2"/>
        <v>84.990804597701157</v>
      </c>
    </row>
    <row r="103" spans="1:11" ht="18">
      <c r="A103" s="90" t="s">
        <v>233</v>
      </c>
      <c r="B103" s="92" t="s">
        <v>234</v>
      </c>
      <c r="C103" s="88">
        <f>C104</f>
        <v>223519</v>
      </c>
      <c r="D103" s="88">
        <f>D104</f>
        <v>64713.4</v>
      </c>
      <c r="E103" s="91">
        <f t="shared" si="0"/>
        <v>28.952080136364245</v>
      </c>
      <c r="F103" s="89">
        <f>F104</f>
        <v>0</v>
      </c>
      <c r="G103" s="89">
        <f>G104</f>
        <v>0</v>
      </c>
      <c r="H103" s="97">
        <v>0</v>
      </c>
      <c r="I103" s="99">
        <f t="shared" si="11"/>
        <v>223519</v>
      </c>
      <c r="J103" s="99">
        <f t="shared" si="12"/>
        <v>64713.4</v>
      </c>
      <c r="K103" s="97">
        <f t="shared" si="2"/>
        <v>28.952080136364245</v>
      </c>
    </row>
    <row r="104" spans="1:11" ht="18">
      <c r="A104" s="90" t="s">
        <v>235</v>
      </c>
      <c r="B104" s="92" t="s">
        <v>236</v>
      </c>
      <c r="C104" s="88">
        <v>223519</v>
      </c>
      <c r="D104" s="88">
        <v>64713.4</v>
      </c>
      <c r="E104" s="91">
        <f t="shared" si="0"/>
        <v>28.952080136364245</v>
      </c>
      <c r="F104" s="89">
        <v>0</v>
      </c>
      <c r="G104" s="89">
        <v>0</v>
      </c>
      <c r="H104" s="97">
        <v>0</v>
      </c>
      <c r="I104" s="99">
        <f t="shared" si="11"/>
        <v>223519</v>
      </c>
      <c r="J104" s="99">
        <f t="shared" si="12"/>
        <v>64713.4</v>
      </c>
      <c r="K104" s="97">
        <f t="shared" si="2"/>
        <v>28.952080136364245</v>
      </c>
    </row>
    <row r="105" spans="1:11" s="22" customFormat="1" ht="21.45" customHeight="1">
      <c r="A105" s="94" t="s">
        <v>237</v>
      </c>
      <c r="B105" s="95" t="s">
        <v>238</v>
      </c>
      <c r="C105" s="96">
        <f>C106+C109+C111+C114+C117</f>
        <v>3381036</v>
      </c>
      <c r="D105" s="96">
        <f>D106+D109+D111+D114+D117</f>
        <v>2164516.0599999996</v>
      </c>
      <c r="E105" s="97">
        <f t="shared" si="0"/>
        <v>64.019314198369955</v>
      </c>
      <c r="F105" s="102">
        <f>F106+F109+F111</f>
        <v>406400</v>
      </c>
      <c r="G105" s="102">
        <f>G106+G109+G111</f>
        <v>284434.38</v>
      </c>
      <c r="H105" s="97">
        <f t="shared" si="1"/>
        <v>69.988774606299202</v>
      </c>
      <c r="I105" s="99">
        <f t="shared" si="11"/>
        <v>3787436</v>
      </c>
      <c r="J105" s="99">
        <f t="shared" si="12"/>
        <v>2448950.4399999995</v>
      </c>
      <c r="K105" s="97">
        <f t="shared" si="2"/>
        <v>64.659850093836553</v>
      </c>
    </row>
    <row r="106" spans="1:11" s="26" customFormat="1" ht="32.25" customHeight="1">
      <c r="A106" s="103" t="s">
        <v>239</v>
      </c>
      <c r="B106" s="104" t="s">
        <v>240</v>
      </c>
      <c r="C106" s="105">
        <f>C107+C108</f>
        <v>1591900</v>
      </c>
      <c r="D106" s="105">
        <f>D107+D108</f>
        <v>931661.07</v>
      </c>
      <c r="E106" s="106">
        <f t="shared" si="0"/>
        <v>58.525100194735849</v>
      </c>
      <c r="F106" s="107">
        <f>F107</f>
        <v>86500</v>
      </c>
      <c r="G106" s="107">
        <f>G107</f>
        <v>0</v>
      </c>
      <c r="H106" s="97">
        <v>0</v>
      </c>
      <c r="I106" s="108">
        <f t="shared" si="11"/>
        <v>1678400</v>
      </c>
      <c r="J106" s="108">
        <f t="shared" si="12"/>
        <v>931661.07</v>
      </c>
      <c r="K106" s="106">
        <f t="shared" si="2"/>
        <v>55.508881673021925</v>
      </c>
    </row>
    <row r="107" spans="1:11" s="242" customFormat="1" ht="32.25" customHeight="1">
      <c r="A107" s="112" t="s">
        <v>342</v>
      </c>
      <c r="B107" s="116" t="s">
        <v>341</v>
      </c>
      <c r="C107" s="110">
        <v>386000</v>
      </c>
      <c r="D107" s="110">
        <v>302766</v>
      </c>
      <c r="E107" s="91">
        <f t="shared" ref="E107" si="103">D107/C107*100</f>
        <v>78.436787564766846</v>
      </c>
      <c r="F107" s="89">
        <v>86500</v>
      </c>
      <c r="G107" s="89">
        <v>0</v>
      </c>
      <c r="H107" s="91">
        <v>0</v>
      </c>
      <c r="I107" s="99">
        <f t="shared" ref="I107" si="104">C107+F107</f>
        <v>472500</v>
      </c>
      <c r="J107" s="99">
        <f t="shared" ref="J107" si="105">D107+G107</f>
        <v>302766</v>
      </c>
      <c r="K107" s="97">
        <f t="shared" ref="K107" si="106">J107/I107*100</f>
        <v>64.077460317460321</v>
      </c>
    </row>
    <row r="108" spans="1:11" ht="24.75" customHeight="1">
      <c r="A108" s="112" t="s">
        <v>241</v>
      </c>
      <c r="B108" s="116" t="s">
        <v>242</v>
      </c>
      <c r="C108" s="110">
        <v>1205900</v>
      </c>
      <c r="D108" s="110">
        <v>628895.06999999995</v>
      </c>
      <c r="E108" s="91">
        <f t="shared" si="0"/>
        <v>52.151510904718471</v>
      </c>
      <c r="F108" s="89">
        <v>0</v>
      </c>
      <c r="G108" s="89">
        <v>0</v>
      </c>
      <c r="H108" s="97">
        <v>0</v>
      </c>
      <c r="I108" s="99">
        <f t="shared" si="11"/>
        <v>1205900</v>
      </c>
      <c r="J108" s="99">
        <f t="shared" si="12"/>
        <v>628895.06999999995</v>
      </c>
      <c r="K108" s="97">
        <f t="shared" si="2"/>
        <v>52.151510904718471</v>
      </c>
    </row>
    <row r="109" spans="1:11" s="26" customFormat="1" ht="17.399999999999999">
      <c r="A109" s="103" t="s">
        <v>243</v>
      </c>
      <c r="B109" s="104" t="s">
        <v>244</v>
      </c>
      <c r="C109" s="96">
        <f>C110</f>
        <v>260500</v>
      </c>
      <c r="D109" s="96">
        <f>D110</f>
        <v>153508.54</v>
      </c>
      <c r="E109" s="97">
        <f t="shared" si="0"/>
        <v>58.928422264875245</v>
      </c>
      <c r="F109" s="98">
        <v>0</v>
      </c>
      <c r="G109" s="98">
        <v>0</v>
      </c>
      <c r="H109" s="97">
        <v>0</v>
      </c>
      <c r="I109" s="99">
        <f t="shared" si="11"/>
        <v>260500</v>
      </c>
      <c r="J109" s="99">
        <f t="shared" si="12"/>
        <v>153508.54</v>
      </c>
      <c r="K109" s="97">
        <f t="shared" si="2"/>
        <v>58.928422264875245</v>
      </c>
    </row>
    <row r="110" spans="1:11" ht="18">
      <c r="A110" s="90" t="s">
        <v>245</v>
      </c>
      <c r="B110" s="92" t="s">
        <v>246</v>
      </c>
      <c r="C110" s="88">
        <v>260500</v>
      </c>
      <c r="D110" s="88">
        <v>153508.54</v>
      </c>
      <c r="E110" s="91">
        <f t="shared" si="0"/>
        <v>58.928422264875245</v>
      </c>
      <c r="F110" s="89">
        <v>0</v>
      </c>
      <c r="G110" s="89">
        <v>0</v>
      </c>
      <c r="H110" s="91">
        <v>0</v>
      </c>
      <c r="I110" s="99">
        <f t="shared" si="11"/>
        <v>260500</v>
      </c>
      <c r="J110" s="99">
        <f t="shared" si="12"/>
        <v>153508.54</v>
      </c>
      <c r="K110" s="97">
        <f t="shared" si="2"/>
        <v>58.928422264875245</v>
      </c>
    </row>
    <row r="111" spans="1:11" s="26" customFormat="1" ht="17.399999999999999">
      <c r="A111" s="103" t="s">
        <v>247</v>
      </c>
      <c r="B111" s="104" t="s">
        <v>248</v>
      </c>
      <c r="C111" s="96">
        <f>C112</f>
        <v>270000</v>
      </c>
      <c r="D111" s="96">
        <f>D112</f>
        <v>114650.92</v>
      </c>
      <c r="E111" s="97">
        <f t="shared" si="0"/>
        <v>42.463303703703701</v>
      </c>
      <c r="F111" s="102">
        <f>F112+F113</f>
        <v>319900</v>
      </c>
      <c r="G111" s="102">
        <f>G112+G113</f>
        <v>284434.38</v>
      </c>
      <c r="H111" s="97">
        <f t="shared" si="1"/>
        <v>88.913529227883714</v>
      </c>
      <c r="I111" s="99">
        <f t="shared" si="11"/>
        <v>589900</v>
      </c>
      <c r="J111" s="99">
        <f t="shared" si="12"/>
        <v>399085.3</v>
      </c>
      <c r="K111" s="97">
        <f t="shared" si="2"/>
        <v>67.653042888625194</v>
      </c>
    </row>
    <row r="112" spans="1:11" ht="31.2">
      <c r="A112" s="90" t="s">
        <v>249</v>
      </c>
      <c r="B112" s="92" t="s">
        <v>250</v>
      </c>
      <c r="C112" s="110">
        <v>270000</v>
      </c>
      <c r="D112" s="110">
        <v>114650.92</v>
      </c>
      <c r="E112" s="91">
        <f t="shared" si="0"/>
        <v>42.463303703703701</v>
      </c>
      <c r="F112" s="274">
        <v>0</v>
      </c>
      <c r="G112" s="274">
        <v>0</v>
      </c>
      <c r="H112" s="91">
        <v>0</v>
      </c>
      <c r="I112" s="99">
        <f t="shared" si="11"/>
        <v>270000</v>
      </c>
      <c r="J112" s="99">
        <f t="shared" si="12"/>
        <v>114650.92</v>
      </c>
      <c r="K112" s="97">
        <f t="shared" si="2"/>
        <v>42.463303703703701</v>
      </c>
    </row>
    <row r="113" spans="1:11" ht="23.25" customHeight="1">
      <c r="A113" s="90" t="s">
        <v>251</v>
      </c>
      <c r="B113" s="92" t="s">
        <v>252</v>
      </c>
      <c r="C113" s="88">
        <v>0</v>
      </c>
      <c r="D113" s="88">
        <v>0</v>
      </c>
      <c r="E113" s="91">
        <v>0</v>
      </c>
      <c r="F113" s="89">
        <v>319900</v>
      </c>
      <c r="G113" s="89">
        <v>284434.38</v>
      </c>
      <c r="H113" s="91">
        <f t="shared" si="1"/>
        <v>88.913529227883714</v>
      </c>
      <c r="I113" s="99">
        <f t="shared" si="11"/>
        <v>319900</v>
      </c>
      <c r="J113" s="99">
        <f t="shared" si="12"/>
        <v>284434.38</v>
      </c>
      <c r="K113" s="97">
        <f t="shared" si="2"/>
        <v>88.913529227883714</v>
      </c>
    </row>
    <row r="114" spans="1:11" s="22" customFormat="1" ht="17.399999999999999">
      <c r="A114" s="94" t="s">
        <v>253</v>
      </c>
      <c r="B114" s="95" t="s">
        <v>254</v>
      </c>
      <c r="C114" s="96">
        <f>C115+C116</f>
        <v>1258500</v>
      </c>
      <c r="D114" s="96">
        <f>D115+D116</f>
        <v>964695.53</v>
      </c>
      <c r="E114" s="97">
        <f t="shared" ref="E114:E129" si="107">D114/C114*100</f>
        <v>76.654392530790631</v>
      </c>
      <c r="F114" s="102">
        <v>0</v>
      </c>
      <c r="G114" s="102">
        <v>0</v>
      </c>
      <c r="H114" s="97">
        <v>0</v>
      </c>
      <c r="I114" s="99">
        <f t="shared" si="11"/>
        <v>1258500</v>
      </c>
      <c r="J114" s="99">
        <f t="shared" si="12"/>
        <v>964695.53</v>
      </c>
      <c r="K114" s="97">
        <f t="shared" ref="K114:K129" si="108">J114/I114*100</f>
        <v>76.654392530790631</v>
      </c>
    </row>
    <row r="115" spans="1:11" s="22" customFormat="1" ht="18">
      <c r="A115" s="112" t="s">
        <v>423</v>
      </c>
      <c r="B115" s="116" t="s">
        <v>422</v>
      </c>
      <c r="C115" s="88">
        <v>968500</v>
      </c>
      <c r="D115" s="88">
        <v>674895.53</v>
      </c>
      <c r="E115" s="91">
        <f t="shared" ref="E115" si="109">D115/C115*100</f>
        <v>69.684618482188952</v>
      </c>
      <c r="F115" s="89">
        <v>0</v>
      </c>
      <c r="G115" s="89">
        <v>0</v>
      </c>
      <c r="H115" s="91">
        <v>0</v>
      </c>
      <c r="I115" s="99">
        <f t="shared" ref="I115" si="110">C115+F115</f>
        <v>968500</v>
      </c>
      <c r="J115" s="99">
        <f t="shared" ref="J115" si="111">D115+G115</f>
        <v>674895.53</v>
      </c>
      <c r="K115" s="97">
        <f t="shared" ref="K115" si="112">J115/I115*100</f>
        <v>69.684618482188952</v>
      </c>
    </row>
    <row r="116" spans="1:11" ht="18">
      <c r="A116" s="90" t="s">
        <v>255</v>
      </c>
      <c r="B116" s="92" t="s">
        <v>256</v>
      </c>
      <c r="C116" s="88">
        <v>290000</v>
      </c>
      <c r="D116" s="88">
        <v>289800</v>
      </c>
      <c r="E116" s="91">
        <f t="shared" si="107"/>
        <v>99.931034482758619</v>
      </c>
      <c r="F116" s="89">
        <v>0</v>
      </c>
      <c r="G116" s="89">
        <v>0</v>
      </c>
      <c r="H116" s="91">
        <v>0</v>
      </c>
      <c r="I116" s="99">
        <f t="shared" ref="I116:I129" si="113">C116+F116</f>
        <v>290000</v>
      </c>
      <c r="J116" s="99">
        <f t="shared" ref="J116:J129" si="114">D116+G116</f>
        <v>289800</v>
      </c>
      <c r="K116" s="97">
        <f t="shared" si="108"/>
        <v>99.931034482758619</v>
      </c>
    </row>
    <row r="117" spans="1:11" s="22" customFormat="1" ht="17.399999999999999">
      <c r="A117" s="94" t="s">
        <v>312</v>
      </c>
      <c r="B117" s="95" t="s">
        <v>313</v>
      </c>
      <c r="C117" s="109">
        <f>C118</f>
        <v>136</v>
      </c>
      <c r="D117" s="109">
        <f>D118</f>
        <v>0</v>
      </c>
      <c r="E117" s="215">
        <f t="shared" si="107"/>
        <v>0</v>
      </c>
      <c r="F117" s="216">
        <v>0</v>
      </c>
      <c r="G117" s="216">
        <v>0</v>
      </c>
      <c r="H117" s="215">
        <v>0</v>
      </c>
      <c r="I117" s="217">
        <f t="shared" si="113"/>
        <v>136</v>
      </c>
      <c r="J117" s="217">
        <f t="shared" si="114"/>
        <v>0</v>
      </c>
      <c r="K117" s="215">
        <f t="shared" si="108"/>
        <v>0</v>
      </c>
    </row>
    <row r="118" spans="1:11" s="22" customFormat="1" ht="18.600000000000001" thickBot="1">
      <c r="A118" s="112" t="s">
        <v>425</v>
      </c>
      <c r="B118" s="116" t="s">
        <v>424</v>
      </c>
      <c r="C118" s="88">
        <v>136</v>
      </c>
      <c r="D118" s="88">
        <v>0</v>
      </c>
      <c r="E118" s="91">
        <f t="shared" ref="E118" si="115">D118/C118*100</f>
        <v>0</v>
      </c>
      <c r="F118" s="89">
        <v>0</v>
      </c>
      <c r="G118" s="89">
        <v>0</v>
      </c>
      <c r="H118" s="91">
        <v>0</v>
      </c>
      <c r="I118" s="99">
        <f t="shared" ref="I118" si="116">C118+F118</f>
        <v>136</v>
      </c>
      <c r="J118" s="99">
        <f t="shared" ref="J118" si="117">D118+G118</f>
        <v>0</v>
      </c>
      <c r="K118" s="97">
        <f t="shared" ref="K118" si="118">J118/I118*100</f>
        <v>0</v>
      </c>
    </row>
    <row r="119" spans="1:11" s="22" customFormat="1" ht="36" customHeight="1" thickBot="1">
      <c r="A119" s="271" t="s">
        <v>257</v>
      </c>
      <c r="B119" s="272" t="s">
        <v>258</v>
      </c>
      <c r="C119" s="273">
        <f>C6+C10+C28+C37+C59+C76+C105+C67+C53</f>
        <v>311676123</v>
      </c>
      <c r="D119" s="273">
        <f>D6+D10+D28+D37+D59+D76+D105+D67+D53</f>
        <v>207934115.98000002</v>
      </c>
      <c r="E119" s="247">
        <f t="shared" si="107"/>
        <v>66.714804451029451</v>
      </c>
      <c r="F119" s="223">
        <f>F6+F10+F37+F53+F59+F67+F76+F105</f>
        <v>19815359.66</v>
      </c>
      <c r="G119" s="223">
        <f>G6+G10+G37+G53+G59+G67+G76+G105</f>
        <v>6827638.6299999999</v>
      </c>
      <c r="H119" s="247">
        <f t="shared" ref="H119:H129" si="119">G119/F119*100</f>
        <v>34.456294244219634</v>
      </c>
      <c r="I119" s="248">
        <f t="shared" si="113"/>
        <v>331491482.66000003</v>
      </c>
      <c r="J119" s="248">
        <f t="shared" si="114"/>
        <v>214761754.61000001</v>
      </c>
      <c r="K119" s="249">
        <f t="shared" si="108"/>
        <v>64.786507600943139</v>
      </c>
    </row>
    <row r="120" spans="1:11" ht="46.8">
      <c r="A120" s="218" t="s">
        <v>259</v>
      </c>
      <c r="B120" s="219" t="s">
        <v>260</v>
      </c>
      <c r="C120" s="220">
        <v>294600</v>
      </c>
      <c r="D120" s="220">
        <v>179600</v>
      </c>
      <c r="E120" s="221">
        <f t="shared" si="107"/>
        <v>60.964019008825524</v>
      </c>
      <c r="F120" s="222">
        <v>0</v>
      </c>
      <c r="G120" s="222">
        <v>0</v>
      </c>
      <c r="H120" s="221">
        <v>0</v>
      </c>
      <c r="I120" s="297">
        <f t="shared" si="113"/>
        <v>294600</v>
      </c>
      <c r="J120" s="297">
        <f t="shared" si="114"/>
        <v>179600</v>
      </c>
      <c r="K120" s="295">
        <f t="shared" si="108"/>
        <v>60.964019008825524</v>
      </c>
    </row>
    <row r="121" spans="1:11" s="22" customFormat="1" ht="35.549999999999997" customHeight="1" thickBot="1">
      <c r="A121" s="243" t="s">
        <v>261</v>
      </c>
      <c r="B121" s="244" t="s">
        <v>262</v>
      </c>
      <c r="C121" s="96">
        <f>C119+C120</f>
        <v>311970723</v>
      </c>
      <c r="D121" s="96">
        <f>D119+D120</f>
        <v>208113715.98000002</v>
      </c>
      <c r="E121" s="245">
        <f t="shared" si="107"/>
        <v>66.709373872881017</v>
      </c>
      <c r="F121" s="98">
        <f>F119+F120</f>
        <v>19815359.66</v>
      </c>
      <c r="G121" s="98">
        <f>G119+G120</f>
        <v>6827638.6299999999</v>
      </c>
      <c r="H121" s="245">
        <f t="shared" si="119"/>
        <v>34.456294244219634</v>
      </c>
      <c r="I121" s="246">
        <f t="shared" si="113"/>
        <v>331786082.66000003</v>
      </c>
      <c r="J121" s="246">
        <f t="shared" si="114"/>
        <v>214941354.61000001</v>
      </c>
      <c r="K121" s="245">
        <f t="shared" si="108"/>
        <v>64.783113531094855</v>
      </c>
    </row>
    <row r="122" spans="1:11" s="22" customFormat="1" ht="62.4" hidden="1">
      <c r="A122" s="94" t="s">
        <v>263</v>
      </c>
      <c r="B122" s="95" t="s">
        <v>264</v>
      </c>
      <c r="C122" s="96">
        <f>SUM(C123:C124)</f>
        <v>0</v>
      </c>
      <c r="D122" s="96">
        <f>SUM(D123:D124)</f>
        <v>0</v>
      </c>
      <c r="E122" s="97">
        <v>0</v>
      </c>
      <c r="F122" s="102">
        <v>0</v>
      </c>
      <c r="G122" s="102">
        <v>0</v>
      </c>
      <c r="H122" s="97">
        <v>0</v>
      </c>
      <c r="I122" s="99">
        <f t="shared" si="113"/>
        <v>0</v>
      </c>
      <c r="J122" s="99">
        <f t="shared" si="114"/>
        <v>0</v>
      </c>
      <c r="K122" s="97">
        <v>0</v>
      </c>
    </row>
    <row r="123" spans="1:11" ht="46.8" hidden="1">
      <c r="A123" s="90" t="s">
        <v>265</v>
      </c>
      <c r="B123" s="92" t="s">
        <v>266</v>
      </c>
      <c r="C123" s="110">
        <v>0</v>
      </c>
      <c r="D123" s="110">
        <v>0</v>
      </c>
      <c r="E123" s="91">
        <v>0</v>
      </c>
      <c r="F123" s="89">
        <v>0</v>
      </c>
      <c r="G123" s="89">
        <v>0</v>
      </c>
      <c r="H123" s="91">
        <v>0</v>
      </c>
      <c r="I123" s="99">
        <f t="shared" si="113"/>
        <v>0</v>
      </c>
      <c r="J123" s="99">
        <f t="shared" si="114"/>
        <v>0</v>
      </c>
      <c r="K123" s="97">
        <v>0</v>
      </c>
    </row>
    <row r="124" spans="1:11" ht="46.8" hidden="1">
      <c r="A124" s="101" t="s">
        <v>324</v>
      </c>
      <c r="B124" s="116" t="s">
        <v>314</v>
      </c>
      <c r="C124" s="110">
        <v>0</v>
      </c>
      <c r="D124" s="110">
        <v>0</v>
      </c>
      <c r="E124" s="91">
        <v>0</v>
      </c>
      <c r="F124" s="89">
        <v>0</v>
      </c>
      <c r="G124" s="89">
        <v>0</v>
      </c>
      <c r="H124" s="91">
        <v>0</v>
      </c>
      <c r="I124" s="99">
        <f t="shared" si="113"/>
        <v>0</v>
      </c>
      <c r="J124" s="99">
        <f t="shared" si="114"/>
        <v>0</v>
      </c>
      <c r="K124" s="97">
        <v>0</v>
      </c>
    </row>
    <row r="125" spans="1:11" s="22" customFormat="1" ht="46.8" hidden="1">
      <c r="A125" s="94" t="s">
        <v>267</v>
      </c>
      <c r="B125" s="95" t="s">
        <v>268</v>
      </c>
      <c r="C125" s="102">
        <f>SUM(C126:C128)</f>
        <v>0</v>
      </c>
      <c r="D125" s="96">
        <f>SUM(D126:D128)</f>
        <v>0</v>
      </c>
      <c r="E125" s="97">
        <v>0</v>
      </c>
      <c r="F125" s="102">
        <f>SUM(F126:F128)</f>
        <v>0</v>
      </c>
      <c r="G125" s="102">
        <f>SUM(G126:G128)</f>
        <v>0</v>
      </c>
      <c r="H125" s="97">
        <v>0</v>
      </c>
      <c r="I125" s="99">
        <f t="shared" si="113"/>
        <v>0</v>
      </c>
      <c r="J125" s="99">
        <f t="shared" si="114"/>
        <v>0</v>
      </c>
      <c r="K125" s="97">
        <v>0</v>
      </c>
    </row>
    <row r="126" spans="1:11" ht="31.2" hidden="1">
      <c r="A126" s="90" t="s">
        <v>269</v>
      </c>
      <c r="B126" s="92" t="s">
        <v>270</v>
      </c>
      <c r="C126" s="88">
        <v>0</v>
      </c>
      <c r="D126" s="88">
        <v>0</v>
      </c>
      <c r="E126" s="91">
        <v>0</v>
      </c>
      <c r="F126" s="89">
        <v>0</v>
      </c>
      <c r="G126" s="89">
        <v>0</v>
      </c>
      <c r="H126" s="91">
        <v>0</v>
      </c>
      <c r="I126" s="99">
        <f t="shared" si="113"/>
        <v>0</v>
      </c>
      <c r="J126" s="99">
        <f t="shared" si="114"/>
        <v>0</v>
      </c>
      <c r="K126" s="97">
        <v>0</v>
      </c>
    </row>
    <row r="127" spans="1:11" ht="46.8" hidden="1">
      <c r="A127" s="224" t="s">
        <v>344</v>
      </c>
      <c r="B127" s="189" t="s">
        <v>343</v>
      </c>
      <c r="C127" s="88">
        <v>0</v>
      </c>
      <c r="D127" s="88">
        <v>0</v>
      </c>
      <c r="E127" s="91">
        <v>0</v>
      </c>
      <c r="F127" s="89">
        <v>0</v>
      </c>
      <c r="G127" s="89">
        <v>0</v>
      </c>
      <c r="H127" s="91">
        <v>0</v>
      </c>
      <c r="I127" s="99">
        <f t="shared" ref="I127" si="120">C127+F127</f>
        <v>0</v>
      </c>
      <c r="J127" s="99">
        <f t="shared" ref="J127" si="121">D127+G127</f>
        <v>0</v>
      </c>
      <c r="K127" s="97">
        <v>0</v>
      </c>
    </row>
    <row r="128" spans="1:11" ht="18.600000000000001" hidden="1" thickBot="1">
      <c r="A128" s="224" t="s">
        <v>271</v>
      </c>
      <c r="B128" s="189" t="s">
        <v>272</v>
      </c>
      <c r="C128" s="225">
        <v>0</v>
      </c>
      <c r="D128" s="225">
        <v>0</v>
      </c>
      <c r="E128" s="226">
        <v>0</v>
      </c>
      <c r="F128" s="227">
        <v>0</v>
      </c>
      <c r="G128" s="227">
        <v>0</v>
      </c>
      <c r="H128" s="215">
        <v>0</v>
      </c>
      <c r="I128" s="217">
        <f t="shared" si="113"/>
        <v>0</v>
      </c>
      <c r="J128" s="217">
        <f t="shared" si="114"/>
        <v>0</v>
      </c>
      <c r="K128" s="215">
        <v>0</v>
      </c>
    </row>
    <row r="129" spans="1:24" s="22" customFormat="1" ht="36" customHeight="1" thickBot="1">
      <c r="A129" s="250" t="s">
        <v>159</v>
      </c>
      <c r="B129" s="251" t="s">
        <v>273</v>
      </c>
      <c r="C129" s="75">
        <f>C121+C122+C125</f>
        <v>311970723</v>
      </c>
      <c r="D129" s="75">
        <f>D121+D122+D125</f>
        <v>208113715.98000002</v>
      </c>
      <c r="E129" s="228">
        <f t="shared" si="107"/>
        <v>66.709373872881017</v>
      </c>
      <c r="F129" s="75">
        <f>F121+F122+F125</f>
        <v>19815359.66</v>
      </c>
      <c r="G129" s="75">
        <f>G121+G122+G125</f>
        <v>6827638.6299999999</v>
      </c>
      <c r="H129" s="228">
        <f t="shared" si="119"/>
        <v>34.456294244219634</v>
      </c>
      <c r="I129" s="229">
        <f t="shared" si="113"/>
        <v>331786082.66000003</v>
      </c>
      <c r="J129" s="229">
        <f t="shared" si="114"/>
        <v>214941354.61000001</v>
      </c>
      <c r="K129" s="230">
        <f t="shared" si="108"/>
        <v>64.783113531094855</v>
      </c>
    </row>
    <row r="130" spans="1:24" ht="8.25" customHeight="1">
      <c r="A130" s="7"/>
      <c r="B130" s="8"/>
      <c r="C130" s="6"/>
      <c r="D130" s="9"/>
      <c r="E130" s="9"/>
      <c r="F130" s="6"/>
      <c r="G130" s="10"/>
      <c r="H130" s="10"/>
      <c r="I130" s="298"/>
      <c r="J130" s="298"/>
      <c r="K130" s="299"/>
    </row>
    <row r="131" spans="1:24" s="17" customFormat="1" ht="18">
      <c r="C131" s="31"/>
      <c r="D131" s="11"/>
      <c r="E131" s="11"/>
      <c r="F131" s="11"/>
      <c r="G131" s="12"/>
      <c r="H131" s="13"/>
      <c r="I131" s="300"/>
      <c r="J131" s="301"/>
      <c r="K131" s="301"/>
      <c r="L131" s="14"/>
      <c r="M131" s="14"/>
      <c r="N131" s="14"/>
      <c r="O131" s="14"/>
      <c r="P131" s="15"/>
      <c r="Q131" s="15"/>
      <c r="R131" s="15"/>
      <c r="S131" s="15"/>
      <c r="T131" s="15"/>
      <c r="U131" s="15"/>
      <c r="V131" s="15"/>
      <c r="W131" s="15"/>
      <c r="X131" s="16"/>
    </row>
    <row r="132" spans="1:24" s="17" customFormat="1" ht="18">
      <c r="A132" s="344" t="s">
        <v>345</v>
      </c>
      <c r="B132" s="344"/>
      <c r="E132" s="11"/>
      <c r="G132" s="18"/>
      <c r="I132" s="302"/>
      <c r="J132" s="302"/>
      <c r="K132" s="302"/>
    </row>
    <row r="133" spans="1:24" s="17" customFormat="1" ht="18">
      <c r="A133" s="32" t="s">
        <v>346</v>
      </c>
      <c r="B133" s="33"/>
      <c r="C133" s="30"/>
      <c r="E133" s="11"/>
      <c r="F133" s="34" t="s">
        <v>471</v>
      </c>
      <c r="G133" s="19"/>
      <c r="I133" s="302"/>
      <c r="J133" s="302"/>
      <c r="K133" s="302"/>
    </row>
  </sheetData>
  <mergeCells count="17">
    <mergeCell ref="K3:K4"/>
    <mergeCell ref="A1:K1"/>
    <mergeCell ref="I2:K2"/>
    <mergeCell ref="C3:C4"/>
    <mergeCell ref="D3:D4"/>
    <mergeCell ref="A132:B132"/>
    <mergeCell ref="F3:F4"/>
    <mergeCell ref="G3:G4"/>
    <mergeCell ref="I3:I4"/>
    <mergeCell ref="J3:J4"/>
    <mergeCell ref="A2:A4"/>
    <mergeCell ref="B2:B3"/>
    <mergeCell ref="A5:K5"/>
    <mergeCell ref="C2:E2"/>
    <mergeCell ref="E3:E4"/>
    <mergeCell ref="H3:H4"/>
    <mergeCell ref="F2:H2"/>
  </mergeCells>
  <pageMargins left="0.4" right="0.19685039370078741" top="0.74803149606299213" bottom="0.27559055118110237" header="0.31496062992125984" footer="0.31496062992125984"/>
  <pageSetup paperSize="9" scale="67" orientation="landscape" verticalDpi="300" r:id="rId1"/>
  <rowBreaks count="1" manualBreakCount="1">
    <brk id="100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ДОХОДИ</vt:lpstr>
      <vt:lpstr>ВИДАТКИ</vt:lpstr>
      <vt:lpstr>Data</vt:lpstr>
      <vt:lpstr>Date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Марків Олена Ярославівна</dc:creator>
  <cp:lastModifiedBy>Mis'kaRada</cp:lastModifiedBy>
  <cp:lastPrinted>2021-10-18T18:41:48Z</cp:lastPrinted>
  <dcterms:created xsi:type="dcterms:W3CDTF">2019-04-04T08:39:19Z</dcterms:created>
  <dcterms:modified xsi:type="dcterms:W3CDTF">2021-10-18T18:43:11Z</dcterms:modified>
</cp:coreProperties>
</file>