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6" tabRatio="500" activeTab="1"/>
  </bookViews>
  <sheets>
    <sheet name="ДОХОДИ" sheetId="1" r:id="rId1"/>
    <sheet name="ВИДАТКИ" sheetId="2" r:id="rId2"/>
  </sheets>
  <definedNames>
    <definedName name="Data">ДОХОДИ!$A$9:$X$120</definedName>
    <definedName name="Date">ДОХОДИ!$B$3</definedName>
    <definedName name="Date1">ДОХОДИ!#REF!</definedName>
    <definedName name="EXCEL_VER">12</definedName>
    <definedName name="PRINT_DATE">"04.04.2019 11:36:23"</definedName>
    <definedName name="PRINTER">"Eксель_Імпорт (XlRpt)  ДержКазначейство ЦА, Копичко Олександр"</definedName>
    <definedName name="REP_CREATOR">"1313-MarkivO"</definedName>
    <definedName name="SignB">ДОХОДИ!#REF!</definedName>
    <definedName name="SignD">ДОХОДИ!#REF!</definedName>
    <definedName name="_xlnm.Print_Titles" localSheetId="1">ВИДАТКИ!$2:$4</definedName>
    <definedName name="_xlnm.Print_Titles" localSheetId="0">ДОХОДИ!$5:$7</definedName>
    <definedName name="_xlnm.Print_Area" localSheetId="1">ВИДАТКИ!$A$1:$K$149</definedName>
    <definedName name="_xlnm.Print_Area" localSheetId="0">ДОХОДИ!$B$1:$L$120</definedName>
  </definedNames>
  <calcPr calcId="125725"/>
</workbook>
</file>

<file path=xl/calcChain.xml><?xml version="1.0" encoding="utf-8"?>
<calcChain xmlns="http://schemas.openxmlformats.org/spreadsheetml/2006/main">
  <c r="E73" i="2"/>
  <c r="C88"/>
  <c r="J73"/>
  <c r="I73"/>
  <c r="G72"/>
  <c r="F72"/>
  <c r="D72"/>
  <c r="J72" s="1"/>
  <c r="C72"/>
  <c r="I72" s="1"/>
  <c r="L61" i="1"/>
  <c r="L62"/>
  <c r="D61"/>
  <c r="F61" s="1"/>
  <c r="F62"/>
  <c r="H144" i="2"/>
  <c r="C109"/>
  <c r="D109"/>
  <c r="F109"/>
  <c r="J24"/>
  <c r="I24"/>
  <c r="E24"/>
  <c r="G22"/>
  <c r="F22"/>
  <c r="D22"/>
  <c r="C22"/>
  <c r="H121"/>
  <c r="H128"/>
  <c r="H64"/>
  <c r="C65"/>
  <c r="D65"/>
  <c r="H26"/>
  <c r="H58"/>
  <c r="E142"/>
  <c r="G141"/>
  <c r="F141"/>
  <c r="D141"/>
  <c r="C141"/>
  <c r="J142"/>
  <c r="I142"/>
  <c r="H141" l="1"/>
  <c r="E72"/>
  <c r="K72"/>
  <c r="K73"/>
  <c r="K24"/>
  <c r="K142"/>
  <c r="D132"/>
  <c r="C132"/>
  <c r="J134"/>
  <c r="I134"/>
  <c r="E134"/>
  <c r="G123"/>
  <c r="F123"/>
  <c r="D123"/>
  <c r="C123"/>
  <c r="J125"/>
  <c r="I125"/>
  <c r="E125"/>
  <c r="K134" l="1"/>
  <c r="K125"/>
  <c r="E32" i="1"/>
  <c r="D32"/>
  <c r="F34"/>
  <c r="F33"/>
  <c r="K34"/>
  <c r="J34"/>
  <c r="K33"/>
  <c r="J33"/>
  <c r="E144" i="2"/>
  <c r="F17" i="1"/>
  <c r="G88" i="2"/>
  <c r="F88"/>
  <c r="D88"/>
  <c r="J89"/>
  <c r="I89"/>
  <c r="E89"/>
  <c r="G74"/>
  <c r="F74"/>
  <c r="C68"/>
  <c r="D68"/>
  <c r="J58"/>
  <c r="I58"/>
  <c r="E58"/>
  <c r="C59"/>
  <c r="D59"/>
  <c r="F59"/>
  <c r="G59"/>
  <c r="J19"/>
  <c r="I19"/>
  <c r="G18"/>
  <c r="F18"/>
  <c r="E19"/>
  <c r="D18"/>
  <c r="J18" s="1"/>
  <c r="C18"/>
  <c r="K58" l="1"/>
  <c r="L34" i="1"/>
  <c r="L33"/>
  <c r="I18" i="2"/>
  <c r="K18" s="1"/>
  <c r="K89"/>
  <c r="I59"/>
  <c r="J59"/>
  <c r="E59"/>
  <c r="E18"/>
  <c r="K19"/>
  <c r="K59" l="1"/>
  <c r="E8" l="1"/>
  <c r="E61" i="1"/>
  <c r="I83"/>
  <c r="G78" i="2"/>
  <c r="J115" l="1"/>
  <c r="I115"/>
  <c r="H115"/>
  <c r="G109"/>
  <c r="G108" s="1"/>
  <c r="F108"/>
  <c r="D108"/>
  <c r="C108"/>
  <c r="J111"/>
  <c r="I111"/>
  <c r="H111"/>
  <c r="D78"/>
  <c r="J86"/>
  <c r="I86"/>
  <c r="G85"/>
  <c r="F85"/>
  <c r="D85"/>
  <c r="C85"/>
  <c r="J52"/>
  <c r="I52"/>
  <c r="E52"/>
  <c r="D51"/>
  <c r="J51" s="1"/>
  <c r="C51"/>
  <c r="D43"/>
  <c r="J17"/>
  <c r="I17"/>
  <c r="E17"/>
  <c r="G16"/>
  <c r="F16"/>
  <c r="D16"/>
  <c r="C16"/>
  <c r="I106" i="1"/>
  <c r="F113"/>
  <c r="I116"/>
  <c r="H104"/>
  <c r="H101" s="1"/>
  <c r="H100" s="1"/>
  <c r="G104"/>
  <c r="G101" s="1"/>
  <c r="G100" s="1"/>
  <c r="J95"/>
  <c r="I95"/>
  <c r="K95"/>
  <c r="H94"/>
  <c r="G94"/>
  <c r="J94" s="1"/>
  <c r="I94" l="1"/>
  <c r="J16" i="2"/>
  <c r="E51"/>
  <c r="I16"/>
  <c r="K16" s="1"/>
  <c r="I85"/>
  <c r="L95" i="1"/>
  <c r="K115" i="2"/>
  <c r="K111"/>
  <c r="J85"/>
  <c r="K85" s="1"/>
  <c r="K86"/>
  <c r="K52"/>
  <c r="I51"/>
  <c r="K51" s="1"/>
  <c r="E16"/>
  <c r="K17"/>
  <c r="K94" i="1"/>
  <c r="L94" s="1"/>
  <c r="H111"/>
  <c r="G111"/>
  <c r="D111"/>
  <c r="K116"/>
  <c r="J116"/>
  <c r="K110"/>
  <c r="J110"/>
  <c r="F110"/>
  <c r="E108"/>
  <c r="D108"/>
  <c r="H108"/>
  <c r="G108"/>
  <c r="E31" i="2"/>
  <c r="G120"/>
  <c r="F120"/>
  <c r="H120" s="1"/>
  <c r="G105"/>
  <c r="F105"/>
  <c r="I105" s="1"/>
  <c r="J106"/>
  <c r="I106"/>
  <c r="H106"/>
  <c r="G77"/>
  <c r="C78"/>
  <c r="J57"/>
  <c r="I57"/>
  <c r="E57"/>
  <c r="G56"/>
  <c r="F56"/>
  <c r="D56"/>
  <c r="C56"/>
  <c r="J53"/>
  <c r="I53"/>
  <c r="E53"/>
  <c r="C35"/>
  <c r="D35"/>
  <c r="D29"/>
  <c r="C29"/>
  <c r="J31"/>
  <c r="I31"/>
  <c r="J30"/>
  <c r="I30"/>
  <c r="E30"/>
  <c r="G29"/>
  <c r="F29"/>
  <c r="F106" i="1"/>
  <c r="F115"/>
  <c r="I118"/>
  <c r="E111"/>
  <c r="K113"/>
  <c r="J113"/>
  <c r="E63"/>
  <c r="D63"/>
  <c r="K64"/>
  <c r="J64"/>
  <c r="E22"/>
  <c r="D22"/>
  <c r="K23"/>
  <c r="J23"/>
  <c r="K22"/>
  <c r="H114" i="2"/>
  <c r="H48"/>
  <c r="E34"/>
  <c r="E36"/>
  <c r="E37"/>
  <c r="E81"/>
  <c r="E84"/>
  <c r="E90"/>
  <c r="E127"/>
  <c r="G95"/>
  <c r="F95"/>
  <c r="G103"/>
  <c r="J103" s="1"/>
  <c r="I103"/>
  <c r="I104"/>
  <c r="J104"/>
  <c r="C126"/>
  <c r="J107"/>
  <c r="I107"/>
  <c r="H107"/>
  <c r="J101"/>
  <c r="I101"/>
  <c r="H101"/>
  <c r="J97"/>
  <c r="I97"/>
  <c r="H97"/>
  <c r="G83"/>
  <c r="F83"/>
  <c r="D83"/>
  <c r="D77" s="1"/>
  <c r="C83"/>
  <c r="J84"/>
  <c r="I84"/>
  <c r="J81"/>
  <c r="I81"/>
  <c r="F78"/>
  <c r="F77" s="1"/>
  <c r="D49"/>
  <c r="G47"/>
  <c r="C77" l="1"/>
  <c r="K53"/>
  <c r="L116" i="1"/>
  <c r="L113"/>
  <c r="L110"/>
  <c r="E83" i="2"/>
  <c r="K31"/>
  <c r="K106"/>
  <c r="I56"/>
  <c r="K57"/>
  <c r="J56"/>
  <c r="K56" s="1"/>
  <c r="E56"/>
  <c r="E29"/>
  <c r="I29"/>
  <c r="K30"/>
  <c r="J29"/>
  <c r="G93"/>
  <c r="F93"/>
  <c r="K103"/>
  <c r="K104"/>
  <c r="I83"/>
  <c r="H105"/>
  <c r="J22" i="1"/>
  <c r="J83" i="2"/>
  <c r="K97"/>
  <c r="J105"/>
  <c r="K105" s="1"/>
  <c r="K107"/>
  <c r="K101"/>
  <c r="K84"/>
  <c r="K81"/>
  <c r="K29" l="1"/>
  <c r="K83"/>
  <c r="G6"/>
  <c r="F6"/>
  <c r="D6"/>
  <c r="C6"/>
  <c r="J9"/>
  <c r="I9"/>
  <c r="E9"/>
  <c r="I117" i="1"/>
  <c r="K117"/>
  <c r="J117"/>
  <c r="E81"/>
  <c r="K9" i="2" l="1"/>
  <c r="L117" i="1"/>
  <c r="J133" i="2"/>
  <c r="I133"/>
  <c r="E133"/>
  <c r="D129"/>
  <c r="C129"/>
  <c r="J130"/>
  <c r="I130"/>
  <c r="E130"/>
  <c r="J114"/>
  <c r="I114"/>
  <c r="J100"/>
  <c r="I100"/>
  <c r="H100"/>
  <c r="J99"/>
  <c r="I99"/>
  <c r="H99"/>
  <c r="J98"/>
  <c r="I98"/>
  <c r="H98"/>
  <c r="G70"/>
  <c r="G67" s="1"/>
  <c r="F70"/>
  <c r="F67" s="1"/>
  <c r="D70"/>
  <c r="C70"/>
  <c r="J71"/>
  <c r="I71"/>
  <c r="E71"/>
  <c r="F47"/>
  <c r="H47" s="1"/>
  <c r="C47"/>
  <c r="J60"/>
  <c r="I60"/>
  <c r="E60"/>
  <c r="J55"/>
  <c r="I55"/>
  <c r="E55"/>
  <c r="J54"/>
  <c r="I54"/>
  <c r="E54"/>
  <c r="G43"/>
  <c r="G42" s="1"/>
  <c r="F43"/>
  <c r="F42" s="1"/>
  <c r="C43"/>
  <c r="J46"/>
  <c r="I46"/>
  <c r="E46"/>
  <c r="J45"/>
  <c r="I45"/>
  <c r="E45"/>
  <c r="J34"/>
  <c r="I34"/>
  <c r="D40"/>
  <c r="C40"/>
  <c r="C38"/>
  <c r="J41"/>
  <c r="E41"/>
  <c r="G40"/>
  <c r="F40"/>
  <c r="G35"/>
  <c r="F35"/>
  <c r="E35"/>
  <c r="D25"/>
  <c r="C25"/>
  <c r="J27"/>
  <c r="I27"/>
  <c r="E27"/>
  <c r="G25"/>
  <c r="F25"/>
  <c r="J26"/>
  <c r="I26"/>
  <c r="E26"/>
  <c r="G12"/>
  <c r="F12"/>
  <c r="D12"/>
  <c r="C12"/>
  <c r="E13"/>
  <c r="H13"/>
  <c r="I13"/>
  <c r="J13"/>
  <c r="G14"/>
  <c r="F14"/>
  <c r="D14"/>
  <c r="C14"/>
  <c r="J23"/>
  <c r="J22" s="1"/>
  <c r="I23"/>
  <c r="I22" s="1"/>
  <c r="E23"/>
  <c r="J15"/>
  <c r="I15"/>
  <c r="E15"/>
  <c r="H25" l="1"/>
  <c r="C10"/>
  <c r="K34"/>
  <c r="F10"/>
  <c r="E40"/>
  <c r="G10"/>
  <c r="D10"/>
  <c r="K54"/>
  <c r="I12"/>
  <c r="I70"/>
  <c r="K55"/>
  <c r="K130"/>
  <c r="C33"/>
  <c r="K133"/>
  <c r="J12"/>
  <c r="K114"/>
  <c r="K100"/>
  <c r="J40"/>
  <c r="I40"/>
  <c r="K45"/>
  <c r="J70"/>
  <c r="K99"/>
  <c r="K98"/>
  <c r="E70"/>
  <c r="K71"/>
  <c r="K60"/>
  <c r="K46"/>
  <c r="I38"/>
  <c r="I39"/>
  <c r="E39"/>
  <c r="I41"/>
  <c r="K41" s="1"/>
  <c r="K27"/>
  <c r="K15"/>
  <c r="K26"/>
  <c r="K13"/>
  <c r="I14"/>
  <c r="H12"/>
  <c r="E12"/>
  <c r="J14"/>
  <c r="E14"/>
  <c r="E22"/>
  <c r="K23"/>
  <c r="K119" i="1"/>
  <c r="J119"/>
  <c r="F119"/>
  <c r="K112"/>
  <c r="J112"/>
  <c r="F112"/>
  <c r="E102"/>
  <c r="D102"/>
  <c r="H60"/>
  <c r="G60"/>
  <c r="K62"/>
  <c r="J62"/>
  <c r="K61"/>
  <c r="J61"/>
  <c r="H86"/>
  <c r="G86"/>
  <c r="K88"/>
  <c r="J88"/>
  <c r="I88"/>
  <c r="G81"/>
  <c r="G80" s="1"/>
  <c r="D81"/>
  <c r="K84"/>
  <c r="J84"/>
  <c r="E60"/>
  <c r="D60"/>
  <c r="K66"/>
  <c r="J66"/>
  <c r="E16"/>
  <c r="D16"/>
  <c r="K17"/>
  <c r="J17"/>
  <c r="D120" i="2"/>
  <c r="C120"/>
  <c r="J121"/>
  <c r="I121"/>
  <c r="E121"/>
  <c r="H81" i="1"/>
  <c r="I81" s="1"/>
  <c r="H97"/>
  <c r="H96" s="1"/>
  <c r="H93" s="1"/>
  <c r="G97"/>
  <c r="G96" s="1"/>
  <c r="G93" s="1"/>
  <c r="K89"/>
  <c r="J89"/>
  <c r="K67"/>
  <c r="J67"/>
  <c r="K115"/>
  <c r="J115"/>
  <c r="K12" i="2" l="1"/>
  <c r="L17" i="1"/>
  <c r="L115"/>
  <c r="K16"/>
  <c r="F16"/>
  <c r="E141" i="2"/>
  <c r="K40"/>
  <c r="H42"/>
  <c r="K14"/>
  <c r="K70"/>
  <c r="K22"/>
  <c r="L88" i="1"/>
  <c r="J39" i="2"/>
  <c r="K39" s="1"/>
  <c r="D38"/>
  <c r="D33" s="1"/>
  <c r="E33" s="1"/>
  <c r="K121"/>
  <c r="L119" i="1"/>
  <c r="L112"/>
  <c r="J16"/>
  <c r="L16" s="1"/>
  <c r="H80"/>
  <c r="I80" s="1"/>
  <c r="D138" i="2"/>
  <c r="C138"/>
  <c r="G126"/>
  <c r="G119" s="1"/>
  <c r="F126"/>
  <c r="F119" s="1"/>
  <c r="D126"/>
  <c r="E126" s="1"/>
  <c r="D117"/>
  <c r="D112" s="1"/>
  <c r="C117"/>
  <c r="C112" s="1"/>
  <c r="D95"/>
  <c r="D93" s="1"/>
  <c r="C95"/>
  <c r="C93" s="1"/>
  <c r="C91"/>
  <c r="D74"/>
  <c r="D67" s="1"/>
  <c r="C74"/>
  <c r="C67" s="1"/>
  <c r="D61"/>
  <c r="C61"/>
  <c r="C49"/>
  <c r="C42" s="1"/>
  <c r="D47"/>
  <c r="D42" s="1"/>
  <c r="E104" i="1"/>
  <c r="E101" s="1"/>
  <c r="E100" s="1"/>
  <c r="D104"/>
  <c r="D101" s="1"/>
  <c r="D100" s="1"/>
  <c r="E80"/>
  <c r="D80"/>
  <c r="E75"/>
  <c r="D75"/>
  <c r="E73"/>
  <c r="D73"/>
  <c r="E69"/>
  <c r="D69"/>
  <c r="H55"/>
  <c r="H54" s="1"/>
  <c r="H9" s="1"/>
  <c r="G55"/>
  <c r="G54" s="1"/>
  <c r="G9" s="1"/>
  <c r="E50"/>
  <c r="D50"/>
  <c r="E47"/>
  <c r="D47"/>
  <c r="E36"/>
  <c r="D36"/>
  <c r="E30"/>
  <c r="D30"/>
  <c r="E28"/>
  <c r="D28"/>
  <c r="E24"/>
  <c r="D24"/>
  <c r="E19"/>
  <c r="D19"/>
  <c r="D11"/>
  <c r="D10" s="1"/>
  <c r="E11"/>
  <c r="E10" s="1"/>
  <c r="G117" i="2"/>
  <c r="G112" s="1"/>
  <c r="F117"/>
  <c r="F112" s="1"/>
  <c r="E18" i="1" l="1"/>
  <c r="G87" i="2"/>
  <c r="E88"/>
  <c r="F87"/>
  <c r="D18" i="1"/>
  <c r="D87" i="2"/>
  <c r="C87"/>
  <c r="E27" i="1"/>
  <c r="J38" i="2"/>
  <c r="K38" s="1"/>
  <c r="E38"/>
  <c r="C119"/>
  <c r="D68" i="1"/>
  <c r="D59" s="1"/>
  <c r="D27"/>
  <c r="D35"/>
  <c r="D119" i="2"/>
  <c r="E68" i="1"/>
  <c r="E59" s="1"/>
  <c r="E35"/>
  <c r="F26"/>
  <c r="K103"/>
  <c r="J103"/>
  <c r="K102"/>
  <c r="J102"/>
  <c r="K26"/>
  <c r="J26"/>
  <c r="I92"/>
  <c r="I91"/>
  <c r="I87"/>
  <c r="F103"/>
  <c r="F102"/>
  <c r="F25"/>
  <c r="F24"/>
  <c r="J140" i="2"/>
  <c r="J132"/>
  <c r="J79"/>
  <c r="J48"/>
  <c r="J33"/>
  <c r="I140"/>
  <c r="I79"/>
  <c r="I48"/>
  <c r="I37"/>
  <c r="I36"/>
  <c r="I33"/>
  <c r="E132"/>
  <c r="J92"/>
  <c r="I92"/>
  <c r="J91"/>
  <c r="I91"/>
  <c r="J37"/>
  <c r="J36"/>
  <c r="J75"/>
  <c r="I75"/>
  <c r="I132"/>
  <c r="H79"/>
  <c r="E64"/>
  <c r="I64"/>
  <c r="J64"/>
  <c r="E48"/>
  <c r="E75"/>
  <c r="H90" i="1"/>
  <c r="H85" s="1"/>
  <c r="G90"/>
  <c r="G85" s="1"/>
  <c r="K92"/>
  <c r="J92"/>
  <c r="K91"/>
  <c r="J91"/>
  <c r="K87"/>
  <c r="J87"/>
  <c r="G61" i="2"/>
  <c r="K37" l="1"/>
  <c r="K36"/>
  <c r="K33"/>
  <c r="D9" i="1"/>
  <c r="D99" s="1"/>
  <c r="D107" s="1"/>
  <c r="D120" s="1"/>
  <c r="E9"/>
  <c r="E99" s="1"/>
  <c r="E107" s="1"/>
  <c r="E120" s="1"/>
  <c r="L102"/>
  <c r="D135" i="2"/>
  <c r="D137" s="1"/>
  <c r="D145" s="1"/>
  <c r="K75"/>
  <c r="K48"/>
  <c r="L92" i="1"/>
  <c r="L26"/>
  <c r="L103"/>
  <c r="L91"/>
  <c r="L87"/>
  <c r="C135" i="2"/>
  <c r="C137" s="1"/>
  <c r="K132"/>
  <c r="K79"/>
  <c r="G135"/>
  <c r="K64"/>
  <c r="K114" i="1"/>
  <c r="J114"/>
  <c r="F114"/>
  <c r="L114" l="1"/>
  <c r="G59"/>
  <c r="G99" s="1"/>
  <c r="G107" s="1"/>
  <c r="G120" s="1"/>
  <c r="H59"/>
  <c r="H99" s="1"/>
  <c r="H107" s="1"/>
  <c r="H120" s="1"/>
  <c r="G137" i="2" l="1"/>
  <c r="G145" s="1"/>
  <c r="F61"/>
  <c r="H61" s="1"/>
  <c r="H80"/>
  <c r="H78"/>
  <c r="I85" i="1"/>
  <c r="K20"/>
  <c r="J20"/>
  <c r="F21"/>
  <c r="F20"/>
  <c r="J47" i="2"/>
  <c r="I47"/>
  <c r="J35"/>
  <c r="I35"/>
  <c r="J32"/>
  <c r="I32"/>
  <c r="J28"/>
  <c r="I28"/>
  <c r="J25"/>
  <c r="I25"/>
  <c r="E47"/>
  <c r="E32"/>
  <c r="E28"/>
  <c r="E25"/>
  <c r="E108"/>
  <c r="J8"/>
  <c r="I8"/>
  <c r="K35" l="1"/>
  <c r="K28"/>
  <c r="F135"/>
  <c r="F137" s="1"/>
  <c r="F145" s="1"/>
  <c r="K47"/>
  <c r="L20" i="1"/>
  <c r="K25" i="2"/>
  <c r="K32"/>
  <c r="K8"/>
  <c r="J108"/>
  <c r="I108"/>
  <c r="K108" l="1"/>
  <c r="H108"/>
  <c r="K118" i="1"/>
  <c r="J118"/>
  <c r="K83"/>
  <c r="J83"/>
  <c r="F118"/>
  <c r="I10" i="2"/>
  <c r="J10"/>
  <c r="I11"/>
  <c r="J11"/>
  <c r="I20"/>
  <c r="J20"/>
  <c r="I21"/>
  <c r="J21"/>
  <c r="I42"/>
  <c r="J42"/>
  <c r="I43"/>
  <c r="J43"/>
  <c r="I44"/>
  <c r="J44"/>
  <c r="I49"/>
  <c r="J49"/>
  <c r="I50"/>
  <c r="J50"/>
  <c r="I61"/>
  <c r="J61"/>
  <c r="I62"/>
  <c r="J62"/>
  <c r="I63"/>
  <c r="J63"/>
  <c r="I65"/>
  <c r="J65"/>
  <c r="I66"/>
  <c r="J66"/>
  <c r="I67"/>
  <c r="J67"/>
  <c r="I68"/>
  <c r="J68"/>
  <c r="I69"/>
  <c r="J69"/>
  <c r="I74"/>
  <c r="J74"/>
  <c r="I76"/>
  <c r="J76"/>
  <c r="I77"/>
  <c r="J77"/>
  <c r="I78"/>
  <c r="J78"/>
  <c r="I80"/>
  <c r="J80"/>
  <c r="I82"/>
  <c r="J82"/>
  <c r="J87"/>
  <c r="I88"/>
  <c r="J88"/>
  <c r="I90"/>
  <c r="J90"/>
  <c r="I93"/>
  <c r="J93"/>
  <c r="I94"/>
  <c r="J94"/>
  <c r="I95"/>
  <c r="J95"/>
  <c r="I96"/>
  <c r="J96"/>
  <c r="I102"/>
  <c r="J102"/>
  <c r="I109"/>
  <c r="J109"/>
  <c r="I110"/>
  <c r="J110"/>
  <c r="I112"/>
  <c r="J112"/>
  <c r="I113"/>
  <c r="J113"/>
  <c r="I116"/>
  <c r="J116"/>
  <c r="I117"/>
  <c r="J117"/>
  <c r="I118"/>
  <c r="J118"/>
  <c r="I119"/>
  <c r="J119"/>
  <c r="I120"/>
  <c r="J120"/>
  <c r="I122"/>
  <c r="J122"/>
  <c r="I123"/>
  <c r="J123"/>
  <c r="I124"/>
  <c r="J124"/>
  <c r="I126"/>
  <c r="J126"/>
  <c r="I127"/>
  <c r="J127"/>
  <c r="I128"/>
  <c r="J128"/>
  <c r="I129"/>
  <c r="J129"/>
  <c r="I131"/>
  <c r="J131"/>
  <c r="I136"/>
  <c r="J136"/>
  <c r="I138"/>
  <c r="J138"/>
  <c r="I139"/>
  <c r="J139"/>
  <c r="J141"/>
  <c r="I143"/>
  <c r="J143"/>
  <c r="I144"/>
  <c r="J144"/>
  <c r="K144" s="1"/>
  <c r="I7"/>
  <c r="J7"/>
  <c r="J6"/>
  <c r="I6"/>
  <c r="H10"/>
  <c r="H11"/>
  <c r="H21"/>
  <c r="H77"/>
  <c r="H93"/>
  <c r="H94"/>
  <c r="H95"/>
  <c r="H96"/>
  <c r="H102"/>
  <c r="H109"/>
  <c r="H110"/>
  <c r="H112"/>
  <c r="H119"/>
  <c r="H126"/>
  <c r="E7"/>
  <c r="E10"/>
  <c r="E11"/>
  <c r="E20"/>
  <c r="E21"/>
  <c r="E42"/>
  <c r="E43"/>
  <c r="E44"/>
  <c r="E49"/>
  <c r="E50"/>
  <c r="E61"/>
  <c r="E62"/>
  <c r="E63"/>
  <c r="E65"/>
  <c r="E66"/>
  <c r="E67"/>
  <c r="E68"/>
  <c r="E69"/>
  <c r="E74"/>
  <c r="E76"/>
  <c r="E77"/>
  <c r="E82"/>
  <c r="E87"/>
  <c r="E109"/>
  <c r="E110"/>
  <c r="E112"/>
  <c r="E116"/>
  <c r="E117"/>
  <c r="E118"/>
  <c r="E119"/>
  <c r="E120"/>
  <c r="E122"/>
  <c r="E123"/>
  <c r="E124"/>
  <c r="E129"/>
  <c r="E131"/>
  <c r="E135"/>
  <c r="E136"/>
  <c r="E137"/>
  <c r="E6"/>
  <c r="I54" i="1"/>
  <c r="I55"/>
  <c r="I56"/>
  <c r="I57"/>
  <c r="I58"/>
  <c r="I59"/>
  <c r="I86"/>
  <c r="I90"/>
  <c r="I93"/>
  <c r="I96"/>
  <c r="I97"/>
  <c r="I98"/>
  <c r="I9"/>
  <c r="J10"/>
  <c r="K10"/>
  <c r="J11"/>
  <c r="K11"/>
  <c r="J12"/>
  <c r="K12"/>
  <c r="J13"/>
  <c r="K13"/>
  <c r="J14"/>
  <c r="K14"/>
  <c r="J15"/>
  <c r="K15"/>
  <c r="J18"/>
  <c r="K18"/>
  <c r="J19"/>
  <c r="K19"/>
  <c r="J21"/>
  <c r="K21"/>
  <c r="J24"/>
  <c r="K24"/>
  <c r="J25"/>
  <c r="K25"/>
  <c r="J27"/>
  <c r="K27"/>
  <c r="J28"/>
  <c r="K28"/>
  <c r="J29"/>
  <c r="K29"/>
  <c r="J30"/>
  <c r="K30"/>
  <c r="J31"/>
  <c r="K31"/>
  <c r="J32"/>
  <c r="K32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3"/>
  <c r="K63"/>
  <c r="J65"/>
  <c r="K65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5"/>
  <c r="K85"/>
  <c r="J86"/>
  <c r="K86"/>
  <c r="J90"/>
  <c r="K90"/>
  <c r="J93"/>
  <c r="K93"/>
  <c r="J96"/>
  <c r="K96"/>
  <c r="J97"/>
  <c r="K97"/>
  <c r="J98"/>
  <c r="K98"/>
  <c r="K99"/>
  <c r="J100"/>
  <c r="K100"/>
  <c r="J101"/>
  <c r="K101"/>
  <c r="J104"/>
  <c r="K104"/>
  <c r="J105"/>
  <c r="K105"/>
  <c r="J106"/>
  <c r="K106"/>
  <c r="K107"/>
  <c r="J108"/>
  <c r="K108"/>
  <c r="J109"/>
  <c r="K109"/>
  <c r="J111"/>
  <c r="K111"/>
  <c r="K120"/>
  <c r="K9"/>
  <c r="F9"/>
  <c r="J9"/>
  <c r="F10"/>
  <c r="F11"/>
  <c r="F12"/>
  <c r="F13"/>
  <c r="F14"/>
  <c r="F15"/>
  <c r="F18"/>
  <c r="F19"/>
  <c r="F27"/>
  <c r="F28"/>
  <c r="F29"/>
  <c r="F30"/>
  <c r="F31"/>
  <c r="F32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9"/>
  <c r="F60"/>
  <c r="F63"/>
  <c r="F65"/>
  <c r="F68"/>
  <c r="F69"/>
  <c r="F70"/>
  <c r="F71"/>
  <c r="F72"/>
  <c r="F73"/>
  <c r="F74"/>
  <c r="F75"/>
  <c r="F76"/>
  <c r="F77"/>
  <c r="F78"/>
  <c r="F79"/>
  <c r="F80"/>
  <c r="F81"/>
  <c r="F82"/>
  <c r="F99"/>
  <c r="I99"/>
  <c r="F100"/>
  <c r="F101"/>
  <c r="F104"/>
  <c r="F105"/>
  <c r="F107"/>
  <c r="J107"/>
  <c r="F108"/>
  <c r="F109"/>
  <c r="F111"/>
  <c r="F120"/>
  <c r="I120"/>
  <c r="A10"/>
  <c r="A11" s="1"/>
  <c r="A12" s="1"/>
  <c r="A13" s="1"/>
  <c r="A14" s="1"/>
  <c r="A15" s="1"/>
  <c r="A18" s="1"/>
  <c r="A19" s="1"/>
  <c r="A21" s="1"/>
  <c r="A24" s="1"/>
  <c r="A25" s="1"/>
  <c r="A27" s="1"/>
  <c r="A28" s="1"/>
  <c r="A29" s="1"/>
  <c r="A30" s="1"/>
  <c r="A31" s="1"/>
  <c r="A32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3" s="1"/>
  <c r="A65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5" s="1"/>
  <c r="A86" s="1"/>
  <c r="A90" s="1"/>
  <c r="A93" s="1"/>
  <c r="A96" s="1"/>
  <c r="A97" s="1"/>
  <c r="A98" s="1"/>
  <c r="A99" s="1"/>
  <c r="A100" s="1"/>
  <c r="A101" s="1"/>
  <c r="A104" s="1"/>
  <c r="A105" s="1"/>
  <c r="A106" s="1"/>
  <c r="A107" s="1"/>
  <c r="A108" s="1"/>
  <c r="A109" s="1"/>
  <c r="A111" s="1"/>
  <c r="A120" s="1"/>
  <c r="K127" i="2" l="1"/>
  <c r="L106" i="1"/>
  <c r="L24"/>
  <c r="L83"/>
  <c r="L25"/>
  <c r="L118"/>
  <c r="J135" i="2"/>
  <c r="J137"/>
  <c r="K78"/>
  <c r="I135"/>
  <c r="H135"/>
  <c r="I87"/>
  <c r="K87" s="1"/>
  <c r="J145"/>
  <c r="K80"/>
  <c r="H87"/>
  <c r="L75" i="1"/>
  <c r="L38"/>
  <c r="L9"/>
  <c r="L111"/>
  <c r="L108"/>
  <c r="L101"/>
  <c r="L98"/>
  <c r="L96"/>
  <c r="L90"/>
  <c r="L85"/>
  <c r="L80"/>
  <c r="L76"/>
  <c r="L72"/>
  <c r="L68"/>
  <c r="L59"/>
  <c r="L55"/>
  <c r="L51"/>
  <c r="L47"/>
  <c r="L43"/>
  <c r="L39"/>
  <c r="L35"/>
  <c r="L29"/>
  <c r="L18"/>
  <c r="L14"/>
  <c r="L10"/>
  <c r="K6" i="2"/>
  <c r="K131"/>
  <c r="K120"/>
  <c r="K96"/>
  <c r="K90"/>
  <c r="K77"/>
  <c r="K65"/>
  <c r="K61"/>
  <c r="K43"/>
  <c r="K44"/>
  <c r="K49"/>
  <c r="K10"/>
  <c r="K129"/>
  <c r="K7"/>
  <c r="K116"/>
  <c r="K112"/>
  <c r="K69"/>
  <c r="K136"/>
  <c r="K124"/>
  <c r="K123"/>
  <c r="K119"/>
  <c r="K117"/>
  <c r="K110"/>
  <c r="K95"/>
  <c r="K93"/>
  <c r="K88"/>
  <c r="K82"/>
  <c r="K76"/>
  <c r="K68"/>
  <c r="K66"/>
  <c r="K62"/>
  <c r="K50"/>
  <c r="K42"/>
  <c r="K20"/>
  <c r="K11"/>
  <c r="K128"/>
  <c r="K126"/>
  <c r="K122"/>
  <c r="K118"/>
  <c r="K109"/>
  <c r="K102"/>
  <c r="K94"/>
  <c r="K74"/>
  <c r="K67"/>
  <c r="K63"/>
  <c r="K21"/>
  <c r="I137"/>
  <c r="L79" i="1"/>
  <c r="L58"/>
  <c r="L54"/>
  <c r="L42"/>
  <c r="L97"/>
  <c r="L93"/>
  <c r="L71"/>
  <c r="L65"/>
  <c r="L50"/>
  <c r="L46"/>
  <c r="L32"/>
  <c r="L28"/>
  <c r="L13"/>
  <c r="L105"/>
  <c r="L109"/>
  <c r="L86"/>
  <c r="L81"/>
  <c r="L77"/>
  <c r="L73"/>
  <c r="L69"/>
  <c r="L60"/>
  <c r="L56"/>
  <c r="L52"/>
  <c r="L48"/>
  <c r="L44"/>
  <c r="L40"/>
  <c r="L36"/>
  <c r="L30"/>
  <c r="L19"/>
  <c r="L15"/>
  <c r="L11"/>
  <c r="L104"/>
  <c r="L100"/>
  <c r="L82"/>
  <c r="L78"/>
  <c r="L74"/>
  <c r="L70"/>
  <c r="L63"/>
  <c r="L57"/>
  <c r="L53"/>
  <c r="L49"/>
  <c r="L45"/>
  <c r="L41"/>
  <c r="L37"/>
  <c r="L31"/>
  <c r="L27"/>
  <c r="L21"/>
  <c r="L12"/>
  <c r="J120"/>
  <c r="L120" s="1"/>
  <c r="L107"/>
  <c r="I107"/>
  <c r="J99"/>
  <c r="L99" s="1"/>
  <c r="K135" i="2" l="1"/>
  <c r="K137"/>
  <c r="H137"/>
  <c r="H145" l="1"/>
  <c r="C145"/>
  <c r="E145" s="1"/>
  <c r="I141"/>
  <c r="K141" s="1"/>
  <c r="I145" l="1"/>
  <c r="K145" s="1"/>
</calcChain>
</file>

<file path=xl/sharedStrings.xml><?xml version="1.0" encoding="utf-8"?>
<sst xmlns="http://schemas.openxmlformats.org/spreadsheetml/2006/main" count="541" uniqueCount="513">
  <si>
    <t xml:space="preserve">Найменування </t>
  </si>
  <si>
    <t>Код бюджетної класифікації</t>
  </si>
  <si>
    <t>Загальний фонд</t>
  </si>
  <si>
    <t>Спеціальний фонд</t>
  </si>
  <si>
    <t>Разом</t>
  </si>
  <si>
    <t>виконано за звітний період (рік)</t>
  </si>
  <si>
    <t xml:space="preserve">виконано за звітний період (рік)  </t>
  </si>
  <si>
    <t xml:space="preserve">виконаноза звітний період (рік) </t>
  </si>
  <si>
    <t>Податкові надходження:</t>
  </si>
  <si>
    <t>10000000</t>
  </si>
  <si>
    <t>Податки на доходи, податки на прибуток, податки на збільшення ринкової вартості</t>
  </si>
  <si>
    <t>11000000</t>
  </si>
  <si>
    <t>Податок 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</si>
  <si>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</si>
  <si>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</si>
  <si>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</si>
  <si>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</si>
  <si>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11010200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</si>
  <si>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</si>
  <si>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</si>
  <si>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</si>
  <si>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</si>
  <si>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Рентна плата та плата за використання інших природних ресурсів</t>
  </si>
  <si>
    <t>13000000</t>
  </si>
  <si>
    <t>Рентна плата за спеціальне використання лісових ресурсів</t>
  </si>
  <si>
    <t>13010000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</si>
  <si>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</si>
  <si>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13010200</t>
  </si>
  <si>
    <t>Рентна плата за користування надрами</t>
  </si>
  <si>
    <t>13030000</t>
  </si>
  <si>
    <t>Рентна плата за користування надрами для видобування корисних копалин загальнодержавного значення</t>
  </si>
  <si>
    <t>13030100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</si>
  <si>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</si>
  <si>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</si>
  <si>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</si>
  <si>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</si>
  <si>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</si>
  <si>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</si>
  <si>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</si>
  <si>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</si>
  <si>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</si>
  <si>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</si>
  <si>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</si>
  <si>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Місцеві податки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</si>
  <si>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</si>
  <si>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</si>
  <si>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</si>
  <si>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</si>
  <si>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</si>
  <si>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</si>
  <si>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</si>
  <si>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</si>
  <si>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</si>
  <si>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</si>
  <si>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</si>
  <si>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  </t>
  </si>
  <si>
    <t>18010500</t>
  </si>
  <si>
    <t>Орендна плата з юридичних осіб </t>
  </si>
  <si>
    <t>18010600</t>
  </si>
  <si>
    <t>Земельний податок з фізичних осіб</t>
  </si>
  <si>
    <t>18010700</t>
  </si>
  <si>
    <t>Орендна плата з фізичних осіб</t>
  </si>
  <si>
    <t>18010900</t>
  </si>
  <si>
    <t>Транспортний податок з фізичних осіб</t>
  </si>
  <si>
    <t>18011000</t>
  </si>
  <si>
    <t>Транспортний податок з юридичних осіб</t>
  </si>
  <si>
    <t>18011100</t>
  </si>
  <si>
    <t>Туристичний збір </t>
  </si>
  <si>
    <t>18030000</t>
  </si>
  <si>
    <t>Туристичний збір, сплачений юридичними особами </t>
  </si>
  <si>
    <t>18030100</t>
  </si>
  <si>
    <t>Туристичний збір, сплачений фізичними особами </t>
  </si>
  <si>
    <t>18030200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</si>
  <si>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</si>
  <si>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</si>
  <si>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</si>
  <si>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</si>
  <si>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</si>
  <si>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</si>
  <si>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</si>
  <si>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18050500</t>
  </si>
  <si>
    <t>Інші податки та збори </t>
  </si>
  <si>
    <t>19000000</t>
  </si>
  <si>
    <t>Екологічний податок 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</si>
  <si>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</si>
  <si>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</si>
  <si>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</si>
  <si>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</si>
  <si>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</si>
  <si>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</si>
  <si>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</si>
  <si>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Неподаткові надходження</t>
  </si>
  <si>
    <t>20000000</t>
  </si>
  <si>
    <t>Доходи від  власності та підприємницької діяльності</t>
  </si>
  <si>
    <t>21000000</t>
  </si>
  <si>
    <t>Інші надходження</t>
  </si>
  <si>
    <t>21080000</t>
  </si>
  <si>
    <t>Адміністративні штрафи та інші санкції </t>
  </si>
  <si>
    <t>21081100</t>
  </si>
  <si>
    <t>Адміністративні збори та платежі, доходи від некомерційної господарської діяльності </t>
  </si>
  <si>
    <t>22000000</t>
  </si>
  <si>
    <t>Плата за надання адміністративних послуг</t>
  </si>
  <si>
    <t>22010000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</si>
  <si>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</si>
  <si>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</si>
  <si>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</si>
  <si>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</si>
  <si>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</t>
  </si>
  <si>
    <t>22012600</t>
  </si>
  <si>
    <t>Надходження від орендної плати за користування цілісним майновим комплексом та іншим державним майном  </t>
  </si>
  <si>
    <t>22080000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</si>
  <si>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</si>
  <si>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</si>
  <si>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</si>
  <si>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</si>
  <si>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</si>
  <si>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не віднесене до інших категорій</t>
  </si>
  <si>
    <t>22090200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</si>
  <si>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</si>
  <si>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</si>
  <si>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</si>
  <si>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22130000</t>
  </si>
  <si>
    <t>Інші неподаткові надходження  </t>
  </si>
  <si>
    <t>24000000</t>
  </si>
  <si>
    <t>Інші надходження  </t>
  </si>
  <si>
    <t>24060000</t>
  </si>
  <si>
    <t>24060300</t>
  </si>
  <si>
    <t>Власні надходження бюджетних установ  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</si>
  <si>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</si>
  <si>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</si>
  <si>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</si>
  <si>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Інші джерела власних надходжень бюджетних установ  </t>
  </si>
  <si>
    <t>25020000</t>
  </si>
  <si>
    <t>Доходи від операцій з капіталом  </t>
  </si>
  <si>
    <t>30000000</t>
  </si>
  <si>
    <t>Кошти від продажу землі і нематеріальних активів </t>
  </si>
  <si>
    <t>33000000</t>
  </si>
  <si>
    <t>Кошти від продажу землі</t>
  </si>
  <si>
    <t>33010000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</si>
  <si>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</si>
  <si>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33010100</t>
  </si>
  <si>
    <t>Усього доходів без урахування міжбюджетних трансфертів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</si>
  <si>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</si>
  <si>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</si>
  <si>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</si>
  <si>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</si>
  <si>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</si>
  <si>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Субвенції з державного бюджету місцевим бюджетам</t>
  </si>
  <si>
    <t>41030000</t>
  </si>
  <si>
    <t>Освітня субвенція з державного бюджету місцевим бюджетам</t>
  </si>
  <si>
    <t>41033900</t>
  </si>
  <si>
    <t>Усього доходів з урахуванням міжбюджетних трансфертів з державного бюджету</t>
  </si>
  <si>
    <t>90010200</t>
  </si>
  <si>
    <t>Дотації з місцевих бюджетів іншим місцевим бюджетам</t>
  </si>
  <si>
    <t>41040000</t>
  </si>
  <si>
    <t>41040200</t>
  </si>
  <si>
    <t>Субвенції з місцевих бюджетів іншим місцевим бюджетам</t>
  </si>
  <si>
    <t>41050000</t>
  </si>
  <si>
    <t>Усього</t>
  </si>
  <si>
    <t>90010300</t>
  </si>
  <si>
    <t>Державне управлiння</t>
  </si>
  <si>
    <t>0100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</si>
  <si>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</si>
  <si>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</si>
  <si>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Освiта</t>
  </si>
  <si>
    <t>1000</t>
  </si>
  <si>
    <t>Надання дошкільної освіти</t>
  </si>
  <si>
    <t>1010</t>
  </si>
  <si>
    <t>1020</t>
  </si>
  <si>
    <t>Соціальний захист та соціальне забезпечення</t>
  </si>
  <si>
    <t>3000</t>
  </si>
  <si>
    <t>Інші заклади та заходи</t>
  </si>
  <si>
    <t>3240</t>
  </si>
  <si>
    <t>Інші заходи у сфері соціального захисту і соціального забезпечення</t>
  </si>
  <si>
    <t>3242</t>
  </si>
  <si>
    <t>Культура i мистецтво</t>
  </si>
  <si>
    <t>4000</t>
  </si>
  <si>
    <t>Забезпечення діяльності бібліотек</t>
  </si>
  <si>
    <t>4030</t>
  </si>
  <si>
    <t>Забезпечення діяльності музеїв i виставок</t>
  </si>
  <si>
    <t>4040</t>
  </si>
  <si>
    <t>4060</t>
  </si>
  <si>
    <t>Інші заклади та заходи в галузі культури і мистецтва</t>
  </si>
  <si>
    <t>4080</t>
  </si>
  <si>
    <t>Інші заходи в галузі культури і мистецтва</t>
  </si>
  <si>
    <t>4082</t>
  </si>
  <si>
    <t>Фiзична культура i спорт</t>
  </si>
  <si>
    <t>5000</t>
  </si>
  <si>
    <t>Проведення спортивної роботи в регіоні</t>
  </si>
  <si>
    <t>5010</t>
  </si>
  <si>
    <t>Проведення навчально-тренувальних зборів і змагань з олімпійських видів спорту</t>
  </si>
  <si>
    <t>5011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</si>
  <si>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</si>
  <si>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</si>
  <si>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</si>
  <si>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</si>
  <si>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Житлово-комунальне господарство</t>
  </si>
  <si>
    <t>6000</t>
  </si>
  <si>
    <t>Утримання та ефективна експлуатація об’єктів житлово-комунального господарства</t>
  </si>
  <si>
    <t>6010</t>
  </si>
  <si>
    <t>Забезпечення діяльності водопровідно-каналізаційного господарства</t>
  </si>
  <si>
    <t>6013</t>
  </si>
  <si>
    <t>Організація благоустрою населених пунктів</t>
  </si>
  <si>
    <t>6030</t>
  </si>
  <si>
    <t>Економічна діяльність</t>
  </si>
  <si>
    <t>7000</t>
  </si>
  <si>
    <t>Сільське, лісове, рибне господарство та мисливство</t>
  </si>
  <si>
    <t>7100</t>
  </si>
  <si>
    <t>Здійснення  заходів із землеустрою</t>
  </si>
  <si>
    <t>7130</t>
  </si>
  <si>
    <t>Будівництво та регіональний розвиток</t>
  </si>
  <si>
    <t>7300</t>
  </si>
  <si>
    <t>Будівництво об'єктів житлово-комунального господарства</t>
  </si>
  <si>
    <t>7310</t>
  </si>
  <si>
    <t>Будівництво об'єктів соціально-культурного призначення</t>
  </si>
  <si>
    <t>7320</t>
  </si>
  <si>
    <t>Розроблення схем планування та забудови територій (містобудівної документації)</t>
  </si>
  <si>
    <t>7350</t>
  </si>
  <si>
    <t>Виконання інвестиційних проектів</t>
  </si>
  <si>
    <t>7360</t>
  </si>
  <si>
    <t>Транспорт та транспортна інфраструктура, дорожнє господарство</t>
  </si>
  <si>
    <t>7400</t>
  </si>
  <si>
    <t>Утримання та розвиток автомобільних доріг та дорожньої інфраструктури</t>
  </si>
  <si>
    <t>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</si>
  <si>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</si>
  <si>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</si>
  <si>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Інші програми та заходи, пов'язані з економічною діяльністю</t>
  </si>
  <si>
    <t>7600</t>
  </si>
  <si>
    <t>Внески до статутного капіталу суб’єктів господарювання</t>
  </si>
  <si>
    <t>7670</t>
  </si>
  <si>
    <t>Членські внески до асоціацій органів місцевого самоврядування</t>
  </si>
  <si>
    <t>7680</t>
  </si>
  <si>
    <t>Інша економічна діяльність</t>
  </si>
  <si>
    <t>7690</t>
  </si>
  <si>
    <t>Інші заходи, пов'язані з економічною діяльністю</t>
  </si>
  <si>
    <t>7693</t>
  </si>
  <si>
    <t>Інша діяльність</t>
  </si>
  <si>
    <t>8000</t>
  </si>
  <si>
    <t>Захист населення і територій від надзвичайних ситуацій техногенного та природного характеру</t>
  </si>
  <si>
    <t>8100</t>
  </si>
  <si>
    <t>Забезпечення діяльності місцевої пожежної охорони</t>
  </si>
  <si>
    <t>8130</t>
  </si>
  <si>
    <t>Громадський порядок та безпека</t>
  </si>
  <si>
    <t>8200</t>
  </si>
  <si>
    <t>Інші заходи громадського порядку та безпеки</t>
  </si>
  <si>
    <t>8230</t>
  </si>
  <si>
    <t>Охорона навколишнього природного середовища</t>
  </si>
  <si>
    <t>8300</t>
  </si>
  <si>
    <t>Інша діяльність у сфері екології та охорони природних ресурсів</t>
  </si>
  <si>
    <t>8330</t>
  </si>
  <si>
    <t>Природоохоронні заходи за рахунок цільових фондів</t>
  </si>
  <si>
    <t>8340</t>
  </si>
  <si>
    <t>Засоби масової інформації</t>
  </si>
  <si>
    <t>8400</t>
  </si>
  <si>
    <t>Інші заходи у сфері засобів масової інформації</t>
  </si>
  <si>
    <t>8420</t>
  </si>
  <si>
    <t>Усього видатків без урахування міжбюджетних трансфертів</t>
  </si>
  <si>
    <t>900201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</si>
  <si>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</si>
  <si>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</si>
  <si>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Усього видатків з трансфертами, що передаються до державного бюджету</t>
  </si>
  <si>
    <t>900202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</si>
  <si>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</si>
  <si>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9400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</si>
  <si>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</si>
  <si>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9410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</si>
  <si>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</si>
  <si>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9700</t>
  </si>
  <si>
    <t>Субвенція з місцевого бюджету на співфінансування інвестиційних проектів</t>
  </si>
  <si>
    <t>9750</t>
  </si>
  <si>
    <t>Інші субвенції з місцевого бюджету</t>
  </si>
  <si>
    <t>9770</t>
  </si>
  <si>
    <t>900203</t>
  </si>
  <si>
    <t>відсоток виконання</t>
  </si>
  <si>
    <t>ДОХОДИ</t>
  </si>
  <si>
    <t>РАЗОМ</t>
  </si>
  <si>
    <t>програмної класифікації видатків та кредитування місцевих бюджетів</t>
  </si>
  <si>
    <t>ВИДАТКИ</t>
  </si>
  <si>
    <t>Л.Я.Прус</t>
  </si>
  <si>
    <t>13010100</t>
  </si>
  <si>
    <t>41053900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</si>
  <si>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</si>
  <si>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</si>
  <si>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 
</t>
  </si>
  <si>
    <t>22080402</t>
  </si>
  <si>
    <t>0160</t>
  </si>
  <si>
    <t>1150</t>
  </si>
  <si>
    <t>1160</t>
  </si>
  <si>
    <t>Інші програми, заклади та заходи у сфері освіти</t>
  </si>
  <si>
    <t>Забезпечення діяльності інших закладів у сфері освіти</t>
  </si>
  <si>
    <t>7368</t>
  </si>
  <si>
    <t xml:space="preserve">            </t>
  </si>
  <si>
    <t>Виконання інвестиційних проектів за рахунок субвенцій з інших бюджетів</t>
  </si>
  <si>
    <t xml:space="preserve">затверджено  на звітний рік з урахуванням змін </t>
  </si>
  <si>
    <t xml:space="preserve">затверджено на звітний рік з урахуванням змін 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</si>
  <si>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</si>
  <si>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</si>
  <si>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13030200</t>
  </si>
  <si>
    <t>25020100</t>
  </si>
  <si>
    <t>25020200</t>
  </si>
  <si>
    <t>41020000</t>
  </si>
  <si>
    <t>41020100</t>
  </si>
  <si>
    <t>25010100</t>
  </si>
  <si>
    <t>6011</t>
  </si>
  <si>
    <t>5061</t>
  </si>
  <si>
    <t>2000</t>
  </si>
  <si>
    <t>2110</t>
  </si>
  <si>
    <t>2112</t>
  </si>
  <si>
    <t>2113</t>
  </si>
  <si>
    <t>7200</t>
  </si>
  <si>
    <t>7220</t>
  </si>
  <si>
    <t>7321</t>
  </si>
  <si>
    <t xml:space="preserve">Резервний фонд </t>
  </si>
  <si>
    <t>8700</t>
  </si>
  <si>
    <t>9420</t>
  </si>
  <si>
    <t>Охорона здоров'я</t>
  </si>
  <si>
    <t>Первинна медична допомога населенню</t>
  </si>
  <si>
    <t>Первинна медична допомога населенню, що надається фельдшерськими, фельдшерсько-акушерськими пунктами</t>
  </si>
  <si>
    <t>Первинна медична допомога населенню, що надається амбулаторно-поліклінічними закладами (відділеннями)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</si>
  <si>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</si>
  <si>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</si>
  <si>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Газове господарство</t>
  </si>
  <si>
    <t>Газифікація населених пунктів</t>
  </si>
  <si>
    <t>Будівництво освітніх установ та закладів</t>
  </si>
  <si>
    <t>Субвенція з місцевого бюджету за рахунок залишку коштів медичної субвенції, що утворився на початок бюджетного періоду</t>
  </si>
  <si>
    <t>Плата за послуги, що надаються бюджетними установами згідно з їх основною діяльністю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</si>
  <si>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</si>
  <si>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</si>
  <si>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Рентна плата за користування надрами для видобування корисних копалин місцевого значення </t>
  </si>
  <si>
    <t>Дотації</t>
  </si>
  <si>
    <t>Базова дотація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</si>
  <si>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</si>
  <si>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</si>
  <si>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</si>
  <si>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</si>
  <si>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</si>
  <si>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</si>
  <si>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25010400</t>
  </si>
  <si>
    <t>Надходження бюджетних установ від реалізації в установленому порядку майна (крім нерухомого майна) </t>
  </si>
  <si>
    <t>Компенсаційні виплати за пільговий проїзд окремих категорій громадян на залізничному транспорті</t>
  </si>
  <si>
    <t>3035</t>
  </si>
  <si>
    <t>8110</t>
  </si>
  <si>
    <t>Заходи із запобігання та ліквідації надзвичайних ситуацій та наслідків стихійного лиха</t>
  </si>
  <si>
    <t xml:space="preserve">Начальник фінансового відділу  </t>
  </si>
  <si>
    <t>Радехівської міської ради</t>
  </si>
  <si>
    <t xml:space="preserve">        Загальний фонд</t>
  </si>
  <si>
    <t>Звіт про виконання  бюджету Радехівської міської  територіальної громади</t>
  </si>
  <si>
    <t>11020000</t>
  </si>
  <si>
    <t>Податок на прибуток підприємств та фінансових установ комунальної власності </t>
  </si>
  <si>
    <t>11020200</t>
  </si>
  <si>
    <t xml:space="preserve">Податок на прибуток підприємств 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</si>
  <si>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</si>
  <si>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</si>
  <si>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</si>
  <si>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</si>
  <si>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25010300</t>
  </si>
  <si>
    <t>Плата за оренду майна бюджетних устианов</t>
  </si>
  <si>
    <t>21010300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</si>
  <si>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</si>
  <si>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</si>
  <si>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</si>
  <si>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</si>
  <si>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41055000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</si>
  <si>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</si>
  <si>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</si>
  <si>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1031</t>
  </si>
  <si>
    <t>1070</t>
  </si>
  <si>
    <t>1080</t>
  </si>
  <si>
    <t>1140</t>
  </si>
  <si>
    <t>1141</t>
  </si>
  <si>
    <t>1030</t>
  </si>
  <si>
    <t>Надання загальної середньої освіти за рахунок освітньої субвенції</t>
  </si>
  <si>
    <t>1021</t>
  </si>
  <si>
    <t>Забезпечення діяльності інклюзивно-ресурсних центрів</t>
  </si>
  <si>
    <t>Забезпечення діяльності інклюзивно-ресурсних центрів за рахунок коштів місцевого бюджету</t>
  </si>
  <si>
    <t>1151</t>
  </si>
  <si>
    <t>1152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</si>
  <si>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</si>
  <si>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</si>
  <si>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</si>
  <si>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</si>
  <si>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2010</t>
  </si>
  <si>
    <t>2140</t>
  </si>
  <si>
    <t>2144</t>
  </si>
  <si>
    <t>2150</t>
  </si>
  <si>
    <t>2151</t>
  </si>
  <si>
    <t>Багатопрофільна стаціонарна медична допомога населенню</t>
  </si>
  <si>
    <t>Програми і централізовані заходи у галузі охорони здоров'я</t>
  </si>
  <si>
    <t>Централізовані заходи з лікування хворих на цукровий та нецукровий діабет</t>
  </si>
  <si>
    <t>Інші програми, заклади та заходи у сфері охорони здоров'я</t>
  </si>
  <si>
    <t>Забезпечення діяльності інших закладів у сфері охорони здоров'я</t>
  </si>
  <si>
    <t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</si>
  <si>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пільг окремим категоріям громадян з оплати послуг зв'язку</t>
  </si>
  <si>
    <t>3030</t>
  </si>
  <si>
    <t>3032</t>
  </si>
  <si>
    <t>3033</t>
  </si>
  <si>
    <t>Компенсаційні виплати на пільговий проїзд автомобільним транспортом окремим категоріям громадян</t>
  </si>
  <si>
    <t>3100</t>
  </si>
  <si>
    <t>3104</t>
  </si>
  <si>
    <t>3120</t>
  </si>
  <si>
    <t>3121</t>
  </si>
  <si>
    <t>3160</t>
  </si>
  <si>
    <t>3180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</si>
  <si>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</si>
  <si>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</si>
  <si>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</si>
  <si>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Утримання та забезпечення діяльності центрів соціальних служб</t>
  </si>
  <si>
    <t>Забезпечення діяльності палаців і будинків культури, клубів, центрів дозвілля та інших клубних закладів</t>
  </si>
  <si>
    <t>5030</t>
  </si>
  <si>
    <t>5031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</si>
  <si>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</si>
  <si>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</si>
  <si>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7324</t>
  </si>
  <si>
    <t>Будівництво установ та закладів культури</t>
  </si>
  <si>
    <t>7325</t>
  </si>
  <si>
    <t>Будівництво споруд, установ та закладів фізичної культури і спорту</t>
  </si>
  <si>
    <t>7330</t>
  </si>
  <si>
    <t>Будівництво інших об`єктів комунальної власності</t>
  </si>
  <si>
    <t>7660</t>
  </si>
  <si>
    <t>8410</t>
  </si>
  <si>
    <t>Фінансова підтримка засобів масової інформації</t>
  </si>
  <si>
    <t>8710</t>
  </si>
  <si>
    <t>Резервний фонд місцевого бюджету</t>
  </si>
  <si>
    <t>41053400</t>
  </si>
  <si>
    <t>21010000</t>
  </si>
  <si>
    <t>Субвенція з місцевого бюджету на виконання інвестиційних проектів</t>
  </si>
  <si>
    <t>0180</t>
  </si>
  <si>
    <t>6017</t>
  </si>
  <si>
    <t>6070</t>
  </si>
  <si>
    <t>6071</t>
  </si>
  <si>
    <t>7322</t>
  </si>
  <si>
    <t>7340</t>
  </si>
  <si>
    <t>Інша діяльність у сфері державного управління</t>
  </si>
  <si>
    <t>Інша діяльність, пов'язана з експлуатацією об'єктів житлово-комунального господарства</t>
  </si>
  <si>
    <t>Регулювання цін/тарифів на житлово-комунальні послуги</t>
  </si>
  <si>
    <t>Будівництво медичних установ та закладів</t>
  </si>
  <si>
    <t>Проектування, реставрація та охорона пам'яток архітектури</t>
  </si>
  <si>
    <t>Керівництво і управління у відповідній сфері у містах (місті Києві), селищах, селах,  територіальних громадах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</si>
  <si>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</si>
  <si>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</si>
  <si>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  та органу місцевого самоврядування, та розміром економічного обгрунтованих витрат на їх виробництво (надання)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</si>
  <si>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 торгів</t>
  </si>
  <si>
    <t>13020000</t>
  </si>
  <si>
    <t>13020200</t>
  </si>
  <si>
    <t>Рентна плата за спеціальне використання води </t>
  </si>
  <si>
    <t>Рентна плата за спеціальне використання води водних об'єктів місцевого значення </t>
  </si>
  <si>
    <t>21080500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</si>
  <si>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</si>
  <si>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</si>
  <si>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</si>
  <si>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</si>
  <si>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1180</t>
  </si>
  <si>
    <t>1181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</si>
  <si>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</si>
  <si>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</si>
  <si>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</si>
  <si>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 xml:space="preserve"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</t>
  </si>
  <si>
    <t>3140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</si>
  <si>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</t>
  </si>
  <si>
    <t>3190</t>
  </si>
  <si>
    <t>3192</t>
  </si>
  <si>
    <t>Соціальний захист ветеранів війни та праці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</si>
  <si>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</si>
  <si>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6083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</si>
  <si>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</si>
  <si>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</si>
  <si>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</si>
  <si>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</si>
  <si>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41040500</t>
  </si>
  <si>
    <t>41052600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</si>
  <si>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</si>
  <si>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</si>
  <si>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</si>
  <si>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31000000</t>
  </si>
  <si>
    <t>31030000</t>
  </si>
  <si>
    <t>1040</t>
  </si>
  <si>
    <t>1041</t>
  </si>
  <si>
    <t>Надання загальної середньої освіти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t>
  </si>
  <si>
    <t>3130</t>
  </si>
  <si>
    <t>3133</t>
  </si>
  <si>
    <t>Реалізація державної політики у молодіжній сфері</t>
  </si>
  <si>
    <t>Інші заходи та заклади молодіжної політики</t>
  </si>
  <si>
    <t>6080</t>
  </si>
  <si>
    <t>Реалізація державних та місцевих житлових програм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</si>
  <si>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</si>
  <si>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</si>
  <si>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</si>
  <si>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Внески до статутного капіталу суб'єктів господарювання</t>
  </si>
  <si>
    <t>1060</t>
  </si>
  <si>
    <t>1061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</si>
  <si>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</si>
  <si>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</si>
  <si>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</si>
  <si>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Реалізація програм в галузі сільського господарства</t>
  </si>
  <si>
    <t>14040100</t>
  </si>
  <si>
    <t>14040200</t>
  </si>
  <si>
    <t>7110</t>
  </si>
  <si>
    <t>8240</t>
  </si>
  <si>
    <t>Заходи та роботи з територіальної оборони</t>
  </si>
  <si>
    <t>8775</t>
  </si>
  <si>
    <t>Інші заходи за рахунок коштів резервного фонду місцевого бюджету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</si>
  <si>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</si>
  <si>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</si>
  <si>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</si>
  <si>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</t>
  </si>
  <si>
    <t>1142</t>
  </si>
  <si>
    <t>Інші програми та заходи у сфері освіти</t>
  </si>
  <si>
    <t>Інші дотації з місцевого бюджету дотації з державного бюджету</t>
  </si>
  <si>
    <t>за  I квартал 2023 року</t>
  </si>
  <si>
    <t>5041</t>
  </si>
  <si>
    <t>5040</t>
  </si>
  <si>
    <t>Підтримка і розвиток спортивної інфраструктури</t>
  </si>
  <si>
    <t>Утримання та фінансова підтримка спортивних споруд</t>
  </si>
</sst>
</file>

<file path=xl/styles.xml><?xml version="1.0" encoding="utf-8"?>
<styleSheet xmlns="http://schemas.openxmlformats.org/spreadsheetml/2006/main">
  <numFmts count="5">
    <numFmt numFmtId="164" formatCode="#,##0;[Red]#,##0"/>
    <numFmt numFmtId="165" formatCode="0.0"/>
    <numFmt numFmtId="166" formatCode="#,##0.0"/>
    <numFmt numFmtId="167" formatCode="#,##0.00;\-#,##0.00"/>
    <numFmt numFmtId="168" formatCode="#,##0;\-#,##0"/>
  </numFmts>
  <fonts count="45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sz val="14"/>
      <name val="Times New Roman"/>
      <family val="1"/>
      <charset val="1"/>
    </font>
    <font>
      <sz val="12"/>
      <name val="Times New Roman"/>
      <family val="1"/>
      <charset val="1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9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family val="1"/>
      <charset val="204"/>
    </font>
    <font>
      <b/>
      <i/>
      <sz val="10"/>
      <name val="Times New Roman"/>
      <family val="1"/>
      <charset val="1"/>
    </font>
    <font>
      <b/>
      <i/>
      <sz val="12"/>
      <name val="Times New Roman"/>
      <family val="1"/>
      <charset val="1"/>
    </font>
    <font>
      <b/>
      <i/>
      <sz val="14"/>
      <name val="Times New Roman"/>
      <family val="1"/>
      <charset val="1"/>
    </font>
    <font>
      <b/>
      <i/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ahoma"/>
      <family val="2"/>
      <charset val="204"/>
    </font>
    <font>
      <i/>
      <sz val="10"/>
      <name val="Arial Cyr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3"/>
      <name val="Times New Roman"/>
      <family val="1"/>
      <charset val="1"/>
    </font>
    <font>
      <sz val="11"/>
      <name val="Times New Roman"/>
      <family val="1"/>
      <charset val="1"/>
    </font>
    <font>
      <b/>
      <sz val="13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2" fillId="0" borderId="0"/>
    <xf numFmtId="0" fontId="11" fillId="0" borderId="0"/>
    <xf numFmtId="0" fontId="1" fillId="0" borderId="0"/>
    <xf numFmtId="0" fontId="38" fillId="0" borderId="0"/>
  </cellStyleXfs>
  <cellXfs count="428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Fill="1" applyBorder="1"/>
    <xf numFmtId="49" fontId="2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165" fontId="2" fillId="0" borderId="0" xfId="0" applyNumberFormat="1" applyFont="1" applyFill="1" applyBorder="1" applyAlignment="1" applyProtection="1">
      <alignment horizontal="center"/>
    </xf>
    <xf numFmtId="2" fontId="14" fillId="0" borderId="0" xfId="1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left" wrapText="1"/>
    </xf>
    <xf numFmtId="0" fontId="17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/>
    <xf numFmtId="0" fontId="10" fillId="0" borderId="0" xfId="0" applyFont="1"/>
    <xf numFmtId="0" fontId="18" fillId="0" borderId="0" xfId="0" applyFont="1" applyFill="1"/>
    <xf numFmtId="0" fontId="10" fillId="0" borderId="0" xfId="0" applyFont="1" applyFill="1" applyBorder="1" applyAlignment="1">
      <alignment horizont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" fontId="3" fillId="0" borderId="4" xfId="0" applyNumberFormat="1" applyFont="1" applyFill="1" applyBorder="1" applyAlignment="1" applyProtection="1">
      <alignment horizontal="right" vertical="top"/>
    </xf>
    <xf numFmtId="4" fontId="6" fillId="0" borderId="4" xfId="0" applyNumberFormat="1" applyFont="1" applyFill="1" applyBorder="1" applyAlignment="1" applyProtection="1">
      <alignment horizontal="right" vertical="top"/>
    </xf>
    <xf numFmtId="4" fontId="21" fillId="0" borderId="4" xfId="0" applyNumberFormat="1" applyFont="1" applyFill="1" applyBorder="1" applyAlignment="1" applyProtection="1">
      <alignment horizontal="right" vertical="top"/>
    </xf>
    <xf numFmtId="0" fontId="22" fillId="0" borderId="0" xfId="0" applyFont="1"/>
    <xf numFmtId="4" fontId="3" fillId="0" borderId="9" xfId="0" applyNumberFormat="1" applyFont="1" applyFill="1" applyBorder="1" applyAlignment="1" applyProtection="1">
      <alignment horizontal="right" vertical="top"/>
    </xf>
    <xf numFmtId="4" fontId="23" fillId="0" borderId="4" xfId="0" applyNumberFormat="1" applyFont="1" applyFill="1" applyBorder="1" applyAlignment="1" applyProtection="1">
      <alignment horizontal="right" vertical="top"/>
    </xf>
    <xf numFmtId="4" fontId="26" fillId="0" borderId="4" xfId="0" applyNumberFormat="1" applyFont="1" applyFill="1" applyBorder="1" applyAlignment="1" applyProtection="1">
      <alignment horizontal="right" vertical="top"/>
    </xf>
    <xf numFmtId="0" fontId="13" fillId="0" borderId="0" xfId="2" applyFont="1" applyFill="1" applyBorder="1" applyAlignment="1">
      <alignment horizontal="center"/>
    </xf>
    <xf numFmtId="0" fontId="29" fillId="0" borderId="0" xfId="0" applyFont="1" applyFill="1"/>
    <xf numFmtId="3" fontId="25" fillId="0" borderId="0" xfId="1" applyNumberFormat="1" applyFont="1" applyFill="1" applyBorder="1" applyAlignment="1" applyProtection="1">
      <alignment horizontal="justify" vertical="top" wrapText="1"/>
    </xf>
    <xf numFmtId="2" fontId="29" fillId="0" borderId="0" xfId="1" applyNumberFormat="1" applyFont="1" applyFill="1" applyBorder="1" applyAlignment="1" applyProtection="1">
      <alignment horizontal="right"/>
    </xf>
    <xf numFmtId="0" fontId="28" fillId="0" borderId="0" xfId="2" applyFont="1" applyFill="1" applyBorder="1" applyAlignment="1">
      <alignment horizontal="center"/>
    </xf>
    <xf numFmtId="4" fontId="3" fillId="0" borderId="13" xfId="0" applyNumberFormat="1" applyFont="1" applyFill="1" applyBorder="1" applyAlignment="1" applyProtection="1">
      <alignment horizontal="right" vertical="top"/>
    </xf>
    <xf numFmtId="4" fontId="3" fillId="0" borderId="22" xfId="0" applyNumberFormat="1" applyFont="1" applyFill="1" applyBorder="1" applyAlignment="1" applyProtection="1">
      <alignment horizontal="right" vertical="top"/>
    </xf>
    <xf numFmtId="166" fontId="3" fillId="0" borderId="23" xfId="0" applyNumberFormat="1" applyFont="1" applyFill="1" applyBorder="1" applyAlignment="1" applyProtection="1">
      <alignment horizontal="right" vertical="top"/>
    </xf>
    <xf numFmtId="4" fontId="21" fillId="0" borderId="22" xfId="0" applyNumberFormat="1" applyFont="1" applyFill="1" applyBorder="1" applyAlignment="1" applyProtection="1">
      <alignment horizontal="right" vertical="top"/>
    </xf>
    <xf numFmtId="166" fontId="21" fillId="0" borderId="23" xfId="0" applyNumberFormat="1" applyFont="1" applyFill="1" applyBorder="1" applyAlignment="1" applyProtection="1">
      <alignment horizontal="right" vertical="top"/>
    </xf>
    <xf numFmtId="4" fontId="26" fillId="0" borderId="22" xfId="0" applyNumberFormat="1" applyFont="1" applyFill="1" applyBorder="1" applyAlignment="1" applyProtection="1">
      <alignment horizontal="right" vertical="top"/>
    </xf>
    <xf numFmtId="166" fontId="26" fillId="0" borderId="23" xfId="0" applyNumberFormat="1" applyFont="1" applyFill="1" applyBorder="1" applyAlignment="1" applyProtection="1">
      <alignment horizontal="right" vertical="top"/>
    </xf>
    <xf numFmtId="4" fontId="6" fillId="0" borderId="22" xfId="0" applyNumberFormat="1" applyFont="1" applyFill="1" applyBorder="1" applyAlignment="1" applyProtection="1">
      <alignment horizontal="right" vertical="top"/>
    </xf>
    <xf numFmtId="166" fontId="6" fillId="0" borderId="23" xfId="0" applyNumberFormat="1" applyFont="1" applyFill="1" applyBorder="1" applyAlignment="1" applyProtection="1">
      <alignment horizontal="right" vertical="top"/>
    </xf>
    <xf numFmtId="4" fontId="3" fillId="0" borderId="24" xfId="0" applyNumberFormat="1" applyFont="1" applyFill="1" applyBorder="1" applyAlignment="1" applyProtection="1">
      <alignment horizontal="right" vertical="top"/>
    </xf>
    <xf numFmtId="166" fontId="3" fillId="0" borderId="25" xfId="0" applyNumberFormat="1" applyFont="1" applyFill="1" applyBorder="1" applyAlignment="1" applyProtection="1">
      <alignment horizontal="right" vertical="top"/>
    </xf>
    <xf numFmtId="4" fontId="3" fillId="0" borderId="26" xfId="0" applyNumberFormat="1" applyFont="1" applyFill="1" applyBorder="1" applyAlignment="1" applyProtection="1">
      <alignment horizontal="right" vertical="top"/>
    </xf>
    <xf numFmtId="166" fontId="3" fillId="0" borderId="27" xfId="0" applyNumberFormat="1" applyFont="1" applyFill="1" applyBorder="1" applyAlignment="1" applyProtection="1">
      <alignment horizontal="right" vertical="top"/>
    </xf>
    <xf numFmtId="0" fontId="2" fillId="4" borderId="0" xfId="0" applyFont="1" applyFill="1"/>
    <xf numFmtId="0" fontId="9" fillId="4" borderId="0" xfId="0" applyFont="1" applyFill="1"/>
    <xf numFmtId="0" fontId="19" fillId="4" borderId="0" xfId="0" applyFont="1" applyFill="1"/>
    <xf numFmtId="4" fontId="23" fillId="0" borderId="22" xfId="0" applyNumberFormat="1" applyFont="1" applyFill="1" applyBorder="1" applyAlignment="1" applyProtection="1">
      <alignment horizontal="right" vertical="top"/>
    </xf>
    <xf numFmtId="166" fontId="23" fillId="0" borderId="23" xfId="0" applyNumberFormat="1" applyFont="1" applyFill="1" applyBorder="1" applyAlignment="1" applyProtection="1">
      <alignment horizontal="right" vertical="top"/>
    </xf>
    <xf numFmtId="0" fontId="4" fillId="0" borderId="28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49" fontId="9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20" fillId="0" borderId="37" xfId="0" applyFont="1" applyFill="1" applyBorder="1" applyAlignment="1">
      <alignment horizontal="left" vertical="top" wrapText="1"/>
    </xf>
    <xf numFmtId="0" fontId="17" fillId="0" borderId="37" xfId="0" applyFont="1" applyFill="1" applyBorder="1" applyAlignment="1">
      <alignment horizontal="left" vertical="top" wrapText="1"/>
    </xf>
    <xf numFmtId="0" fontId="30" fillId="0" borderId="37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20" fillId="0" borderId="22" xfId="0" applyNumberFormat="1" applyFont="1" applyFill="1" applyBorder="1" applyAlignment="1">
      <alignment horizontal="center" vertical="top" wrapText="1"/>
    </xf>
    <xf numFmtId="49" fontId="7" fillId="0" borderId="22" xfId="0" applyNumberFormat="1" applyFont="1" applyFill="1" applyBorder="1" applyAlignment="1">
      <alignment horizontal="center" vertical="top" wrapText="1"/>
    </xf>
    <xf numFmtId="49" fontId="17" fillId="0" borderId="22" xfId="0" applyNumberFormat="1" applyFont="1" applyFill="1" applyBorder="1" applyAlignment="1">
      <alignment horizontal="center" vertical="top" wrapText="1"/>
    </xf>
    <xf numFmtId="49" fontId="30" fillId="0" borderId="22" xfId="0" applyNumberFormat="1" applyFont="1" applyFill="1" applyBorder="1" applyAlignment="1">
      <alignment horizontal="center" vertical="top" wrapText="1"/>
    </xf>
    <xf numFmtId="49" fontId="16" fillId="0" borderId="22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4" fontId="3" fillId="0" borderId="49" xfId="0" applyNumberFormat="1" applyFont="1" applyFill="1" applyBorder="1" applyAlignment="1" applyProtection="1">
      <alignment horizontal="right" vertical="top"/>
    </xf>
    <xf numFmtId="4" fontId="3" fillId="0" borderId="47" xfId="0" applyNumberFormat="1" applyFont="1" applyFill="1" applyBorder="1" applyAlignment="1" applyProtection="1">
      <alignment horizontal="right" vertical="top"/>
    </xf>
    <xf numFmtId="166" fontId="6" fillId="0" borderId="32" xfId="0" applyNumberFormat="1" applyFont="1" applyFill="1" applyBorder="1" applyAlignment="1" applyProtection="1">
      <alignment horizontal="right" vertical="top"/>
    </xf>
    <xf numFmtId="4" fontId="6" fillId="0" borderId="30" xfId="0" applyNumberFormat="1" applyFont="1" applyFill="1" applyBorder="1" applyAlignment="1" applyProtection="1">
      <alignment horizontal="right" vertical="top"/>
    </xf>
    <xf numFmtId="4" fontId="6" fillId="0" borderId="31" xfId="0" applyNumberFormat="1" applyFont="1" applyFill="1" applyBorder="1" applyAlignment="1" applyProtection="1">
      <alignment horizontal="right" vertical="top"/>
    </xf>
    <xf numFmtId="4" fontId="3" fillId="5" borderId="13" xfId="0" applyNumberFormat="1" applyFont="1" applyFill="1" applyBorder="1" applyAlignment="1" applyProtection="1">
      <alignment horizontal="right" vertical="top"/>
    </xf>
    <xf numFmtId="4" fontId="3" fillId="6" borderId="13" xfId="0" applyNumberFormat="1" applyFont="1" applyFill="1" applyBorder="1" applyAlignment="1" applyProtection="1">
      <alignment horizontal="right" vertical="top"/>
    </xf>
    <xf numFmtId="0" fontId="4" fillId="0" borderId="13" xfId="0" applyFont="1" applyFill="1" applyBorder="1" applyAlignment="1">
      <alignment horizontal="left" vertical="top" wrapText="1"/>
    </xf>
    <xf numFmtId="166" fontId="25" fillId="0" borderId="13" xfId="0" applyNumberFormat="1" applyFont="1" applyFill="1" applyBorder="1" applyAlignment="1" applyProtection="1">
      <alignment horizontal="right" vertical="top"/>
    </xf>
    <xf numFmtId="49" fontId="4" fillId="0" borderId="13" xfId="0" applyNumberFormat="1" applyFont="1" applyFill="1" applyBorder="1" applyAlignment="1">
      <alignment horizontal="center" vertical="top" wrapText="1"/>
    </xf>
    <xf numFmtId="0" fontId="34" fillId="8" borderId="52" xfId="0" applyFont="1" applyFill="1" applyBorder="1" applyAlignment="1">
      <alignment horizontal="left" vertical="center" wrapText="1"/>
    </xf>
    <xf numFmtId="4" fontId="25" fillId="0" borderId="13" xfId="0" applyNumberFormat="1" applyFont="1" applyFill="1" applyBorder="1" applyAlignment="1" applyProtection="1">
      <alignment horizontal="right" vertical="top"/>
    </xf>
    <xf numFmtId="0" fontId="7" fillId="0" borderId="13" xfId="0" applyFont="1" applyFill="1" applyBorder="1" applyAlignment="1">
      <alignment horizontal="left" vertical="top" wrapText="1"/>
    </xf>
    <xf numFmtId="4" fontId="23" fillId="5" borderId="13" xfId="0" applyNumberFormat="1" applyFont="1" applyFill="1" applyBorder="1" applyAlignment="1" applyProtection="1">
      <alignment horizontal="right" vertical="top"/>
    </xf>
    <xf numFmtId="166" fontId="23" fillId="0" borderId="13" xfId="0" applyNumberFormat="1" applyFont="1" applyFill="1" applyBorder="1" applyAlignment="1" applyProtection="1">
      <alignment horizontal="right" vertical="top"/>
    </xf>
    <xf numFmtId="4" fontId="23" fillId="0" borderId="13" xfId="0" applyNumberFormat="1" applyFont="1" applyFill="1" applyBorder="1" applyAlignment="1" applyProtection="1">
      <alignment horizontal="right" vertical="top"/>
    </xf>
    <xf numFmtId="49" fontId="16" fillId="0" borderId="13" xfId="0" applyNumberFormat="1" applyFont="1" applyFill="1" applyBorder="1" applyAlignment="1">
      <alignment horizontal="center" vertical="top" wrapText="1"/>
    </xf>
    <xf numFmtId="0" fontId="34" fillId="8" borderId="13" xfId="0" applyFont="1" applyFill="1" applyBorder="1" applyAlignment="1">
      <alignment horizontal="left" vertical="center" wrapText="1"/>
    </xf>
    <xf numFmtId="4" fontId="23" fillId="6" borderId="13" xfId="0" applyNumberFormat="1" applyFont="1" applyFill="1" applyBorder="1" applyAlignment="1" applyProtection="1">
      <alignment horizontal="right" vertical="top"/>
    </xf>
    <xf numFmtId="49" fontId="20" fillId="0" borderId="13" xfId="0" applyNumberFormat="1" applyFont="1" applyFill="1" applyBorder="1" applyAlignment="1">
      <alignment horizontal="center" vertical="top" wrapText="1"/>
    </xf>
    <xf numFmtId="4" fontId="26" fillId="5" borderId="13" xfId="0" applyNumberFormat="1" applyFont="1" applyFill="1" applyBorder="1" applyAlignment="1" applyProtection="1">
      <alignment horizontal="right" vertical="top"/>
    </xf>
    <xf numFmtId="166" fontId="26" fillId="0" borderId="13" xfId="0" applyNumberFormat="1" applyFont="1" applyFill="1" applyBorder="1" applyAlignment="1" applyProtection="1">
      <alignment horizontal="right" vertical="top"/>
    </xf>
    <xf numFmtId="4" fontId="26" fillId="6" borderId="13" xfId="0" applyNumberFormat="1" applyFont="1" applyFill="1" applyBorder="1" applyAlignment="1" applyProtection="1">
      <alignment horizontal="right" vertical="top"/>
    </xf>
    <xf numFmtId="4" fontId="26" fillId="0" borderId="13" xfId="0" applyNumberFormat="1" applyFont="1" applyFill="1" applyBorder="1" applyAlignment="1" applyProtection="1">
      <alignment horizontal="right" vertical="top"/>
    </xf>
    <xf numFmtId="4" fontId="25" fillId="5" borderId="13" xfId="0" applyNumberFormat="1" applyFont="1" applyFill="1" applyBorder="1" applyAlignment="1" applyProtection="1">
      <alignment horizontal="right" vertical="top"/>
    </xf>
    <xf numFmtId="166" fontId="3" fillId="0" borderId="13" xfId="0" applyNumberFormat="1" applyFont="1" applyFill="1" applyBorder="1" applyAlignment="1" applyProtection="1">
      <alignment horizontal="right" vertical="top"/>
    </xf>
    <xf numFmtId="0" fontId="17" fillId="0" borderId="13" xfId="0" applyFont="1" applyFill="1" applyBorder="1" applyAlignment="1">
      <alignment horizontal="left" vertical="top" wrapText="1"/>
    </xf>
    <xf numFmtId="49" fontId="17" fillId="0" borderId="13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3" fillId="3" borderId="0" xfId="0" applyFont="1" applyFill="1" applyBorder="1" applyAlignment="1">
      <alignment vertical="center"/>
    </xf>
    <xf numFmtId="166" fontId="3" fillId="7" borderId="23" xfId="0" applyNumberFormat="1" applyFont="1" applyFill="1" applyBorder="1" applyAlignment="1" applyProtection="1">
      <alignment horizontal="right" vertical="top"/>
    </xf>
    <xf numFmtId="166" fontId="21" fillId="7" borderId="23" xfId="0" applyNumberFormat="1" applyFont="1" applyFill="1" applyBorder="1" applyAlignment="1" applyProtection="1">
      <alignment horizontal="right" vertical="top"/>
    </xf>
    <xf numFmtId="166" fontId="6" fillId="7" borderId="23" xfId="0" applyNumberFormat="1" applyFont="1" applyFill="1" applyBorder="1" applyAlignment="1" applyProtection="1">
      <alignment horizontal="right" vertical="top"/>
    </xf>
    <xf numFmtId="166" fontId="26" fillId="7" borderId="23" xfId="0" applyNumberFormat="1" applyFont="1" applyFill="1" applyBorder="1" applyAlignment="1" applyProtection="1">
      <alignment horizontal="right" vertical="top"/>
    </xf>
    <xf numFmtId="166" fontId="3" fillId="7" borderId="25" xfId="0" applyNumberFormat="1" applyFont="1" applyFill="1" applyBorder="1" applyAlignment="1" applyProtection="1">
      <alignment horizontal="right" vertical="top"/>
    </xf>
    <xf numFmtId="166" fontId="3" fillId="7" borderId="5" xfId="0" applyNumberFormat="1" applyFont="1" applyFill="1" applyBorder="1" applyAlignment="1" applyProtection="1">
      <alignment horizontal="right" vertical="top"/>
    </xf>
    <xf numFmtId="166" fontId="26" fillId="7" borderId="2" xfId="0" applyNumberFormat="1" applyFont="1" applyFill="1" applyBorder="1" applyAlignment="1" applyProtection="1">
      <alignment horizontal="right" vertical="top"/>
    </xf>
    <xf numFmtId="166" fontId="3" fillId="7" borderId="2" xfId="0" applyNumberFormat="1" applyFont="1" applyFill="1" applyBorder="1" applyAlignment="1" applyProtection="1">
      <alignment horizontal="right" vertical="top"/>
    </xf>
    <xf numFmtId="166" fontId="3" fillId="7" borderId="27" xfId="0" applyNumberFormat="1" applyFont="1" applyFill="1" applyBorder="1" applyAlignment="1" applyProtection="1">
      <alignment horizontal="right" vertical="top"/>
    </xf>
    <xf numFmtId="166" fontId="6" fillId="9" borderId="51" xfId="0" applyNumberFormat="1" applyFont="1" applyFill="1" applyBorder="1" applyAlignment="1" applyProtection="1">
      <alignment horizontal="right" vertical="top"/>
    </xf>
    <xf numFmtId="4" fontId="3" fillId="9" borderId="3" xfId="0" applyNumberFormat="1" applyFont="1" applyFill="1" applyBorder="1" applyAlignment="1" applyProtection="1">
      <alignment horizontal="right" vertical="top"/>
    </xf>
    <xf numFmtId="4" fontId="3" fillId="9" borderId="4" xfId="0" applyNumberFormat="1" applyFont="1" applyFill="1" applyBorder="1" applyAlignment="1" applyProtection="1">
      <alignment horizontal="right" vertical="top"/>
    </xf>
    <xf numFmtId="166" fontId="3" fillId="9" borderId="2" xfId="0" applyNumberFormat="1" applyFont="1" applyFill="1" applyBorder="1" applyAlignment="1" applyProtection="1">
      <alignment horizontal="right" vertical="top"/>
    </xf>
    <xf numFmtId="4" fontId="21" fillId="9" borderId="3" xfId="0" applyNumberFormat="1" applyFont="1" applyFill="1" applyBorder="1" applyAlignment="1" applyProtection="1">
      <alignment horizontal="right" vertical="top"/>
    </xf>
    <xf numFmtId="4" fontId="21" fillId="9" borderId="4" xfId="0" applyNumberFormat="1" applyFont="1" applyFill="1" applyBorder="1" applyAlignment="1" applyProtection="1">
      <alignment horizontal="right" vertical="top"/>
    </xf>
    <xf numFmtId="166" fontId="21" fillId="9" borderId="2" xfId="0" applyNumberFormat="1" applyFont="1" applyFill="1" applyBorder="1" applyAlignment="1" applyProtection="1">
      <alignment horizontal="right" vertical="top"/>
    </xf>
    <xf numFmtId="4" fontId="6" fillId="9" borderId="3" xfId="0" applyNumberFormat="1" applyFont="1" applyFill="1" applyBorder="1" applyAlignment="1" applyProtection="1">
      <alignment horizontal="right" vertical="top"/>
    </xf>
    <xf numFmtId="4" fontId="6" fillId="9" borderId="4" xfId="0" applyNumberFormat="1" applyFont="1" applyFill="1" applyBorder="1" applyAlignment="1" applyProtection="1">
      <alignment horizontal="right" vertical="top"/>
    </xf>
    <xf numFmtId="166" fontId="6" fillId="9" borderId="2" xfId="0" applyNumberFormat="1" applyFont="1" applyFill="1" applyBorder="1" applyAlignment="1" applyProtection="1">
      <alignment horizontal="right" vertical="top"/>
    </xf>
    <xf numFmtId="4" fontId="26" fillId="9" borderId="3" xfId="0" applyNumberFormat="1" applyFont="1" applyFill="1" applyBorder="1" applyAlignment="1" applyProtection="1">
      <alignment horizontal="right" vertical="top"/>
    </xf>
    <xf numFmtId="4" fontId="26" fillId="9" borderId="4" xfId="0" applyNumberFormat="1" applyFont="1" applyFill="1" applyBorder="1" applyAlignment="1" applyProtection="1">
      <alignment horizontal="right" vertical="top"/>
    </xf>
    <xf numFmtId="166" fontId="26" fillId="9" borderId="2" xfId="0" applyNumberFormat="1" applyFont="1" applyFill="1" applyBorder="1" applyAlignment="1" applyProtection="1">
      <alignment horizontal="right" vertical="top"/>
    </xf>
    <xf numFmtId="4" fontId="23" fillId="9" borderId="3" xfId="0" applyNumberFormat="1" applyFont="1" applyFill="1" applyBorder="1" applyAlignment="1" applyProtection="1">
      <alignment horizontal="right" vertical="top"/>
    </xf>
    <xf numFmtId="4" fontId="23" fillId="9" borderId="4" xfId="0" applyNumberFormat="1" applyFont="1" applyFill="1" applyBorder="1" applyAlignment="1" applyProtection="1">
      <alignment horizontal="right" vertical="top"/>
    </xf>
    <xf numFmtId="166" fontId="23" fillId="9" borderId="2" xfId="0" applyNumberFormat="1" applyFont="1" applyFill="1" applyBorder="1" applyAlignment="1" applyProtection="1">
      <alignment horizontal="right" vertical="top"/>
    </xf>
    <xf numFmtId="4" fontId="3" fillId="9" borderId="6" xfId="0" applyNumberFormat="1" applyFont="1" applyFill="1" applyBorder="1" applyAlignment="1" applyProtection="1">
      <alignment horizontal="right" vertical="top"/>
    </xf>
    <xf numFmtId="4" fontId="3" fillId="9" borderId="9" xfId="0" applyNumberFormat="1" applyFont="1" applyFill="1" applyBorder="1" applyAlignment="1" applyProtection="1">
      <alignment horizontal="right" vertical="top"/>
    </xf>
    <xf numFmtId="166" fontId="3" fillId="9" borderId="5" xfId="0" applyNumberFormat="1" applyFont="1" applyFill="1" applyBorder="1" applyAlignment="1" applyProtection="1">
      <alignment horizontal="right" vertical="top"/>
    </xf>
    <xf numFmtId="4" fontId="6" fillId="9" borderId="50" xfId="0" applyNumberFormat="1" applyFont="1" applyFill="1" applyBorder="1" applyAlignment="1" applyProtection="1">
      <alignment horizontal="right" vertical="top"/>
    </xf>
    <xf numFmtId="4" fontId="3" fillId="9" borderId="13" xfId="0" applyNumberFormat="1" applyFont="1" applyFill="1" applyBorder="1" applyAlignment="1" applyProtection="1">
      <alignment horizontal="right" vertical="top"/>
    </xf>
    <xf numFmtId="166" fontId="3" fillId="9" borderId="13" xfId="0" applyNumberFormat="1" applyFont="1" applyFill="1" applyBorder="1" applyAlignment="1" applyProtection="1">
      <alignment horizontal="right" vertical="top"/>
    </xf>
    <xf numFmtId="4" fontId="23" fillId="9" borderId="13" xfId="0" applyNumberFormat="1" applyFont="1" applyFill="1" applyBorder="1" applyAlignment="1" applyProtection="1">
      <alignment horizontal="right" vertical="top"/>
    </xf>
    <xf numFmtId="166" fontId="6" fillId="9" borderId="45" xfId="0" applyNumberFormat="1" applyFont="1" applyFill="1" applyBorder="1" applyAlignment="1" applyProtection="1">
      <alignment horizontal="right" vertical="top"/>
    </xf>
    <xf numFmtId="4" fontId="3" fillId="9" borderId="46" xfId="0" applyNumberFormat="1" applyFont="1" applyFill="1" applyBorder="1" applyAlignment="1" applyProtection="1">
      <alignment horizontal="right" vertical="top"/>
    </xf>
    <xf numFmtId="4" fontId="3" fillId="9" borderId="47" xfId="0" applyNumberFormat="1" applyFont="1" applyFill="1" applyBorder="1" applyAlignment="1" applyProtection="1">
      <alignment horizontal="right" vertical="top"/>
    </xf>
    <xf numFmtId="166" fontId="3" fillId="9" borderId="48" xfId="0" applyNumberFormat="1" applyFont="1" applyFill="1" applyBorder="1" applyAlignment="1" applyProtection="1">
      <alignment horizontal="right" vertical="top"/>
    </xf>
    <xf numFmtId="4" fontId="3" fillId="9" borderId="38" xfId="0" applyNumberFormat="1" applyFont="1" applyFill="1" applyBorder="1" applyAlignment="1" applyProtection="1">
      <alignment horizontal="right" vertical="top"/>
    </xf>
    <xf numFmtId="166" fontId="25" fillId="9" borderId="36" xfId="0" applyNumberFormat="1" applyFont="1" applyFill="1" applyBorder="1" applyAlignment="1" applyProtection="1">
      <alignment horizontal="right" vertical="top"/>
    </xf>
    <xf numFmtId="166" fontId="23" fillId="9" borderId="13" xfId="0" applyNumberFormat="1" applyFont="1" applyFill="1" applyBorder="1" applyAlignment="1" applyProtection="1">
      <alignment horizontal="right" vertical="top"/>
    </xf>
    <xf numFmtId="166" fontId="6" fillId="7" borderId="2" xfId="0" applyNumberFormat="1" applyFont="1" applyFill="1" applyBorder="1" applyAlignment="1" applyProtection="1">
      <alignment horizontal="right" vertical="top"/>
    </xf>
    <xf numFmtId="166" fontId="6" fillId="9" borderId="56" xfId="0" applyNumberFormat="1" applyFont="1" applyFill="1" applyBorder="1" applyAlignment="1" applyProtection="1">
      <alignment horizontal="right" vertical="top"/>
    </xf>
    <xf numFmtId="4" fontId="25" fillId="9" borderId="29" xfId="0" applyNumberFormat="1" applyFont="1" applyFill="1" applyBorder="1" applyAlignment="1" applyProtection="1">
      <alignment horizontal="right" vertical="top"/>
    </xf>
    <xf numFmtId="166" fontId="3" fillId="9" borderId="29" xfId="0" applyNumberFormat="1" applyFont="1" applyFill="1" applyBorder="1" applyAlignment="1" applyProtection="1">
      <alignment horizontal="right" vertical="top"/>
    </xf>
    <xf numFmtId="4" fontId="3" fillId="0" borderId="29" xfId="0" applyNumberFormat="1" applyFont="1" applyFill="1" applyBorder="1" applyAlignment="1" applyProtection="1">
      <alignment horizontal="right" vertical="top"/>
    </xf>
    <xf numFmtId="166" fontId="3" fillId="0" borderId="29" xfId="0" applyNumberFormat="1" applyFont="1" applyFill="1" applyBorder="1" applyAlignment="1" applyProtection="1">
      <alignment horizontal="right" vertical="top"/>
    </xf>
    <xf numFmtId="167" fontId="33" fillId="7" borderId="60" xfId="0" applyNumberFormat="1" applyFont="1" applyFill="1" applyBorder="1" applyAlignment="1">
      <alignment horizontal="right" vertical="center" wrapText="1"/>
    </xf>
    <xf numFmtId="167" fontId="33" fillId="2" borderId="61" xfId="0" applyNumberFormat="1" applyFont="1" applyFill="1" applyBorder="1" applyAlignment="1">
      <alignment horizontal="right" vertical="center" wrapText="1"/>
    </xf>
    <xf numFmtId="49" fontId="7" fillId="0" borderId="10" xfId="0" applyNumberFormat="1" applyFont="1" applyFill="1" applyBorder="1" applyAlignment="1">
      <alignment horizontal="center" vertical="top" wrapText="1"/>
    </xf>
    <xf numFmtId="166" fontId="6" fillId="7" borderId="12" xfId="0" applyNumberFormat="1" applyFont="1" applyFill="1" applyBorder="1" applyAlignment="1" applyProtection="1">
      <alignment horizontal="right" vertical="top"/>
    </xf>
    <xf numFmtId="0" fontId="34" fillId="8" borderId="29" xfId="0" applyFont="1" applyFill="1" applyBorder="1" applyAlignment="1">
      <alignment horizontal="left" vertical="center" wrapText="1"/>
    </xf>
    <xf numFmtId="49" fontId="4" fillId="0" borderId="29" xfId="0" applyNumberFormat="1" applyFont="1" applyFill="1" applyBorder="1" applyAlignment="1">
      <alignment horizontal="center" vertical="top" wrapText="1"/>
    </xf>
    <xf numFmtId="166" fontId="3" fillId="7" borderId="62" xfId="0" applyNumberFormat="1" applyFont="1" applyFill="1" applyBorder="1" applyAlignment="1" applyProtection="1">
      <alignment horizontal="right" vertical="top"/>
    </xf>
    <xf numFmtId="4" fontId="3" fillId="9" borderId="29" xfId="0" applyNumberFormat="1" applyFont="1" applyFill="1" applyBorder="1" applyAlignment="1" applyProtection="1">
      <alignment horizontal="right" vertical="top"/>
    </xf>
    <xf numFmtId="4" fontId="23" fillId="9" borderId="47" xfId="0" applyNumberFormat="1" applyFont="1" applyFill="1" applyBorder="1" applyAlignment="1" applyProtection="1">
      <alignment horizontal="right" vertical="top"/>
    </xf>
    <xf numFmtId="166" fontId="26" fillId="9" borderId="47" xfId="0" applyNumberFormat="1" applyFont="1" applyFill="1" applyBorder="1" applyAlignment="1" applyProtection="1">
      <alignment horizontal="right" vertical="top"/>
    </xf>
    <xf numFmtId="4" fontId="26" fillId="0" borderId="47" xfId="0" applyNumberFormat="1" applyFont="1" applyFill="1" applyBorder="1" applyAlignment="1" applyProtection="1">
      <alignment horizontal="right" vertical="top"/>
    </xf>
    <xf numFmtId="166" fontId="6" fillId="0" borderId="47" xfId="0" applyNumberFormat="1" applyFont="1" applyFill="1" applyBorder="1" applyAlignment="1" applyProtection="1">
      <alignment horizontal="right" vertical="top"/>
    </xf>
    <xf numFmtId="4" fontId="3" fillId="9" borderId="64" xfId="0" applyNumberFormat="1" applyFont="1" applyFill="1" applyBorder="1" applyAlignment="1" applyProtection="1">
      <alignment horizontal="right" vertical="top"/>
    </xf>
    <xf numFmtId="166" fontId="23" fillId="7" borderId="12" xfId="0" applyNumberFormat="1" applyFont="1" applyFill="1" applyBorder="1" applyAlignment="1" applyProtection="1">
      <alignment horizontal="right" vertical="top"/>
    </xf>
    <xf numFmtId="0" fontId="36" fillId="8" borderId="52" xfId="0" applyFont="1" applyFill="1" applyBorder="1" applyAlignment="1">
      <alignment horizontal="left" vertical="center" wrapText="1"/>
    </xf>
    <xf numFmtId="166" fontId="23" fillId="0" borderId="29" xfId="0" applyNumberFormat="1" applyFont="1" applyFill="1" applyBorder="1" applyAlignment="1" applyProtection="1">
      <alignment horizontal="right" vertical="top"/>
    </xf>
    <xf numFmtId="49" fontId="4" fillId="0" borderId="47" xfId="0" applyNumberFormat="1" applyFont="1" applyFill="1" applyBorder="1" applyAlignment="1">
      <alignment horizontal="center" vertical="top" wrapText="1"/>
    </xf>
    <xf numFmtId="4" fontId="3" fillId="5" borderId="47" xfId="0" applyNumberFormat="1" applyFont="1" applyFill="1" applyBorder="1" applyAlignment="1" applyProtection="1">
      <alignment horizontal="right" vertical="top"/>
    </xf>
    <xf numFmtId="166" fontId="25" fillId="0" borderId="47" xfId="0" applyNumberFormat="1" applyFont="1" applyFill="1" applyBorder="1" applyAlignment="1" applyProtection="1">
      <alignment horizontal="right" vertical="top"/>
    </xf>
    <xf numFmtId="4" fontId="25" fillId="0" borderId="47" xfId="0" applyNumberFormat="1" applyFont="1" applyFill="1" applyBorder="1" applyAlignment="1" applyProtection="1">
      <alignment horizontal="right" vertical="top"/>
    </xf>
    <xf numFmtId="4" fontId="23" fillId="6" borderId="34" xfId="0" applyNumberFormat="1" applyFont="1" applyFill="1" applyBorder="1" applyAlignment="1" applyProtection="1">
      <alignment horizontal="right" vertical="top"/>
    </xf>
    <xf numFmtId="4" fontId="3" fillId="5" borderId="29" xfId="0" applyNumberFormat="1" applyFont="1" applyFill="1" applyBorder="1" applyAlignment="1" applyProtection="1">
      <alignment horizontal="right" vertical="top"/>
    </xf>
    <xf numFmtId="166" fontId="25" fillId="0" borderId="29" xfId="0" applyNumberFormat="1" applyFont="1" applyFill="1" applyBorder="1" applyAlignment="1" applyProtection="1">
      <alignment horizontal="right" vertical="top"/>
    </xf>
    <xf numFmtId="4" fontId="3" fillId="6" borderId="29" xfId="0" applyNumberFormat="1" applyFont="1" applyFill="1" applyBorder="1" applyAlignment="1" applyProtection="1">
      <alignment horizontal="right" vertical="top"/>
    </xf>
    <xf numFmtId="4" fontId="25" fillId="0" borderId="29" xfId="0" applyNumberFormat="1" applyFont="1" applyFill="1" applyBorder="1" applyAlignment="1" applyProtection="1">
      <alignment horizontal="right" vertical="top"/>
    </xf>
    <xf numFmtId="166" fontId="3" fillId="7" borderId="13" xfId="0" applyNumberFormat="1" applyFont="1" applyFill="1" applyBorder="1" applyAlignment="1" applyProtection="1">
      <alignment horizontal="right" vertical="top"/>
    </xf>
    <xf numFmtId="166" fontId="3" fillId="7" borderId="29" xfId="0" applyNumberFormat="1" applyFont="1" applyFill="1" applyBorder="1" applyAlignment="1" applyProtection="1">
      <alignment horizontal="right" vertical="top"/>
    </xf>
    <xf numFmtId="0" fontId="0" fillId="0" borderId="0" xfId="0" applyFont="1"/>
    <xf numFmtId="0" fontId="39" fillId="0" borderId="0" xfId="0" applyFont="1"/>
    <xf numFmtId="0" fontId="16" fillId="0" borderId="37" xfId="0" applyFont="1" applyFill="1" applyBorder="1" applyAlignment="1">
      <alignment horizontal="left" vertical="top" wrapText="1"/>
    </xf>
    <xf numFmtId="166" fontId="21" fillId="9" borderId="13" xfId="0" applyNumberFormat="1" applyFont="1" applyFill="1" applyBorder="1" applyAlignment="1" applyProtection="1">
      <alignment horizontal="right" vertical="top"/>
    </xf>
    <xf numFmtId="166" fontId="31" fillId="7" borderId="23" xfId="0" applyNumberFormat="1" applyFont="1" applyFill="1" applyBorder="1" applyAlignment="1" applyProtection="1">
      <alignment horizontal="right" vertical="top"/>
    </xf>
    <xf numFmtId="49" fontId="4" fillId="0" borderId="66" xfId="0" applyNumberFormat="1" applyFont="1" applyFill="1" applyBorder="1" applyAlignment="1">
      <alignment horizontal="center" vertical="top" wrapText="1"/>
    </xf>
    <xf numFmtId="166" fontId="25" fillId="9" borderId="13" xfId="0" applyNumberFormat="1" applyFont="1" applyFill="1" applyBorder="1" applyAlignment="1" applyProtection="1">
      <alignment horizontal="right" vertical="top"/>
    </xf>
    <xf numFmtId="0" fontId="7" fillId="0" borderId="53" xfId="0" applyFont="1" applyFill="1" applyBorder="1" applyAlignment="1">
      <alignment horizontal="left" vertical="top" wrapText="1"/>
    </xf>
    <xf numFmtId="49" fontId="7" fillId="0" borderId="53" xfId="0" applyNumberFormat="1" applyFont="1" applyFill="1" applyBorder="1" applyAlignment="1">
      <alignment horizontal="center" vertical="top" wrapText="1"/>
    </xf>
    <xf numFmtId="166" fontId="6" fillId="7" borderId="55" xfId="0" applyNumberFormat="1" applyFont="1" applyFill="1" applyBorder="1" applyAlignment="1" applyProtection="1">
      <alignment horizontal="right" vertical="top"/>
    </xf>
    <xf numFmtId="4" fontId="6" fillId="0" borderId="41" xfId="0" applyNumberFormat="1" applyFont="1" applyFill="1" applyBorder="1" applyAlignment="1" applyProtection="1">
      <alignment horizontal="right" vertical="top"/>
    </xf>
    <xf numFmtId="4" fontId="6" fillId="0" borderId="68" xfId="0" applyNumberFormat="1" applyFont="1" applyFill="1" applyBorder="1" applyAlignment="1" applyProtection="1">
      <alignment horizontal="right" vertical="top"/>
    </xf>
    <xf numFmtId="166" fontId="6" fillId="0" borderId="69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horizontal="left" vertical="top" wrapText="1"/>
    </xf>
    <xf numFmtId="49" fontId="4" fillId="0" borderId="67" xfId="0" applyNumberFormat="1" applyFont="1" applyFill="1" applyBorder="1" applyAlignment="1">
      <alignment horizontal="center" vertical="top" wrapText="1"/>
    </xf>
    <xf numFmtId="4" fontId="25" fillId="9" borderId="47" xfId="0" applyNumberFormat="1" applyFont="1" applyFill="1" applyBorder="1" applyAlignment="1" applyProtection="1">
      <alignment horizontal="right" vertical="top"/>
    </xf>
    <xf numFmtId="166" fontId="3" fillId="9" borderId="47" xfId="0" applyNumberFormat="1" applyFont="1" applyFill="1" applyBorder="1" applyAlignment="1" applyProtection="1">
      <alignment horizontal="right" vertical="top"/>
    </xf>
    <xf numFmtId="166" fontId="3" fillId="0" borderId="47" xfId="0" applyNumberFormat="1" applyFont="1" applyFill="1" applyBorder="1" applyAlignment="1" applyProtection="1">
      <alignment horizontal="right" vertical="top"/>
    </xf>
    <xf numFmtId="4" fontId="25" fillId="6" borderId="13" xfId="0" applyNumberFormat="1" applyFont="1" applyFill="1" applyBorder="1" applyAlignment="1" applyProtection="1">
      <alignment horizontal="right" vertical="top"/>
    </xf>
    <xf numFmtId="0" fontId="0" fillId="3" borderId="0" xfId="0" applyFill="1"/>
    <xf numFmtId="4" fontId="21" fillId="9" borderId="2" xfId="0" applyNumberFormat="1" applyFont="1" applyFill="1" applyBorder="1" applyAlignment="1" applyProtection="1">
      <alignment horizontal="right" vertical="top"/>
    </xf>
    <xf numFmtId="4" fontId="3" fillId="9" borderId="2" xfId="0" applyNumberFormat="1" applyFont="1" applyFill="1" applyBorder="1" applyAlignment="1" applyProtection="1">
      <alignment horizontal="right" vertical="top"/>
    </xf>
    <xf numFmtId="4" fontId="6" fillId="9" borderId="2" xfId="0" applyNumberFormat="1" applyFont="1" applyFill="1" applyBorder="1" applyAlignment="1" applyProtection="1">
      <alignment horizontal="right" vertical="top"/>
    </xf>
    <xf numFmtId="4" fontId="21" fillId="0" borderId="3" xfId="0" applyNumberFormat="1" applyFont="1" applyFill="1" applyBorder="1" applyAlignment="1" applyProtection="1">
      <alignment horizontal="right" vertical="top"/>
    </xf>
    <xf numFmtId="4" fontId="3" fillId="0" borderId="3" xfId="0" applyNumberFormat="1" applyFont="1" applyFill="1" applyBorder="1" applyAlignment="1" applyProtection="1">
      <alignment horizontal="right" vertical="top"/>
    </xf>
    <xf numFmtId="4" fontId="6" fillId="0" borderId="3" xfId="0" applyNumberFormat="1" applyFont="1" applyFill="1" applyBorder="1" applyAlignment="1" applyProtection="1">
      <alignment horizontal="right" vertical="top"/>
    </xf>
    <xf numFmtId="166" fontId="6" fillId="9" borderId="13" xfId="0" applyNumberFormat="1" applyFont="1" applyFill="1" applyBorder="1" applyAlignment="1" applyProtection="1">
      <alignment horizontal="right" vertical="top"/>
    </xf>
    <xf numFmtId="166" fontId="23" fillId="7" borderId="23" xfId="0" applyNumberFormat="1" applyFont="1" applyFill="1" applyBorder="1" applyAlignment="1" applyProtection="1">
      <alignment horizontal="right" vertical="top"/>
    </xf>
    <xf numFmtId="4" fontId="23" fillId="9" borderId="2" xfId="0" applyNumberFormat="1" applyFont="1" applyFill="1" applyBorder="1" applyAlignment="1" applyProtection="1">
      <alignment horizontal="right" vertical="top"/>
    </xf>
    <xf numFmtId="4" fontId="23" fillId="0" borderId="3" xfId="0" applyNumberFormat="1" applyFont="1" applyFill="1" applyBorder="1" applyAlignment="1" applyProtection="1">
      <alignment horizontal="right" vertical="top"/>
    </xf>
    <xf numFmtId="49" fontId="17" fillId="0" borderId="3" xfId="0" applyNumberFormat="1" applyFont="1" applyFill="1" applyBorder="1" applyAlignment="1">
      <alignment horizontal="center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4" fontId="6" fillId="9" borderId="71" xfId="0" applyNumberFormat="1" applyFont="1" applyFill="1" applyBorder="1" applyAlignment="1" applyProtection="1">
      <alignment horizontal="right" vertical="top"/>
    </xf>
    <xf numFmtId="166" fontId="6" fillId="9" borderId="72" xfId="0" applyNumberFormat="1" applyFont="1" applyFill="1" applyBorder="1" applyAlignment="1" applyProtection="1">
      <alignment horizontal="right" vertical="top"/>
    </xf>
    <xf numFmtId="166" fontId="3" fillId="7" borderId="47" xfId="0" applyNumberFormat="1" applyFont="1" applyFill="1" applyBorder="1" applyAlignment="1" applyProtection="1">
      <alignment horizontal="right" vertical="top"/>
    </xf>
    <xf numFmtId="166" fontId="6" fillId="7" borderId="13" xfId="0" applyNumberFormat="1" applyFont="1" applyFill="1" applyBorder="1" applyAlignment="1" applyProtection="1">
      <alignment horizontal="right" vertical="top"/>
    </xf>
    <xf numFmtId="4" fontId="6" fillId="0" borderId="13" xfId="0" applyNumberFormat="1" applyFont="1" applyFill="1" applyBorder="1" applyAlignment="1" applyProtection="1">
      <alignment horizontal="right" vertical="top"/>
    </xf>
    <xf numFmtId="166" fontId="6" fillId="0" borderId="13" xfId="0" applyNumberFormat="1" applyFont="1" applyFill="1" applyBorder="1" applyAlignment="1" applyProtection="1">
      <alignment horizontal="right" vertical="top"/>
    </xf>
    <xf numFmtId="167" fontId="32" fillId="7" borderId="13" xfId="0" applyNumberFormat="1" applyFont="1" applyFill="1" applyBorder="1" applyAlignment="1">
      <alignment horizontal="right" vertical="top" wrapText="1"/>
    </xf>
    <xf numFmtId="167" fontId="33" fillId="7" borderId="52" xfId="0" applyNumberFormat="1" applyFont="1" applyFill="1" applyBorder="1" applyAlignment="1">
      <alignment horizontal="right" vertical="top" wrapText="1"/>
    </xf>
    <xf numFmtId="167" fontId="32" fillId="7" borderId="52" xfId="0" applyNumberFormat="1" applyFont="1" applyFill="1" applyBorder="1" applyAlignment="1">
      <alignment horizontal="right" vertical="top" wrapText="1"/>
    </xf>
    <xf numFmtId="166" fontId="26" fillId="7" borderId="13" xfId="0" applyNumberFormat="1" applyFont="1" applyFill="1" applyBorder="1" applyAlignment="1" applyProtection="1">
      <alignment horizontal="right" vertical="top"/>
    </xf>
    <xf numFmtId="166" fontId="26" fillId="9" borderId="13" xfId="0" applyNumberFormat="1" applyFont="1" applyFill="1" applyBorder="1" applyAlignment="1" applyProtection="1">
      <alignment horizontal="right" vertical="top"/>
    </xf>
    <xf numFmtId="167" fontId="32" fillId="7" borderId="58" xfId="0" applyNumberFormat="1" applyFont="1" applyFill="1" applyBorder="1" applyAlignment="1">
      <alignment horizontal="right" vertical="top" wrapText="1"/>
    </xf>
    <xf numFmtId="167" fontId="32" fillId="7" borderId="59" xfId="0" applyNumberFormat="1" applyFont="1" applyFill="1" applyBorder="1" applyAlignment="1">
      <alignment horizontal="right" vertical="top" wrapText="1"/>
    </xf>
    <xf numFmtId="4" fontId="6" fillId="9" borderId="44" xfId="0" applyNumberFormat="1" applyFont="1" applyFill="1" applyBorder="1" applyAlignment="1" applyProtection="1">
      <alignment horizontal="right" vertical="center"/>
    </xf>
    <xf numFmtId="166" fontId="6" fillId="9" borderId="45" xfId="0" applyNumberFormat="1" applyFont="1" applyFill="1" applyBorder="1" applyAlignment="1" applyProtection="1">
      <alignment horizontal="right" vertical="center"/>
    </xf>
    <xf numFmtId="166" fontId="6" fillId="2" borderId="12" xfId="0" applyNumberFormat="1" applyFont="1" applyFill="1" applyBorder="1" applyAlignment="1" applyProtection="1">
      <alignment horizontal="right" vertical="center"/>
    </xf>
    <xf numFmtId="4" fontId="6" fillId="2" borderId="44" xfId="0" applyNumberFormat="1" applyFont="1" applyFill="1" applyBorder="1" applyAlignment="1" applyProtection="1">
      <alignment horizontal="right" vertical="center"/>
    </xf>
    <xf numFmtId="166" fontId="6" fillId="2" borderId="45" xfId="0" applyNumberFormat="1" applyFont="1" applyFill="1" applyBorder="1" applyAlignment="1" applyProtection="1">
      <alignment horizontal="right" vertical="center"/>
    </xf>
    <xf numFmtId="4" fontId="6" fillId="2" borderId="33" xfId="0" applyNumberFormat="1" applyFont="1" applyFill="1" applyBorder="1" applyAlignment="1" applyProtection="1">
      <alignment horizontal="right" vertical="center"/>
    </xf>
    <xf numFmtId="4" fontId="6" fillId="2" borderId="34" xfId="0" applyNumberFormat="1" applyFont="1" applyFill="1" applyBorder="1" applyAlignment="1" applyProtection="1">
      <alignment horizontal="right" vertical="center"/>
    </xf>
    <xf numFmtId="166" fontId="6" fillId="2" borderId="35" xfId="0" applyNumberFormat="1" applyFont="1" applyFill="1" applyBorder="1" applyAlignment="1" applyProtection="1">
      <alignment horizontal="right" vertical="center"/>
    </xf>
    <xf numFmtId="167" fontId="32" fillId="7" borderId="47" xfId="0" applyNumberFormat="1" applyFont="1" applyFill="1" applyBorder="1" applyAlignment="1">
      <alignment horizontal="right" vertical="top" wrapText="1"/>
    </xf>
    <xf numFmtId="167" fontId="33" fillId="7" borderId="13" xfId="0" applyNumberFormat="1" applyFont="1" applyFill="1" applyBorder="1" applyAlignment="1">
      <alignment horizontal="right" vertical="top" wrapText="1"/>
    </xf>
    <xf numFmtId="167" fontId="33" fillId="7" borderId="70" xfId="0" applyNumberFormat="1" applyFont="1" applyFill="1" applyBorder="1" applyAlignment="1">
      <alignment horizontal="right" vertical="top" wrapText="1"/>
    </xf>
    <xf numFmtId="166" fontId="23" fillId="9" borderId="29" xfId="0" applyNumberFormat="1" applyFont="1" applyFill="1" applyBorder="1" applyAlignment="1" applyProtection="1">
      <alignment horizontal="right" vertical="top"/>
    </xf>
    <xf numFmtId="167" fontId="35" fillId="7" borderId="52" xfId="0" applyNumberFormat="1" applyFont="1" applyFill="1" applyBorder="1" applyAlignment="1">
      <alignment horizontal="right" vertical="top" wrapText="1"/>
    </xf>
    <xf numFmtId="166" fontId="6" fillId="7" borderId="35" xfId="0" applyNumberFormat="1" applyFont="1" applyFill="1" applyBorder="1" applyAlignment="1" applyProtection="1">
      <alignment horizontal="right" vertical="center"/>
    </xf>
    <xf numFmtId="167" fontId="33" fillId="7" borderId="59" xfId="0" applyNumberFormat="1" applyFont="1" applyFill="1" applyBorder="1" applyAlignment="1">
      <alignment horizontal="right" vertical="top" wrapText="1"/>
    </xf>
    <xf numFmtId="4" fontId="26" fillId="9" borderId="13" xfId="0" applyNumberFormat="1" applyFont="1" applyFill="1" applyBorder="1" applyAlignment="1" applyProtection="1">
      <alignment horizontal="right" vertical="top"/>
    </xf>
    <xf numFmtId="4" fontId="26" fillId="9" borderId="2" xfId="0" applyNumberFormat="1" applyFont="1" applyFill="1" applyBorder="1" applyAlignment="1" applyProtection="1">
      <alignment horizontal="right" vertical="top"/>
    </xf>
    <xf numFmtId="4" fontId="3" fillId="9" borderId="5" xfId="0" applyNumberFormat="1" applyFont="1" applyFill="1" applyBorder="1" applyAlignment="1" applyProtection="1">
      <alignment horizontal="right" vertical="top"/>
    </xf>
    <xf numFmtId="4" fontId="3" fillId="0" borderId="6" xfId="0" applyNumberFormat="1" applyFont="1" applyFill="1" applyBorder="1" applyAlignment="1" applyProtection="1">
      <alignment horizontal="right" vertical="top"/>
    </xf>
    <xf numFmtId="166" fontId="25" fillId="7" borderId="23" xfId="0" applyNumberFormat="1" applyFont="1" applyFill="1" applyBorder="1" applyAlignment="1" applyProtection="1">
      <alignment horizontal="right" vertical="top"/>
    </xf>
    <xf numFmtId="167" fontId="33" fillId="7" borderId="57" xfId="0" applyNumberFormat="1" applyFont="1" applyFill="1" applyBorder="1" applyAlignment="1">
      <alignment horizontal="right" vertical="top" wrapText="1"/>
    </xf>
    <xf numFmtId="167" fontId="33" fillId="9" borderId="57" xfId="0" applyNumberFormat="1" applyFont="1" applyFill="1" applyBorder="1" applyAlignment="1">
      <alignment horizontal="right" vertical="top" wrapText="1"/>
    </xf>
    <xf numFmtId="167" fontId="32" fillId="7" borderId="65" xfId="0" applyNumberFormat="1" applyFont="1" applyFill="1" applyBorder="1" applyAlignment="1">
      <alignment horizontal="right" vertical="top" wrapText="1"/>
    </xf>
    <xf numFmtId="167" fontId="32" fillId="7" borderId="63" xfId="0" applyNumberFormat="1" applyFont="1" applyFill="1" applyBorder="1" applyAlignment="1">
      <alignment horizontal="right" vertical="top" wrapText="1"/>
    </xf>
    <xf numFmtId="167" fontId="32" fillId="7" borderId="29" xfId="0" applyNumberFormat="1" applyFont="1" applyFill="1" applyBorder="1" applyAlignment="1">
      <alignment horizontal="right" vertical="top" wrapText="1"/>
    </xf>
    <xf numFmtId="166" fontId="26" fillId="9" borderId="56" xfId="0" applyNumberFormat="1" applyFont="1" applyFill="1" applyBorder="1" applyAlignment="1" applyProtection="1">
      <alignment horizontal="right" vertical="top"/>
    </xf>
    <xf numFmtId="4" fontId="23" fillId="9" borderId="56" xfId="0" applyNumberFormat="1" applyFont="1" applyFill="1" applyBorder="1" applyAlignment="1" applyProtection="1">
      <alignment horizontal="right" vertical="top"/>
    </xf>
    <xf numFmtId="166" fontId="23" fillId="9" borderId="47" xfId="0" applyNumberFormat="1" applyFont="1" applyFill="1" applyBorder="1" applyAlignment="1" applyProtection="1">
      <alignment horizontal="right" vertical="top"/>
    </xf>
    <xf numFmtId="4" fontId="26" fillId="0" borderId="3" xfId="0" applyNumberFormat="1" applyFont="1" applyFill="1" applyBorder="1" applyAlignment="1" applyProtection="1">
      <alignment horizontal="right" vertical="top"/>
    </xf>
    <xf numFmtId="49" fontId="30" fillId="0" borderId="24" xfId="0" applyNumberFormat="1" applyFont="1" applyFill="1" applyBorder="1" applyAlignment="1">
      <alignment horizontal="center" vertical="top" wrapText="1"/>
    </xf>
    <xf numFmtId="166" fontId="26" fillId="7" borderId="5" xfId="0" applyNumberFormat="1" applyFont="1" applyFill="1" applyBorder="1" applyAlignment="1" applyProtection="1">
      <alignment horizontal="right" vertical="top"/>
    </xf>
    <xf numFmtId="4" fontId="23" fillId="9" borderId="6" xfId="0" applyNumberFormat="1" applyFont="1" applyFill="1" applyBorder="1" applyAlignment="1" applyProtection="1">
      <alignment horizontal="right" vertical="top"/>
    </xf>
    <xf numFmtId="166" fontId="23" fillId="9" borderId="5" xfId="0" applyNumberFormat="1" applyFont="1" applyFill="1" applyBorder="1" applyAlignment="1" applyProtection="1">
      <alignment horizontal="right" vertical="top"/>
    </xf>
    <xf numFmtId="4" fontId="23" fillId="0" borderId="24" xfId="0" applyNumberFormat="1" applyFont="1" applyFill="1" applyBorder="1" applyAlignment="1" applyProtection="1">
      <alignment horizontal="right" vertical="top"/>
    </xf>
    <xf numFmtId="4" fontId="23" fillId="0" borderId="9" xfId="0" applyNumberFormat="1" applyFont="1" applyFill="1" applyBorder="1" applyAlignment="1" applyProtection="1">
      <alignment horizontal="right" vertical="top"/>
    </xf>
    <xf numFmtId="166" fontId="23" fillId="0" borderId="25" xfId="0" applyNumberFormat="1" applyFont="1" applyFill="1" applyBorder="1" applyAlignment="1" applyProtection="1">
      <alignment horizontal="right" vertical="top"/>
    </xf>
    <xf numFmtId="49" fontId="30" fillId="0" borderId="13" xfId="0" applyNumberFormat="1" applyFont="1" applyFill="1" applyBorder="1" applyAlignment="1">
      <alignment horizontal="center" vertical="top" wrapText="1"/>
    </xf>
    <xf numFmtId="167" fontId="35" fillId="7" borderId="65" xfId="0" applyNumberFormat="1" applyFont="1" applyFill="1" applyBorder="1" applyAlignment="1">
      <alignment horizontal="right" vertical="top" wrapText="1"/>
    </xf>
    <xf numFmtId="167" fontId="35" fillId="7" borderId="13" xfId="0" applyNumberFormat="1" applyFont="1" applyFill="1" applyBorder="1" applyAlignment="1">
      <alignment horizontal="right" vertical="top" wrapText="1"/>
    </xf>
    <xf numFmtId="4" fontId="26" fillId="9" borderId="38" xfId="0" applyNumberFormat="1" applyFont="1" applyFill="1" applyBorder="1" applyAlignment="1" applyProtection="1">
      <alignment horizontal="right" vertical="top"/>
    </xf>
    <xf numFmtId="0" fontId="30" fillId="0" borderId="13" xfId="0" applyFont="1" applyFill="1" applyBorder="1" applyAlignment="1">
      <alignment horizontal="left" vertical="top" wrapText="1"/>
    </xf>
    <xf numFmtId="0" fontId="30" fillId="0" borderId="28" xfId="0" applyFont="1" applyFill="1" applyBorder="1" applyAlignment="1">
      <alignment horizontal="left" vertical="top" wrapText="1"/>
    </xf>
    <xf numFmtId="49" fontId="20" fillId="0" borderId="47" xfId="0" applyNumberFormat="1" applyFont="1" applyFill="1" applyBorder="1" applyAlignment="1">
      <alignment horizontal="center" vertical="top" wrapText="1"/>
    </xf>
    <xf numFmtId="4" fontId="26" fillId="5" borderId="47" xfId="0" applyNumberFormat="1" applyFont="1" applyFill="1" applyBorder="1" applyAlignment="1" applyProtection="1">
      <alignment horizontal="right" vertical="top"/>
    </xf>
    <xf numFmtId="166" fontId="26" fillId="0" borderId="47" xfId="0" applyNumberFormat="1" applyFont="1" applyFill="1" applyBorder="1" applyAlignment="1" applyProtection="1">
      <alignment horizontal="right" vertical="top"/>
    </xf>
    <xf numFmtId="4" fontId="26" fillId="6" borderId="47" xfId="0" applyNumberFormat="1" applyFont="1" applyFill="1" applyBorder="1" applyAlignment="1" applyProtection="1">
      <alignment horizontal="right" vertical="top"/>
    </xf>
    <xf numFmtId="166" fontId="23" fillId="0" borderId="47" xfId="0" applyNumberFormat="1" applyFont="1" applyFill="1" applyBorder="1" applyAlignment="1" applyProtection="1">
      <alignment horizontal="right" vertical="top"/>
    </xf>
    <xf numFmtId="0" fontId="7" fillId="11" borderId="33" xfId="0" applyFont="1" applyFill="1" applyBorder="1" applyAlignment="1">
      <alignment horizontal="left" vertical="top" wrapText="1"/>
    </xf>
    <xf numFmtId="49" fontId="7" fillId="11" borderId="34" xfId="0" applyNumberFormat="1" applyFont="1" applyFill="1" applyBorder="1" applyAlignment="1">
      <alignment horizontal="center" vertical="top" wrapText="1"/>
    </xf>
    <xf numFmtId="4" fontId="23" fillId="5" borderId="34" xfId="0" applyNumberFormat="1" applyFont="1" applyFill="1" applyBorder="1" applyAlignment="1" applyProtection="1">
      <alignment horizontal="right" vertical="top"/>
    </xf>
    <xf numFmtId="166" fontId="23" fillId="0" borderId="34" xfId="0" applyNumberFormat="1" applyFont="1" applyFill="1" applyBorder="1" applyAlignment="1" applyProtection="1">
      <alignment horizontal="right" vertical="top"/>
    </xf>
    <xf numFmtId="4" fontId="23" fillId="0" borderId="34" xfId="0" applyNumberFormat="1" applyFont="1" applyFill="1" applyBorder="1" applyAlignment="1" applyProtection="1">
      <alignment horizontal="right" vertical="top"/>
    </xf>
    <xf numFmtId="166" fontId="23" fillId="0" borderId="35" xfId="0" applyNumberFormat="1" applyFont="1" applyFill="1" applyBorder="1" applyAlignment="1" applyProtection="1">
      <alignment horizontal="right" vertical="top"/>
    </xf>
    <xf numFmtId="166" fontId="23" fillId="10" borderId="34" xfId="0" applyNumberFormat="1" applyFont="1" applyFill="1" applyBorder="1" applyAlignment="1" applyProtection="1">
      <alignment horizontal="right" vertical="center"/>
    </xf>
    <xf numFmtId="4" fontId="23" fillId="6" borderId="34" xfId="0" applyNumberFormat="1" applyFont="1" applyFill="1" applyBorder="1" applyAlignment="1" applyProtection="1">
      <alignment horizontal="right" vertical="center"/>
    </xf>
    <xf numFmtId="4" fontId="23" fillId="10" borderId="34" xfId="0" applyNumberFormat="1" applyFont="1" applyFill="1" applyBorder="1" applyAlignment="1" applyProtection="1">
      <alignment horizontal="right" vertical="center"/>
    </xf>
    <xf numFmtId="166" fontId="23" fillId="10" borderId="35" xfId="0" applyNumberFormat="1" applyFont="1" applyFill="1" applyBorder="1" applyAlignment="1" applyProtection="1">
      <alignment horizontal="right" vertical="center"/>
    </xf>
    <xf numFmtId="4" fontId="6" fillId="6" borderId="34" xfId="0" applyNumberFormat="1" applyFont="1" applyFill="1" applyBorder="1" applyAlignment="1" applyProtection="1">
      <alignment horizontal="right" vertical="top"/>
    </xf>
    <xf numFmtId="49" fontId="16" fillId="11" borderId="34" xfId="0" applyNumberFormat="1" applyFont="1" applyFill="1" applyBorder="1" applyAlignment="1">
      <alignment horizontal="center" vertical="center" wrapText="1"/>
    </xf>
    <xf numFmtId="4" fontId="6" fillId="5" borderId="34" xfId="0" applyNumberFormat="1" applyFont="1" applyFill="1" applyBorder="1" applyAlignment="1" applyProtection="1">
      <alignment horizontal="right" vertical="center"/>
    </xf>
    <xf numFmtId="166" fontId="23" fillId="0" borderId="34" xfId="0" applyNumberFormat="1" applyFont="1" applyFill="1" applyBorder="1" applyAlignment="1" applyProtection="1">
      <alignment horizontal="right" vertical="center"/>
    </xf>
    <xf numFmtId="4" fontId="6" fillId="6" borderId="34" xfId="0" applyNumberFormat="1" applyFont="1" applyFill="1" applyBorder="1" applyAlignment="1" applyProtection="1">
      <alignment horizontal="right" vertical="center"/>
    </xf>
    <xf numFmtId="4" fontId="6" fillId="3" borderId="34" xfId="0" applyNumberFormat="1" applyFont="1" applyFill="1" applyBorder="1" applyAlignment="1" applyProtection="1">
      <alignment horizontal="right" vertical="center"/>
    </xf>
    <xf numFmtId="4" fontId="23" fillId="0" borderId="34" xfId="0" applyNumberFormat="1" applyFont="1" applyFill="1" applyBorder="1" applyAlignment="1" applyProtection="1">
      <alignment horizontal="right" vertical="center"/>
    </xf>
    <xf numFmtId="166" fontId="23" fillId="0" borderId="35" xfId="0" applyNumberFormat="1" applyFont="1" applyFill="1" applyBorder="1" applyAlignment="1" applyProtection="1">
      <alignment horizontal="right" vertical="center"/>
    </xf>
    <xf numFmtId="0" fontId="7" fillId="11" borderId="33" xfId="0" applyFont="1" applyFill="1" applyBorder="1" applyAlignment="1">
      <alignment horizontal="left" vertical="center" wrapText="1"/>
    </xf>
    <xf numFmtId="49" fontId="7" fillId="11" borderId="34" xfId="0" applyNumberFormat="1" applyFont="1" applyFill="1" applyBorder="1" applyAlignment="1">
      <alignment horizontal="center" vertical="center" wrapText="1"/>
    </xf>
    <xf numFmtId="4" fontId="23" fillId="5" borderId="34" xfId="0" applyNumberFormat="1" applyFont="1" applyFill="1" applyBorder="1" applyAlignment="1" applyProtection="1">
      <alignment horizontal="right" vertical="center"/>
    </xf>
    <xf numFmtId="49" fontId="7" fillId="0" borderId="34" xfId="0" applyNumberFormat="1" applyFont="1" applyFill="1" applyBorder="1" applyAlignment="1">
      <alignment horizontal="center" vertical="top" wrapText="1"/>
    </xf>
    <xf numFmtId="4" fontId="23" fillId="5" borderId="47" xfId="0" applyNumberFormat="1" applyFont="1" applyFill="1" applyBorder="1" applyAlignment="1" applyProtection="1">
      <alignment horizontal="right" vertical="top"/>
    </xf>
    <xf numFmtId="4" fontId="23" fillId="6" borderId="47" xfId="0" applyNumberFormat="1" applyFont="1" applyFill="1" applyBorder="1" applyAlignment="1" applyProtection="1">
      <alignment horizontal="right" vertical="top"/>
    </xf>
    <xf numFmtId="4" fontId="23" fillId="0" borderId="47" xfId="0" applyNumberFormat="1" applyFont="1" applyFill="1" applyBorder="1" applyAlignment="1" applyProtection="1">
      <alignment horizontal="right" vertical="top"/>
    </xf>
    <xf numFmtId="49" fontId="30" fillId="0" borderId="47" xfId="0" applyNumberFormat="1" applyFont="1" applyFill="1" applyBorder="1" applyAlignment="1">
      <alignment horizontal="center" vertical="top" wrapText="1"/>
    </xf>
    <xf numFmtId="4" fontId="21" fillId="5" borderId="13" xfId="0" applyNumberFormat="1" applyFont="1" applyFill="1" applyBorder="1" applyAlignment="1" applyProtection="1">
      <alignment horizontal="right" vertical="top"/>
    </xf>
    <xf numFmtId="4" fontId="21" fillId="6" borderId="13" xfId="0" applyNumberFormat="1" applyFont="1" applyFill="1" applyBorder="1" applyAlignment="1" applyProtection="1">
      <alignment horizontal="right" vertical="top"/>
    </xf>
    <xf numFmtId="49" fontId="4" fillId="0" borderId="73" xfId="0" applyNumberFormat="1" applyFont="1" applyFill="1" applyBorder="1" applyAlignment="1">
      <alignment horizontal="center" vertical="top" wrapText="1"/>
    </xf>
    <xf numFmtId="4" fontId="3" fillId="5" borderId="73" xfId="0" applyNumberFormat="1" applyFont="1" applyFill="1" applyBorder="1" applyAlignment="1" applyProtection="1">
      <alignment horizontal="right" vertical="top"/>
    </xf>
    <xf numFmtId="166" fontId="25" fillId="0" borderId="73" xfId="0" applyNumberFormat="1" applyFont="1" applyFill="1" applyBorder="1" applyAlignment="1" applyProtection="1">
      <alignment horizontal="right" vertical="top"/>
    </xf>
    <xf numFmtId="4" fontId="3" fillId="6" borderId="73" xfId="0" applyNumberFormat="1" applyFont="1" applyFill="1" applyBorder="1" applyAlignment="1" applyProtection="1">
      <alignment horizontal="right" vertical="top"/>
    </xf>
    <xf numFmtId="4" fontId="25" fillId="0" borderId="73" xfId="0" applyNumberFormat="1" applyFont="1" applyFill="1" applyBorder="1" applyAlignment="1" applyProtection="1">
      <alignment horizontal="right" vertical="top"/>
    </xf>
    <xf numFmtId="49" fontId="7" fillId="0" borderId="47" xfId="0" applyNumberFormat="1" applyFont="1" applyFill="1" applyBorder="1" applyAlignment="1">
      <alignment horizontal="center" vertical="top" wrapText="1"/>
    </xf>
    <xf numFmtId="0" fontId="7" fillId="10" borderId="33" xfId="0" applyFont="1" applyFill="1" applyBorder="1" applyAlignment="1">
      <alignment horizontal="left" vertical="center" wrapText="1"/>
    </xf>
    <xf numFmtId="49" fontId="7" fillId="10" borderId="34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left" vertical="center" wrapText="1"/>
    </xf>
    <xf numFmtId="49" fontId="6" fillId="2" borderId="34" xfId="0" applyNumberFormat="1" applyFont="1" applyFill="1" applyBorder="1" applyAlignment="1">
      <alignment horizontal="center" vertical="center" wrapText="1"/>
    </xf>
    <xf numFmtId="166" fontId="23" fillId="2" borderId="34" xfId="0" applyNumberFormat="1" applyFont="1" applyFill="1" applyBorder="1" applyAlignment="1" applyProtection="1">
      <alignment horizontal="right" vertical="center"/>
    </xf>
    <xf numFmtId="4" fontId="23" fillId="2" borderId="34" xfId="0" applyNumberFormat="1" applyFont="1" applyFill="1" applyBorder="1" applyAlignment="1" applyProtection="1">
      <alignment horizontal="right" vertical="center"/>
    </xf>
    <xf numFmtId="166" fontId="26" fillId="0" borderId="29" xfId="0" applyNumberFormat="1" applyFont="1" applyFill="1" applyBorder="1" applyAlignment="1" applyProtection="1">
      <alignment horizontal="right" vertical="top"/>
    </xf>
    <xf numFmtId="4" fontId="26" fillId="6" borderId="29" xfId="0" applyNumberFormat="1" applyFont="1" applyFill="1" applyBorder="1" applyAlignment="1" applyProtection="1">
      <alignment horizontal="right" vertical="top"/>
    </xf>
    <xf numFmtId="4" fontId="26" fillId="0" borderId="29" xfId="0" applyNumberFormat="1" applyFont="1" applyFill="1" applyBorder="1" applyAlignment="1" applyProtection="1">
      <alignment horizontal="right" vertical="top"/>
    </xf>
    <xf numFmtId="49" fontId="17" fillId="0" borderId="29" xfId="0" applyNumberFormat="1" applyFont="1" applyFill="1" applyBorder="1" applyAlignment="1">
      <alignment horizontal="center" vertical="top" wrapText="1"/>
    </xf>
    <xf numFmtId="49" fontId="7" fillId="0" borderId="38" xfId="0" applyNumberFormat="1" applyFont="1" applyFill="1" applyBorder="1" applyAlignment="1">
      <alignment horizontal="center" vertical="top" wrapText="1"/>
    </xf>
    <xf numFmtId="49" fontId="30" fillId="0" borderId="38" xfId="0" applyNumberFormat="1" applyFont="1" applyFill="1" applyBorder="1" applyAlignment="1">
      <alignment horizontal="center" vertical="top" wrapText="1"/>
    </xf>
    <xf numFmtId="49" fontId="17" fillId="0" borderId="46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33" xfId="0" applyNumberFormat="1" applyFont="1" applyFill="1" applyBorder="1" applyAlignment="1">
      <alignment horizontal="center" vertical="center" wrapText="1"/>
    </xf>
    <xf numFmtId="167" fontId="35" fillId="9" borderId="13" xfId="0" applyNumberFormat="1" applyFont="1" applyFill="1" applyBorder="1" applyAlignment="1">
      <alignment horizontal="right" vertical="top" wrapText="1"/>
    </xf>
    <xf numFmtId="0" fontId="41" fillId="8" borderId="52" xfId="0" applyFont="1" applyFill="1" applyBorder="1" applyAlignment="1">
      <alignment horizontal="left" vertical="center" wrapText="1"/>
    </xf>
    <xf numFmtId="49" fontId="30" fillId="0" borderId="29" xfId="0" applyNumberFormat="1" applyFont="1" applyFill="1" applyBorder="1" applyAlignment="1">
      <alignment horizontal="center" vertical="top" wrapText="1"/>
    </xf>
    <xf numFmtId="4" fontId="26" fillId="5" borderId="29" xfId="0" applyNumberFormat="1" applyFont="1" applyFill="1" applyBorder="1" applyAlignment="1" applyProtection="1">
      <alignment horizontal="right" vertical="top"/>
    </xf>
    <xf numFmtId="0" fontId="44" fillId="11" borderId="33" xfId="0" applyFont="1" applyFill="1" applyBorder="1" applyAlignment="1">
      <alignment horizontal="left" vertical="center" wrapText="1"/>
    </xf>
    <xf numFmtId="0" fontId="42" fillId="11" borderId="33" xfId="0" applyFont="1" applyFill="1" applyBorder="1" applyAlignment="1">
      <alignment horizontal="left" vertical="top" wrapText="1"/>
    </xf>
    <xf numFmtId="0" fontId="22" fillId="3" borderId="0" xfId="0" applyFont="1" applyFill="1"/>
    <xf numFmtId="49" fontId="4" fillId="0" borderId="13" xfId="0" applyNumberFormat="1" applyFont="1" applyFill="1" applyBorder="1" applyAlignment="1">
      <alignment horizontal="center" vertical="center" wrapText="1"/>
    </xf>
    <xf numFmtId="4" fontId="3" fillId="5" borderId="13" xfId="0" applyNumberFormat="1" applyFont="1" applyFill="1" applyBorder="1" applyAlignment="1" applyProtection="1">
      <alignment horizontal="right" vertical="center"/>
    </xf>
    <xf numFmtId="166" fontId="25" fillId="0" borderId="13" xfId="0" applyNumberFormat="1" applyFont="1" applyFill="1" applyBorder="1" applyAlignment="1" applyProtection="1">
      <alignment horizontal="right" vertical="center"/>
    </xf>
    <xf numFmtId="4" fontId="3" fillId="6" borderId="13" xfId="0" applyNumberFormat="1" applyFont="1" applyFill="1" applyBorder="1" applyAlignment="1" applyProtection="1">
      <alignment horizontal="right" vertical="center"/>
    </xf>
    <xf numFmtId="4" fontId="25" fillId="0" borderId="13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7" fillId="10" borderId="74" xfId="0" applyFont="1" applyFill="1" applyBorder="1" applyAlignment="1">
      <alignment horizontal="left" vertical="center" wrapText="1"/>
    </xf>
    <xf numFmtId="166" fontId="23" fillId="2" borderId="75" xfId="0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vertical="center"/>
    </xf>
    <xf numFmtId="0" fontId="6" fillId="0" borderId="10" xfId="0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67" fontId="33" fillId="7" borderId="10" xfId="0" applyNumberFormat="1" applyFont="1" applyFill="1" applyBorder="1" applyAlignment="1">
      <alignment horizontal="right" vertical="center" wrapText="1"/>
    </xf>
    <xf numFmtId="167" fontId="33" fillId="7" borderId="33" xfId="0" applyNumberFormat="1" applyFont="1" applyFill="1" applyBorder="1" applyAlignment="1">
      <alignment horizontal="right" vertical="center" wrapText="1"/>
    </xf>
    <xf numFmtId="166" fontId="6" fillId="7" borderId="12" xfId="0" applyNumberFormat="1" applyFont="1" applyFill="1" applyBorder="1" applyAlignment="1" applyProtection="1">
      <alignment horizontal="right" vertical="center"/>
    </xf>
    <xf numFmtId="4" fontId="6" fillId="0" borderId="33" xfId="0" applyNumberFormat="1" applyFont="1" applyFill="1" applyBorder="1" applyAlignment="1" applyProtection="1">
      <alignment horizontal="right" vertical="center"/>
    </xf>
    <xf numFmtId="4" fontId="6" fillId="0" borderId="34" xfId="0" applyNumberFormat="1" applyFont="1" applyFill="1" applyBorder="1" applyAlignment="1" applyProtection="1">
      <alignment horizontal="right" vertical="center"/>
    </xf>
    <xf numFmtId="166" fontId="6" fillId="0" borderId="35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vertical="center"/>
    </xf>
    <xf numFmtId="0" fontId="4" fillId="0" borderId="49" xfId="0" applyFont="1" applyFill="1" applyBorder="1" applyAlignment="1">
      <alignment horizontal="left" vertical="top" wrapText="1"/>
    </xf>
    <xf numFmtId="166" fontId="25" fillId="0" borderId="81" xfId="0" applyNumberFormat="1" applyFont="1" applyFill="1" applyBorder="1" applyAlignment="1" applyProtection="1">
      <alignment horizontal="right" vertical="top"/>
    </xf>
    <xf numFmtId="0" fontId="4" fillId="0" borderId="26" xfId="0" applyFont="1" applyFill="1" applyBorder="1" applyAlignment="1">
      <alignment horizontal="left" vertical="top" wrapText="1"/>
    </xf>
    <xf numFmtId="166" fontId="25" fillId="0" borderId="27" xfId="0" applyNumberFormat="1" applyFont="1" applyFill="1" applyBorder="1" applyAlignment="1" applyProtection="1">
      <alignment horizontal="right" vertical="top"/>
    </xf>
    <xf numFmtId="0" fontId="4" fillId="0" borderId="79" xfId="0" applyFont="1" applyFill="1" applyBorder="1" applyAlignment="1">
      <alignment horizontal="left" vertical="top" wrapText="1"/>
    </xf>
    <xf numFmtId="166" fontId="25" fillId="0" borderId="80" xfId="0" applyNumberFormat="1" applyFont="1" applyFill="1" applyBorder="1" applyAlignment="1" applyProtection="1">
      <alignment horizontal="right" vertical="top"/>
    </xf>
    <xf numFmtId="0" fontId="30" fillId="0" borderId="49" xfId="0" applyFont="1" applyFill="1" applyBorder="1" applyAlignment="1">
      <alignment horizontal="left" vertical="top" wrapText="1"/>
    </xf>
    <xf numFmtId="166" fontId="26" fillId="0" borderId="81" xfId="0" applyNumberFormat="1" applyFont="1" applyFill="1" applyBorder="1" applyAlignment="1" applyProtection="1">
      <alignment horizontal="right" vertical="top"/>
    </xf>
    <xf numFmtId="168" fontId="41" fillId="8" borderId="82" xfId="0" applyNumberFormat="1" applyFont="1" applyFill="1" applyBorder="1" applyAlignment="1">
      <alignment horizontal="left" vertical="center" wrapText="1"/>
    </xf>
    <xf numFmtId="166" fontId="26" fillId="0" borderId="27" xfId="0" applyNumberFormat="1" applyFont="1" applyFill="1" applyBorder="1" applyAlignment="1" applyProtection="1">
      <alignment horizontal="right" vertical="top"/>
    </xf>
    <xf numFmtId="0" fontId="37" fillId="0" borderId="26" xfId="3" applyFont="1" applyBorder="1" applyAlignment="1">
      <alignment vertical="center" wrapText="1"/>
    </xf>
    <xf numFmtId="0" fontId="40" fillId="0" borderId="26" xfId="3" applyFont="1" applyBorder="1" applyAlignment="1">
      <alignment vertical="center" wrapText="1"/>
    </xf>
    <xf numFmtId="0" fontId="30" fillId="0" borderId="26" xfId="0" applyFont="1" applyFill="1" applyBorder="1" applyAlignment="1">
      <alignment horizontal="left" vertical="top" wrapText="1"/>
    </xf>
    <xf numFmtId="0" fontId="30" fillId="0" borderId="79" xfId="0" applyFont="1" applyFill="1" applyBorder="1" applyAlignment="1">
      <alignment horizontal="left" vertical="top" wrapText="1"/>
    </xf>
    <xf numFmtId="166" fontId="26" fillId="0" borderId="80" xfId="0" applyNumberFormat="1" applyFont="1" applyFill="1" applyBorder="1" applyAlignment="1" applyProtection="1">
      <alignment horizontal="right" vertical="top"/>
    </xf>
    <xf numFmtId="0" fontId="41" fillId="8" borderId="49" xfId="0" applyFont="1" applyFill="1" applyBorder="1" applyAlignment="1">
      <alignment horizontal="left" vertical="center" wrapText="1"/>
    </xf>
    <xf numFmtId="0" fontId="41" fillId="8" borderId="26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wrapText="1"/>
    </xf>
    <xf numFmtId="0" fontId="34" fillId="8" borderId="26" xfId="0" applyFont="1" applyFill="1" applyBorder="1" applyAlignment="1">
      <alignment horizontal="left" vertical="center" wrapText="1"/>
    </xf>
    <xf numFmtId="0" fontId="34" fillId="8" borderId="79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top" wrapText="1"/>
    </xf>
    <xf numFmtId="166" fontId="23" fillId="0" borderId="27" xfId="0" applyNumberFormat="1" applyFont="1" applyFill="1" applyBorder="1" applyAlignment="1" applyProtection="1">
      <alignment horizontal="right" vertical="top"/>
    </xf>
    <xf numFmtId="0" fontId="20" fillId="0" borderId="26" xfId="0" applyFont="1" applyFill="1" applyBorder="1" applyAlignment="1">
      <alignment horizontal="left" vertical="top" wrapText="1"/>
    </xf>
    <xf numFmtId="0" fontId="20" fillId="0" borderId="49" xfId="0" applyFont="1" applyFill="1" applyBorder="1" applyAlignment="1">
      <alignment horizontal="left" vertical="top" wrapText="1"/>
    </xf>
    <xf numFmtId="0" fontId="17" fillId="0" borderId="26" xfId="0" applyFont="1" applyFill="1" applyBorder="1" applyAlignment="1">
      <alignment horizontal="left" vertical="top" wrapText="1"/>
    </xf>
    <xf numFmtId="0" fontId="4" fillId="0" borderId="83" xfId="0" applyFont="1" applyFill="1" applyBorder="1" applyAlignment="1">
      <alignment horizontal="left" vertical="top" wrapText="1"/>
    </xf>
    <xf numFmtId="166" fontId="25" fillId="0" borderId="84" xfId="0" applyNumberFormat="1" applyFont="1" applyFill="1" applyBorder="1" applyAlignment="1" applyProtection="1">
      <alignment horizontal="right" vertical="top"/>
    </xf>
    <xf numFmtId="0" fontId="7" fillId="0" borderId="49" xfId="0" applyFont="1" applyFill="1" applyBorder="1" applyAlignment="1">
      <alignment horizontal="left" vertical="top" wrapText="1"/>
    </xf>
    <xf numFmtId="166" fontId="23" fillId="0" borderId="81" xfId="0" applyNumberFormat="1" applyFont="1" applyFill="1" applyBorder="1" applyAlignment="1" applyProtection="1">
      <alignment horizontal="right" vertical="top"/>
    </xf>
    <xf numFmtId="166" fontId="25" fillId="0" borderId="27" xfId="0" applyNumberFormat="1" applyFont="1" applyFill="1" applyBorder="1" applyAlignment="1" applyProtection="1">
      <alignment horizontal="right" vertical="center"/>
    </xf>
    <xf numFmtId="0" fontId="4" fillId="0" borderId="26" xfId="0" applyFont="1" applyFill="1" applyBorder="1" applyAlignment="1">
      <alignment horizontal="left" vertical="center" wrapText="1"/>
    </xf>
    <xf numFmtId="166" fontId="26" fillId="0" borderId="34" xfId="0" applyNumberFormat="1" applyFont="1" applyFill="1" applyBorder="1" applyAlignment="1" applyProtection="1">
      <alignment horizontal="right" vertical="top"/>
    </xf>
    <xf numFmtId="0" fontId="43" fillId="3" borderId="1" xfId="0" applyFont="1" applyFill="1" applyBorder="1" applyAlignment="1">
      <alignment horizontal="center" vertical="center" wrapText="1"/>
    </xf>
    <xf numFmtId="0" fontId="43" fillId="3" borderId="43" xfId="0" applyFont="1" applyFill="1" applyBorder="1" applyAlignment="1">
      <alignment horizontal="center" vertical="center" wrapText="1"/>
    </xf>
    <xf numFmtId="49" fontId="4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3" fillId="3" borderId="4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24" fillId="0" borderId="12" xfId="0" applyNumberFormat="1" applyFont="1" applyFill="1" applyBorder="1" applyAlignment="1" applyProtection="1">
      <alignment horizontal="center" vertical="center"/>
    </xf>
    <xf numFmtId="0" fontId="43" fillId="3" borderId="40" xfId="0" applyFont="1" applyFill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9" fontId="8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49" fontId="7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7" xfId="0" applyFont="1" applyFill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2" applyFont="1" applyFill="1" applyAlignment="1">
      <alignment horizontal="left" vertical="center" wrapText="1"/>
    </xf>
    <xf numFmtId="49" fontId="7" fillId="0" borderId="7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7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3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Звичайний 2" xfId="4"/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145</xdr:row>
      <xdr:rowOff>0</xdr:rowOff>
    </xdr:from>
    <xdr:to>
      <xdr:col>1</xdr:col>
      <xdr:colOff>0</xdr:colOff>
      <xdr:row>145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145</xdr:row>
      <xdr:rowOff>0</xdr:rowOff>
    </xdr:from>
    <xdr:to>
      <xdr:col>1</xdr:col>
      <xdr:colOff>0</xdr:colOff>
      <xdr:row>145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145</xdr:row>
      <xdr:rowOff>0</xdr:rowOff>
    </xdr:from>
    <xdr:to>
      <xdr:col>1</xdr:col>
      <xdr:colOff>0</xdr:colOff>
      <xdr:row>145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145</xdr:row>
      <xdr:rowOff>0</xdr:rowOff>
    </xdr:from>
    <xdr:to>
      <xdr:col>1</xdr:col>
      <xdr:colOff>0</xdr:colOff>
      <xdr:row>145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2"/>
  <sheetViews>
    <sheetView view="pageBreakPreview" zoomScale="72" zoomScaleNormal="75" zoomScaleSheetLayoutView="72" workbookViewId="0">
      <pane xSplit="3" ySplit="8" topLeftCell="E9" activePane="bottomRight" state="frozen"/>
      <selection pane="topRight" activeCell="D1" sqref="D1"/>
      <selection pane="bottomLeft" activeCell="A9" sqref="A9"/>
      <selection pane="bottomRight" activeCell="S7" sqref="S7"/>
    </sheetView>
  </sheetViews>
  <sheetFormatPr defaultRowHeight="13.2"/>
  <cols>
    <col min="1" max="1" width="2.21875" style="48" customWidth="1"/>
    <col min="2" max="2" width="52.21875" style="1" customWidth="1"/>
    <col min="3" max="3" width="15" style="2" customWidth="1"/>
    <col min="4" max="5" width="19.21875" style="100" customWidth="1"/>
    <col min="6" max="6" width="13.44140625" style="1" customWidth="1"/>
    <col min="7" max="7" width="19.21875" style="100" customWidth="1"/>
    <col min="8" max="8" width="19.5546875" style="100" customWidth="1"/>
    <col min="9" max="9" width="14.44140625" style="1" customWidth="1"/>
    <col min="10" max="11" width="18.77734375" style="1" customWidth="1"/>
    <col min="12" max="12" width="13.5546875" style="1" customWidth="1"/>
  </cols>
  <sheetData>
    <row r="1" spans="1:12" ht="18">
      <c r="B1" s="3"/>
      <c r="C1" s="4"/>
      <c r="D1" s="98"/>
      <c r="E1" s="98"/>
      <c r="F1" s="3"/>
      <c r="G1" s="101"/>
      <c r="H1" s="101"/>
      <c r="I1" s="5"/>
      <c r="J1" s="5"/>
      <c r="K1" s="5"/>
      <c r="L1" s="20"/>
    </row>
    <row r="2" spans="1:12" ht="23.25" customHeight="1">
      <c r="B2" s="379" t="s">
        <v>346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</row>
    <row r="3" spans="1:12" ht="20.399999999999999">
      <c r="B3" s="380" t="s">
        <v>508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</row>
    <row r="4" spans="1:12" ht="9.4499999999999993" customHeight="1" thickBot="1">
      <c r="B4" s="21"/>
      <c r="C4" s="21"/>
      <c r="D4" s="99"/>
      <c r="E4" s="99"/>
      <c r="F4" s="21"/>
      <c r="G4" s="99"/>
      <c r="H4" s="99"/>
      <c r="I4" s="21"/>
      <c r="J4" s="21"/>
      <c r="K4" s="21"/>
      <c r="L4" s="21"/>
    </row>
    <row r="5" spans="1:12" ht="24" customHeight="1">
      <c r="B5" s="407" t="s">
        <v>0</v>
      </c>
      <c r="C5" s="392" t="s">
        <v>1</v>
      </c>
      <c r="D5" s="397" t="s">
        <v>345</v>
      </c>
      <c r="E5" s="398"/>
      <c r="F5" s="399"/>
      <c r="G5" s="406" t="s">
        <v>3</v>
      </c>
      <c r="H5" s="406"/>
      <c r="I5" s="406"/>
      <c r="J5" s="381" t="s">
        <v>4</v>
      </c>
      <c r="K5" s="382"/>
      <c r="L5" s="383"/>
    </row>
    <row r="6" spans="1:12" ht="21.3" customHeight="1">
      <c r="B6" s="408"/>
      <c r="C6" s="393"/>
      <c r="D6" s="375" t="s">
        <v>294</v>
      </c>
      <c r="E6" s="377" t="s">
        <v>5</v>
      </c>
      <c r="F6" s="395" t="s">
        <v>273</v>
      </c>
      <c r="G6" s="387" t="s">
        <v>293</v>
      </c>
      <c r="H6" s="375" t="s">
        <v>6</v>
      </c>
      <c r="I6" s="404" t="s">
        <v>273</v>
      </c>
      <c r="J6" s="390" t="s">
        <v>293</v>
      </c>
      <c r="K6" s="402" t="s">
        <v>7</v>
      </c>
      <c r="L6" s="400" t="s">
        <v>273</v>
      </c>
    </row>
    <row r="7" spans="1:12" ht="48" customHeight="1" thickBot="1">
      <c r="B7" s="409"/>
      <c r="C7" s="394"/>
      <c r="D7" s="376"/>
      <c r="E7" s="378"/>
      <c r="F7" s="396"/>
      <c r="G7" s="388"/>
      <c r="H7" s="389"/>
      <c r="I7" s="405"/>
      <c r="J7" s="391"/>
      <c r="K7" s="403"/>
      <c r="L7" s="401"/>
    </row>
    <row r="8" spans="1:12" ht="23.4" thickBot="1">
      <c r="B8" s="384" t="s">
        <v>274</v>
      </c>
      <c r="C8" s="385"/>
      <c r="D8" s="385"/>
      <c r="E8" s="385"/>
      <c r="F8" s="385"/>
      <c r="G8" s="385"/>
      <c r="H8" s="385"/>
      <c r="I8" s="385"/>
      <c r="J8" s="385"/>
      <c r="K8" s="385"/>
      <c r="L8" s="386"/>
    </row>
    <row r="9" spans="1:12" s="22" customFormat="1" ht="25.5" customHeight="1" thickBot="1">
      <c r="A9" s="49">
        <v>1</v>
      </c>
      <c r="B9" s="54" t="s">
        <v>8</v>
      </c>
      <c r="C9" s="149" t="s">
        <v>9</v>
      </c>
      <c r="D9" s="239">
        <f>D10+D18+D27+D35</f>
        <v>215414500</v>
      </c>
      <c r="E9" s="239">
        <f>E10+E18+E27+E35</f>
        <v>64538703.050000012</v>
      </c>
      <c r="F9" s="160">
        <f>E9/D9*100</f>
        <v>29.960240861223369</v>
      </c>
      <c r="G9" s="240">
        <f>G11+G18+G27+G35+G54</f>
        <v>370200</v>
      </c>
      <c r="H9" s="240">
        <f>H11+H18+H27+H35+H54</f>
        <v>283503.77</v>
      </c>
      <c r="I9" s="111">
        <f>H9/G9*100</f>
        <v>76.581245272825498</v>
      </c>
      <c r="J9" s="73">
        <f>D9+G9</f>
        <v>215784700</v>
      </c>
      <c r="K9" s="74">
        <f>E9+H9</f>
        <v>64822206.820000015</v>
      </c>
      <c r="L9" s="72">
        <f>K9/J9*100</f>
        <v>30.040223806414456</v>
      </c>
    </row>
    <row r="10" spans="1:12" s="22" customFormat="1" ht="45" customHeight="1">
      <c r="A10" s="49">
        <f t="shared" ref="A10:A81" si="0">A9+1</f>
        <v>2</v>
      </c>
      <c r="B10" s="56" t="s">
        <v>10</v>
      </c>
      <c r="C10" s="64" t="s">
        <v>11</v>
      </c>
      <c r="D10" s="233">
        <f>D11+D16</f>
        <v>147604600</v>
      </c>
      <c r="E10" s="233">
        <f>E11+E16</f>
        <v>43977782.540000007</v>
      </c>
      <c r="F10" s="104">
        <f t="shared" ref="F10:F81" si="1">E10/D10*100</f>
        <v>29.794317074129129</v>
      </c>
      <c r="G10" s="118">
        <v>0</v>
      </c>
      <c r="H10" s="119">
        <v>0</v>
      </c>
      <c r="I10" s="120">
        <v>0</v>
      </c>
      <c r="J10" s="42">
        <f t="shared" ref="J10:J81" si="2">D10+G10</f>
        <v>147604600</v>
      </c>
      <c r="K10" s="24">
        <f t="shared" ref="K10:K81" si="3">E10+H10</f>
        <v>43977782.540000007</v>
      </c>
      <c r="L10" s="43">
        <f t="shared" ref="L10:L81" si="4">K10/J10*100</f>
        <v>29.794317074129129</v>
      </c>
    </row>
    <row r="11" spans="1:12" s="26" customFormat="1" ht="18">
      <c r="A11" s="50">
        <f t="shared" si="0"/>
        <v>3</v>
      </c>
      <c r="B11" s="58" t="s">
        <v>12</v>
      </c>
      <c r="C11" s="63" t="s">
        <v>13</v>
      </c>
      <c r="D11" s="231">
        <f>SUM(D12:D15)</f>
        <v>147600000</v>
      </c>
      <c r="E11" s="231">
        <f>SUM(E12:E15)</f>
        <v>43975278.540000007</v>
      </c>
      <c r="F11" s="103">
        <f t="shared" si="1"/>
        <v>29.793549146341469</v>
      </c>
      <c r="G11" s="115">
        <v>0</v>
      </c>
      <c r="H11" s="116">
        <v>0</v>
      </c>
      <c r="I11" s="117">
        <v>0</v>
      </c>
      <c r="J11" s="38">
        <f t="shared" si="2"/>
        <v>147600000</v>
      </c>
      <c r="K11" s="25">
        <f t="shared" si="3"/>
        <v>43975278.540000007</v>
      </c>
      <c r="L11" s="39">
        <f t="shared" si="4"/>
        <v>29.793549146341469</v>
      </c>
    </row>
    <row r="12" spans="1:12" ht="54" customHeight="1">
      <c r="A12" s="48">
        <f t="shared" si="0"/>
        <v>4</v>
      </c>
      <c r="B12" s="57" t="s">
        <v>14</v>
      </c>
      <c r="C12" s="62" t="s">
        <v>15</v>
      </c>
      <c r="D12" s="214">
        <v>120000000</v>
      </c>
      <c r="E12" s="214">
        <v>37129299.020000003</v>
      </c>
      <c r="F12" s="102">
        <f t="shared" si="1"/>
        <v>30.941082516666668</v>
      </c>
      <c r="G12" s="112">
        <v>0</v>
      </c>
      <c r="H12" s="113">
        <v>0</v>
      </c>
      <c r="I12" s="114">
        <v>0</v>
      </c>
      <c r="J12" s="36">
        <f t="shared" si="2"/>
        <v>120000000</v>
      </c>
      <c r="K12" s="23">
        <f t="shared" si="3"/>
        <v>37129299.020000003</v>
      </c>
      <c r="L12" s="37">
        <f t="shared" si="4"/>
        <v>30.941082516666668</v>
      </c>
    </row>
    <row r="13" spans="1:12" ht="87.75" customHeight="1">
      <c r="A13" s="48">
        <f t="shared" si="0"/>
        <v>5</v>
      </c>
      <c r="B13" s="57" t="s">
        <v>16</v>
      </c>
      <c r="C13" s="62" t="s">
        <v>17</v>
      </c>
      <c r="D13" s="214">
        <v>9100000</v>
      </c>
      <c r="E13" s="214">
        <v>4710217.99</v>
      </c>
      <c r="F13" s="102">
        <f t="shared" si="1"/>
        <v>51.760637252747252</v>
      </c>
      <c r="G13" s="112">
        <v>0</v>
      </c>
      <c r="H13" s="113">
        <v>0</v>
      </c>
      <c r="I13" s="114">
        <v>0</v>
      </c>
      <c r="J13" s="36">
        <f t="shared" si="2"/>
        <v>9100000</v>
      </c>
      <c r="K13" s="23">
        <f t="shared" si="3"/>
        <v>4710217.99</v>
      </c>
      <c r="L13" s="37">
        <f t="shared" si="4"/>
        <v>51.760637252747252</v>
      </c>
    </row>
    <row r="14" spans="1:12" ht="49.95" customHeight="1">
      <c r="A14" s="48">
        <f t="shared" si="0"/>
        <v>6</v>
      </c>
      <c r="B14" s="57" t="s">
        <v>18</v>
      </c>
      <c r="C14" s="62" t="s">
        <v>19</v>
      </c>
      <c r="D14" s="214">
        <v>17300000</v>
      </c>
      <c r="E14" s="214">
        <v>1492288.89</v>
      </c>
      <c r="F14" s="102">
        <f t="shared" si="1"/>
        <v>8.6259473410404617</v>
      </c>
      <c r="G14" s="112">
        <v>0</v>
      </c>
      <c r="H14" s="113">
        <v>0</v>
      </c>
      <c r="I14" s="114">
        <v>0</v>
      </c>
      <c r="J14" s="36">
        <f t="shared" si="2"/>
        <v>17300000</v>
      </c>
      <c r="K14" s="23">
        <f t="shared" si="3"/>
        <v>1492288.89</v>
      </c>
      <c r="L14" s="37">
        <f t="shared" si="4"/>
        <v>8.6259473410404617</v>
      </c>
    </row>
    <row r="15" spans="1:12" ht="46.8">
      <c r="A15" s="48">
        <f>A14+1</f>
        <v>7</v>
      </c>
      <c r="B15" s="57" t="s">
        <v>20</v>
      </c>
      <c r="C15" s="62" t="s">
        <v>21</v>
      </c>
      <c r="D15" s="214">
        <v>1200000</v>
      </c>
      <c r="E15" s="214">
        <v>643472.64000000001</v>
      </c>
      <c r="F15" s="102">
        <f t="shared" si="1"/>
        <v>53.622720000000001</v>
      </c>
      <c r="G15" s="112">
        <v>0</v>
      </c>
      <c r="H15" s="113">
        <v>0</v>
      </c>
      <c r="I15" s="114">
        <v>0</v>
      </c>
      <c r="J15" s="36">
        <f t="shared" si="2"/>
        <v>1200000</v>
      </c>
      <c r="K15" s="23">
        <f t="shared" si="3"/>
        <v>643472.64000000001</v>
      </c>
      <c r="L15" s="37">
        <f t="shared" si="4"/>
        <v>53.622720000000001</v>
      </c>
    </row>
    <row r="16" spans="1:12" ht="22.5" customHeight="1">
      <c r="B16" s="60" t="s">
        <v>350</v>
      </c>
      <c r="C16" s="66" t="s">
        <v>347</v>
      </c>
      <c r="D16" s="231">
        <f>D17</f>
        <v>4600</v>
      </c>
      <c r="E16" s="231">
        <f>E17</f>
        <v>2504</v>
      </c>
      <c r="F16" s="105">
        <f t="shared" si="1"/>
        <v>54.434782608695656</v>
      </c>
      <c r="G16" s="121">
        <v>0</v>
      </c>
      <c r="H16" s="122">
        <v>0</v>
      </c>
      <c r="I16" s="123">
        <v>0</v>
      </c>
      <c r="J16" s="40">
        <f t="shared" ref="J16" si="5">D16+G16</f>
        <v>4600</v>
      </c>
      <c r="K16" s="29">
        <f t="shared" ref="K16" si="6">E16+H16</f>
        <v>2504</v>
      </c>
      <c r="L16" s="43">
        <f t="shared" si="4"/>
        <v>54.434782608695656</v>
      </c>
    </row>
    <row r="17" spans="1:12" ht="34.950000000000003" customHeight="1">
      <c r="B17" s="57" t="s">
        <v>348</v>
      </c>
      <c r="C17" s="62" t="s">
        <v>349</v>
      </c>
      <c r="D17" s="214">
        <v>4600</v>
      </c>
      <c r="E17" s="214">
        <v>2504</v>
      </c>
      <c r="F17" s="102">
        <f t="shared" si="1"/>
        <v>54.434782608695656</v>
      </c>
      <c r="G17" s="112">
        <v>0</v>
      </c>
      <c r="H17" s="113">
        <v>0</v>
      </c>
      <c r="I17" s="114">
        <v>0</v>
      </c>
      <c r="J17" s="36">
        <f t="shared" ref="J17" si="7">D17+G17</f>
        <v>4600</v>
      </c>
      <c r="K17" s="23">
        <f t="shared" ref="K17" si="8">E17+H17</f>
        <v>2504</v>
      </c>
      <c r="L17" s="43">
        <f t="shared" si="4"/>
        <v>54.434782608695656</v>
      </c>
    </row>
    <row r="18" spans="1:12" s="22" customFormat="1" ht="38.25" customHeight="1">
      <c r="A18" s="49" t="e">
        <f>#REF!+1</f>
        <v>#REF!</v>
      </c>
      <c r="B18" s="56" t="s">
        <v>22</v>
      </c>
      <c r="C18" s="64" t="s">
        <v>23</v>
      </c>
      <c r="D18" s="213">
        <f>D19+D24+D22</f>
        <v>1349700</v>
      </c>
      <c r="E18" s="213">
        <f>E19+E22+E24</f>
        <v>552314.88</v>
      </c>
      <c r="F18" s="104">
        <f t="shared" si="1"/>
        <v>40.921306957101578</v>
      </c>
      <c r="G18" s="118">
        <v>0</v>
      </c>
      <c r="H18" s="119">
        <v>0</v>
      </c>
      <c r="I18" s="120">
        <v>0</v>
      </c>
      <c r="J18" s="42">
        <f t="shared" si="2"/>
        <v>1349700</v>
      </c>
      <c r="K18" s="24">
        <f t="shared" si="3"/>
        <v>552314.88</v>
      </c>
      <c r="L18" s="43">
        <f t="shared" si="4"/>
        <v>40.921306957101578</v>
      </c>
    </row>
    <row r="19" spans="1:12" s="26" customFormat="1" ht="33.75" customHeight="1">
      <c r="A19" s="50" t="e">
        <f>A18+1</f>
        <v>#REF!</v>
      </c>
      <c r="B19" s="58" t="s">
        <v>24</v>
      </c>
      <c r="C19" s="63" t="s">
        <v>25</v>
      </c>
      <c r="D19" s="231">
        <f>SUM(D20:D21)</f>
        <v>1330000</v>
      </c>
      <c r="E19" s="231">
        <f>SUM(E20:E21)</f>
        <v>544688.56000000006</v>
      </c>
      <c r="F19" s="103">
        <f t="shared" si="1"/>
        <v>40.95402706766918</v>
      </c>
      <c r="G19" s="115">
        <v>0</v>
      </c>
      <c r="H19" s="116">
        <v>0</v>
      </c>
      <c r="I19" s="117">
        <v>0</v>
      </c>
      <c r="J19" s="38">
        <f t="shared" si="2"/>
        <v>1330000</v>
      </c>
      <c r="K19" s="25">
        <f t="shared" si="3"/>
        <v>544688.56000000006</v>
      </c>
      <c r="L19" s="39">
        <f t="shared" si="4"/>
        <v>40.95402706766918</v>
      </c>
    </row>
    <row r="20" spans="1:12" s="26" customFormat="1" ht="52.5" customHeight="1">
      <c r="A20" s="50"/>
      <c r="B20" s="59" t="s">
        <v>283</v>
      </c>
      <c r="C20" s="65" t="s">
        <v>279</v>
      </c>
      <c r="D20" s="214">
        <v>1170000</v>
      </c>
      <c r="E20" s="214">
        <v>461674.09</v>
      </c>
      <c r="F20" s="238">
        <f t="shared" si="1"/>
        <v>39.459323931623935</v>
      </c>
      <c r="G20" s="112">
        <v>0</v>
      </c>
      <c r="H20" s="113">
        <v>0</v>
      </c>
      <c r="I20" s="114">
        <v>0</v>
      </c>
      <c r="J20" s="36">
        <f t="shared" ref="J20" si="9">D20+G20</f>
        <v>1170000</v>
      </c>
      <c r="K20" s="23">
        <f t="shared" ref="K20" si="10">E20+H20</f>
        <v>461674.09</v>
      </c>
      <c r="L20" s="37">
        <f t="shared" ref="L20" si="11">K20/J20*100</f>
        <v>39.459323931623935</v>
      </c>
    </row>
    <row r="21" spans="1:12" ht="82.95" customHeight="1">
      <c r="A21" s="48" t="e">
        <f>A19+1</f>
        <v>#REF!</v>
      </c>
      <c r="B21" s="57" t="s">
        <v>26</v>
      </c>
      <c r="C21" s="62" t="s">
        <v>27</v>
      </c>
      <c r="D21" s="214">
        <v>160000</v>
      </c>
      <c r="E21" s="214">
        <v>83014.47</v>
      </c>
      <c r="F21" s="238">
        <f t="shared" si="1"/>
        <v>51.884043749999996</v>
      </c>
      <c r="G21" s="112">
        <v>0</v>
      </c>
      <c r="H21" s="113">
        <v>0</v>
      </c>
      <c r="I21" s="114">
        <v>0</v>
      </c>
      <c r="J21" s="36">
        <f t="shared" si="2"/>
        <v>160000</v>
      </c>
      <c r="K21" s="23">
        <f t="shared" si="3"/>
        <v>83014.47</v>
      </c>
      <c r="L21" s="37">
        <f t="shared" si="4"/>
        <v>51.884043749999996</v>
      </c>
    </row>
    <row r="22" spans="1:12" ht="28.95" hidden="1" customHeight="1">
      <c r="B22" s="60" t="s">
        <v>444</v>
      </c>
      <c r="C22" s="63" t="s">
        <v>442</v>
      </c>
      <c r="D22" s="231">
        <f>D23</f>
        <v>0</v>
      </c>
      <c r="E22" s="231">
        <f>E23</f>
        <v>0</v>
      </c>
      <c r="F22" s="105">
        <v>100</v>
      </c>
      <c r="G22" s="121">
        <v>0</v>
      </c>
      <c r="H22" s="122">
        <v>0</v>
      </c>
      <c r="I22" s="123">
        <v>0</v>
      </c>
      <c r="J22" s="40">
        <f t="shared" ref="J22:J23" si="12">D22+G22</f>
        <v>0</v>
      </c>
      <c r="K22" s="29">
        <f t="shared" ref="K22:K23" si="13">E22+H22</f>
        <v>0</v>
      </c>
      <c r="L22" s="52">
        <v>100</v>
      </c>
    </row>
    <row r="23" spans="1:12" ht="38.549999999999997" hidden="1" customHeight="1">
      <c r="B23" s="57" t="s">
        <v>445</v>
      </c>
      <c r="C23" s="62" t="s">
        <v>443</v>
      </c>
      <c r="D23" s="214">
        <v>0</v>
      </c>
      <c r="E23" s="214">
        <v>0</v>
      </c>
      <c r="F23" s="238">
        <v>100</v>
      </c>
      <c r="G23" s="112">
        <v>0</v>
      </c>
      <c r="H23" s="113">
        <v>0</v>
      </c>
      <c r="I23" s="114">
        <v>0</v>
      </c>
      <c r="J23" s="36">
        <f t="shared" si="12"/>
        <v>0</v>
      </c>
      <c r="K23" s="23">
        <f t="shared" si="13"/>
        <v>0</v>
      </c>
      <c r="L23" s="37">
        <v>100</v>
      </c>
    </row>
    <row r="24" spans="1:12" s="26" customFormat="1" ht="22.05" customHeight="1">
      <c r="A24" s="50" t="e">
        <f>A21+1</f>
        <v>#REF!</v>
      </c>
      <c r="B24" s="58" t="s">
        <v>28</v>
      </c>
      <c r="C24" s="63" t="s">
        <v>29</v>
      </c>
      <c r="D24" s="231">
        <f>SUM(D25:D26)</f>
        <v>19700</v>
      </c>
      <c r="E24" s="231">
        <f>SUM(E25:E26)</f>
        <v>7626.32</v>
      </c>
      <c r="F24" s="105">
        <f t="shared" si="1"/>
        <v>38.71228426395939</v>
      </c>
      <c r="G24" s="121">
        <v>0</v>
      </c>
      <c r="H24" s="122">
        <v>0</v>
      </c>
      <c r="I24" s="123">
        <v>0</v>
      </c>
      <c r="J24" s="40">
        <f t="shared" si="2"/>
        <v>19700</v>
      </c>
      <c r="K24" s="29">
        <f t="shared" si="3"/>
        <v>7626.32</v>
      </c>
      <c r="L24" s="52">
        <f t="shared" si="4"/>
        <v>38.71228426395939</v>
      </c>
    </row>
    <row r="25" spans="1:12" ht="46.8">
      <c r="A25" s="48" t="e">
        <f t="shared" si="0"/>
        <v>#REF!</v>
      </c>
      <c r="B25" s="57" t="s">
        <v>30</v>
      </c>
      <c r="C25" s="62" t="s">
        <v>31</v>
      </c>
      <c r="D25" s="214">
        <v>19700</v>
      </c>
      <c r="E25" s="214">
        <v>7626.32</v>
      </c>
      <c r="F25" s="238">
        <f t="shared" si="1"/>
        <v>38.71228426395939</v>
      </c>
      <c r="G25" s="112">
        <v>0</v>
      </c>
      <c r="H25" s="113">
        <v>0</v>
      </c>
      <c r="I25" s="114">
        <v>0</v>
      </c>
      <c r="J25" s="36">
        <f t="shared" si="2"/>
        <v>19700</v>
      </c>
      <c r="K25" s="23">
        <f t="shared" si="3"/>
        <v>7626.32</v>
      </c>
      <c r="L25" s="37">
        <f t="shared" si="4"/>
        <v>38.71228426395939</v>
      </c>
    </row>
    <row r="26" spans="1:12" ht="31.2" hidden="1">
      <c r="B26" s="80" t="s">
        <v>328</v>
      </c>
      <c r="C26" s="62" t="s">
        <v>297</v>
      </c>
      <c r="D26" s="214">
        <v>0</v>
      </c>
      <c r="E26" s="214">
        <v>0</v>
      </c>
      <c r="F26" s="178" t="e">
        <f t="shared" si="1"/>
        <v>#DIV/0!</v>
      </c>
      <c r="G26" s="112">
        <v>0</v>
      </c>
      <c r="H26" s="113">
        <v>0</v>
      </c>
      <c r="I26" s="114">
        <v>0</v>
      </c>
      <c r="J26" s="36">
        <f t="shared" si="2"/>
        <v>0</v>
      </c>
      <c r="K26" s="23">
        <f t="shared" si="3"/>
        <v>0</v>
      </c>
      <c r="L26" s="37" t="e">
        <f t="shared" si="4"/>
        <v>#DIV/0!</v>
      </c>
    </row>
    <row r="27" spans="1:12" s="22" customFormat="1" ht="17.399999999999999">
      <c r="A27" s="49" t="e">
        <f>#REF!+1</f>
        <v>#REF!</v>
      </c>
      <c r="B27" s="56" t="s">
        <v>32</v>
      </c>
      <c r="C27" s="64" t="s">
        <v>33</v>
      </c>
      <c r="D27" s="213">
        <f>D28+D30+D32</f>
        <v>8081000</v>
      </c>
      <c r="E27" s="213">
        <f>E28+E30+E32</f>
        <v>2606668.12</v>
      </c>
      <c r="F27" s="104">
        <f t="shared" si="1"/>
        <v>32.256751887142684</v>
      </c>
      <c r="G27" s="118">
        <v>0</v>
      </c>
      <c r="H27" s="119">
        <v>0</v>
      </c>
      <c r="I27" s="120">
        <v>0</v>
      </c>
      <c r="J27" s="42">
        <f t="shared" si="2"/>
        <v>8081000</v>
      </c>
      <c r="K27" s="24">
        <f t="shared" si="3"/>
        <v>2606668.12</v>
      </c>
      <c r="L27" s="43">
        <f t="shared" si="4"/>
        <v>32.256751887142684</v>
      </c>
    </row>
    <row r="28" spans="1:12" s="26" customFormat="1" ht="34.5" customHeight="1">
      <c r="A28" s="50" t="e">
        <f t="shared" si="0"/>
        <v>#REF!</v>
      </c>
      <c r="B28" s="58" t="s">
        <v>34</v>
      </c>
      <c r="C28" s="63" t="s">
        <v>35</v>
      </c>
      <c r="D28" s="231">
        <f>D29</f>
        <v>221000</v>
      </c>
      <c r="E28" s="231">
        <f>E29</f>
        <v>282215.3</v>
      </c>
      <c r="F28" s="103">
        <f t="shared" si="1"/>
        <v>127.69923076923075</v>
      </c>
      <c r="G28" s="115">
        <v>0</v>
      </c>
      <c r="H28" s="116">
        <v>0</v>
      </c>
      <c r="I28" s="117">
        <v>0</v>
      </c>
      <c r="J28" s="38">
        <f t="shared" si="2"/>
        <v>221000</v>
      </c>
      <c r="K28" s="25">
        <f t="shared" si="3"/>
        <v>282215.3</v>
      </c>
      <c r="L28" s="39">
        <f t="shared" si="4"/>
        <v>127.69923076923075</v>
      </c>
    </row>
    <row r="29" spans="1:12" ht="21.75" customHeight="1">
      <c r="A29" s="48" t="e">
        <f t="shared" si="0"/>
        <v>#REF!</v>
      </c>
      <c r="B29" s="57" t="s">
        <v>36</v>
      </c>
      <c r="C29" s="62" t="s">
        <v>37</v>
      </c>
      <c r="D29" s="214">
        <v>221000</v>
      </c>
      <c r="E29" s="214">
        <v>282215.3</v>
      </c>
      <c r="F29" s="102">
        <f t="shared" si="1"/>
        <v>127.69923076923075</v>
      </c>
      <c r="G29" s="112">
        <v>0</v>
      </c>
      <c r="H29" s="113">
        <v>0</v>
      </c>
      <c r="I29" s="114">
        <v>0</v>
      </c>
      <c r="J29" s="36">
        <f t="shared" si="2"/>
        <v>221000</v>
      </c>
      <c r="K29" s="23">
        <f t="shared" si="3"/>
        <v>282215.3</v>
      </c>
      <c r="L29" s="37">
        <f t="shared" si="4"/>
        <v>127.69923076923075</v>
      </c>
    </row>
    <row r="30" spans="1:12" ht="49.05" customHeight="1">
      <c r="A30" s="48" t="e">
        <f t="shared" si="0"/>
        <v>#REF!</v>
      </c>
      <c r="B30" s="60" t="s">
        <v>38</v>
      </c>
      <c r="C30" s="66" t="s">
        <v>39</v>
      </c>
      <c r="D30" s="231">
        <f>D31</f>
        <v>4600000</v>
      </c>
      <c r="E30" s="231">
        <f>E31</f>
        <v>1672477.23</v>
      </c>
      <c r="F30" s="105">
        <f t="shared" si="1"/>
        <v>36.358200652173913</v>
      </c>
      <c r="G30" s="121">
        <v>0</v>
      </c>
      <c r="H30" s="122">
        <v>0</v>
      </c>
      <c r="I30" s="123">
        <v>0</v>
      </c>
      <c r="J30" s="40">
        <f t="shared" si="2"/>
        <v>4600000</v>
      </c>
      <c r="K30" s="29">
        <f t="shared" si="3"/>
        <v>1672477.23</v>
      </c>
      <c r="L30" s="41">
        <f t="shared" si="4"/>
        <v>36.358200652173913</v>
      </c>
    </row>
    <row r="31" spans="1:12" ht="18">
      <c r="A31" s="48" t="e">
        <f t="shared" si="0"/>
        <v>#REF!</v>
      </c>
      <c r="B31" s="57" t="s">
        <v>36</v>
      </c>
      <c r="C31" s="62" t="s">
        <v>40</v>
      </c>
      <c r="D31" s="214">
        <v>4600000</v>
      </c>
      <c r="E31" s="214">
        <v>1672477.23</v>
      </c>
      <c r="F31" s="102">
        <f t="shared" si="1"/>
        <v>36.358200652173913</v>
      </c>
      <c r="G31" s="112">
        <v>0</v>
      </c>
      <c r="H31" s="113">
        <v>0</v>
      </c>
      <c r="I31" s="114">
        <v>0</v>
      </c>
      <c r="J31" s="36">
        <f t="shared" si="2"/>
        <v>4600000</v>
      </c>
      <c r="K31" s="23">
        <f t="shared" si="3"/>
        <v>1672477.23</v>
      </c>
      <c r="L31" s="37">
        <f t="shared" si="4"/>
        <v>36.358200652173913</v>
      </c>
    </row>
    <row r="32" spans="1:12" s="26" customFormat="1" ht="48.6">
      <c r="A32" s="50" t="e">
        <f t="shared" si="0"/>
        <v>#REF!</v>
      </c>
      <c r="B32" s="58" t="s">
        <v>41</v>
      </c>
      <c r="C32" s="63" t="s">
        <v>42</v>
      </c>
      <c r="D32" s="231">
        <f>D33+D34</f>
        <v>3260000</v>
      </c>
      <c r="E32" s="231">
        <f>E33+E34</f>
        <v>651975.59000000008</v>
      </c>
      <c r="F32" s="103">
        <f t="shared" si="1"/>
        <v>19.999251226993866</v>
      </c>
      <c r="G32" s="115">
        <v>0</v>
      </c>
      <c r="H32" s="116">
        <v>0</v>
      </c>
      <c r="I32" s="117">
        <v>0</v>
      </c>
      <c r="J32" s="38">
        <f t="shared" si="2"/>
        <v>3260000</v>
      </c>
      <c r="K32" s="25">
        <f t="shared" si="3"/>
        <v>651975.59000000008</v>
      </c>
      <c r="L32" s="39">
        <f t="shared" si="4"/>
        <v>19.999251226993866</v>
      </c>
    </row>
    <row r="33" spans="1:12" s="26" customFormat="1" ht="93.6">
      <c r="A33" s="50"/>
      <c r="B33" s="59" t="s">
        <v>503</v>
      </c>
      <c r="C33" s="65" t="s">
        <v>494</v>
      </c>
      <c r="D33" s="214">
        <v>1130000</v>
      </c>
      <c r="E33" s="214">
        <v>333354.26</v>
      </c>
      <c r="F33" s="102">
        <f t="shared" si="1"/>
        <v>29.500376991150446</v>
      </c>
      <c r="G33" s="112">
        <v>0</v>
      </c>
      <c r="H33" s="113">
        <v>0</v>
      </c>
      <c r="I33" s="114">
        <v>0</v>
      </c>
      <c r="J33" s="36">
        <f t="shared" ref="J33:J34" si="14">D33+G33</f>
        <v>1130000</v>
      </c>
      <c r="K33" s="23">
        <f t="shared" ref="K33:K34" si="15">E33+H33</f>
        <v>333354.26</v>
      </c>
      <c r="L33" s="37">
        <f t="shared" ref="L33:L34" si="16">K33/J33*100</f>
        <v>29.500376991150446</v>
      </c>
    </row>
    <row r="34" spans="1:12" s="26" customFormat="1" ht="62.4">
      <c r="A34" s="50"/>
      <c r="B34" s="59" t="s">
        <v>504</v>
      </c>
      <c r="C34" s="65" t="s">
        <v>495</v>
      </c>
      <c r="D34" s="214">
        <v>2130000</v>
      </c>
      <c r="E34" s="214">
        <v>318621.33</v>
      </c>
      <c r="F34" s="102">
        <f t="shared" si="1"/>
        <v>14.958747887323945</v>
      </c>
      <c r="G34" s="112">
        <v>0</v>
      </c>
      <c r="H34" s="113">
        <v>0</v>
      </c>
      <c r="I34" s="114">
        <v>0</v>
      </c>
      <c r="J34" s="36">
        <f t="shared" si="14"/>
        <v>2130000</v>
      </c>
      <c r="K34" s="23">
        <f t="shared" si="15"/>
        <v>318621.33</v>
      </c>
      <c r="L34" s="37">
        <f t="shared" si="16"/>
        <v>14.958747887323945</v>
      </c>
    </row>
    <row r="35" spans="1:12" ht="17.399999999999999">
      <c r="A35" s="48" t="e">
        <f>A32+1</f>
        <v>#REF!</v>
      </c>
      <c r="B35" s="176" t="s">
        <v>43</v>
      </c>
      <c r="C35" s="67" t="s">
        <v>44</v>
      </c>
      <c r="D35" s="213">
        <f>D36+D47+D50</f>
        <v>58379200</v>
      </c>
      <c r="E35" s="213">
        <f>E36+E47+E50</f>
        <v>17401937.510000002</v>
      </c>
      <c r="F35" s="201">
        <f t="shared" si="1"/>
        <v>29.808454912023464</v>
      </c>
      <c r="G35" s="124">
        <v>0</v>
      </c>
      <c r="H35" s="125">
        <v>0</v>
      </c>
      <c r="I35" s="126">
        <v>0</v>
      </c>
      <c r="J35" s="51">
        <f t="shared" si="2"/>
        <v>58379200</v>
      </c>
      <c r="K35" s="28">
        <f t="shared" si="3"/>
        <v>17401937.510000002</v>
      </c>
      <c r="L35" s="52">
        <f t="shared" si="4"/>
        <v>29.808454912023464</v>
      </c>
    </row>
    <row r="36" spans="1:12" s="26" customFormat="1" ht="18">
      <c r="A36" s="50" t="e">
        <f t="shared" si="0"/>
        <v>#REF!</v>
      </c>
      <c r="B36" s="58" t="s">
        <v>45</v>
      </c>
      <c r="C36" s="63" t="s">
        <v>46</v>
      </c>
      <c r="D36" s="231">
        <f>SUM(D37:D46)</f>
        <v>22938000</v>
      </c>
      <c r="E36" s="231">
        <f>SUM(E37:E46)</f>
        <v>6282237.0200000005</v>
      </c>
      <c r="F36" s="103">
        <f t="shared" si="1"/>
        <v>27.387902258261406</v>
      </c>
      <c r="G36" s="115">
        <v>0</v>
      </c>
      <c r="H36" s="116">
        <v>0</v>
      </c>
      <c r="I36" s="117">
        <v>0</v>
      </c>
      <c r="J36" s="38">
        <f t="shared" si="2"/>
        <v>22938000</v>
      </c>
      <c r="K36" s="25">
        <f t="shared" si="3"/>
        <v>6282237.0200000005</v>
      </c>
      <c r="L36" s="39">
        <f t="shared" si="4"/>
        <v>27.387902258261406</v>
      </c>
    </row>
    <row r="37" spans="1:12" ht="52.5" customHeight="1">
      <c r="A37" s="48" t="e">
        <f t="shared" si="0"/>
        <v>#REF!</v>
      </c>
      <c r="B37" s="57" t="s">
        <v>47</v>
      </c>
      <c r="C37" s="62" t="s">
        <v>48</v>
      </c>
      <c r="D37" s="214">
        <v>8500</v>
      </c>
      <c r="E37" s="214">
        <v>602.95000000000005</v>
      </c>
      <c r="F37" s="102">
        <f t="shared" si="1"/>
        <v>7.093529411764707</v>
      </c>
      <c r="G37" s="112">
        <v>0</v>
      </c>
      <c r="H37" s="113">
        <v>0</v>
      </c>
      <c r="I37" s="114">
        <v>0</v>
      </c>
      <c r="J37" s="36">
        <f t="shared" si="2"/>
        <v>8500</v>
      </c>
      <c r="K37" s="23">
        <f t="shared" si="3"/>
        <v>602.95000000000005</v>
      </c>
      <c r="L37" s="37">
        <f t="shared" si="4"/>
        <v>7.093529411764707</v>
      </c>
    </row>
    <row r="38" spans="1:12" ht="56.55" customHeight="1">
      <c r="A38" s="48" t="e">
        <f t="shared" si="0"/>
        <v>#REF!</v>
      </c>
      <c r="B38" s="57" t="s">
        <v>49</v>
      </c>
      <c r="C38" s="62" t="s">
        <v>50</v>
      </c>
      <c r="D38" s="214">
        <v>341000</v>
      </c>
      <c r="E38" s="214">
        <v>63004.14</v>
      </c>
      <c r="F38" s="102">
        <f t="shared" si="1"/>
        <v>18.476287390029324</v>
      </c>
      <c r="G38" s="112">
        <v>0</v>
      </c>
      <c r="H38" s="113">
        <v>0</v>
      </c>
      <c r="I38" s="114">
        <v>0</v>
      </c>
      <c r="J38" s="36">
        <f t="shared" si="2"/>
        <v>341000</v>
      </c>
      <c r="K38" s="23">
        <f t="shared" si="3"/>
        <v>63004.14</v>
      </c>
      <c r="L38" s="37">
        <f t="shared" si="4"/>
        <v>18.476287390029324</v>
      </c>
    </row>
    <row r="39" spans="1:12" ht="51.45" customHeight="1">
      <c r="A39" s="48" t="e">
        <f t="shared" si="0"/>
        <v>#REF!</v>
      </c>
      <c r="B39" s="57" t="s">
        <v>51</v>
      </c>
      <c r="C39" s="62" t="s">
        <v>52</v>
      </c>
      <c r="D39" s="214">
        <v>638000</v>
      </c>
      <c r="E39" s="214">
        <v>146314.37</v>
      </c>
      <c r="F39" s="102">
        <f t="shared" si="1"/>
        <v>22.933286833855799</v>
      </c>
      <c r="G39" s="112">
        <v>0</v>
      </c>
      <c r="H39" s="113">
        <v>0</v>
      </c>
      <c r="I39" s="114">
        <v>0</v>
      </c>
      <c r="J39" s="36">
        <f t="shared" si="2"/>
        <v>638000</v>
      </c>
      <c r="K39" s="23">
        <f t="shared" si="3"/>
        <v>146314.37</v>
      </c>
      <c r="L39" s="37">
        <f t="shared" si="4"/>
        <v>22.933286833855799</v>
      </c>
    </row>
    <row r="40" spans="1:12" ht="52.5" customHeight="1">
      <c r="A40" s="48" t="e">
        <f t="shared" si="0"/>
        <v>#REF!</v>
      </c>
      <c r="B40" s="57" t="s">
        <v>53</v>
      </c>
      <c r="C40" s="62" t="s">
        <v>54</v>
      </c>
      <c r="D40" s="214">
        <v>1650000</v>
      </c>
      <c r="E40" s="214">
        <v>655990.28</v>
      </c>
      <c r="F40" s="102">
        <f t="shared" si="1"/>
        <v>39.756986666666663</v>
      </c>
      <c r="G40" s="112">
        <v>0</v>
      </c>
      <c r="H40" s="113">
        <v>0</v>
      </c>
      <c r="I40" s="114">
        <v>0</v>
      </c>
      <c r="J40" s="36">
        <f t="shared" si="2"/>
        <v>1650000</v>
      </c>
      <c r="K40" s="23">
        <f t="shared" si="3"/>
        <v>655990.28</v>
      </c>
      <c r="L40" s="37">
        <f t="shared" si="4"/>
        <v>39.756986666666663</v>
      </c>
    </row>
    <row r="41" spans="1:12" ht="18">
      <c r="A41" s="48" t="e">
        <f t="shared" si="0"/>
        <v>#REF!</v>
      </c>
      <c r="B41" s="57" t="s">
        <v>55</v>
      </c>
      <c r="C41" s="62" t="s">
        <v>56</v>
      </c>
      <c r="D41" s="214">
        <v>2600000</v>
      </c>
      <c r="E41" s="214">
        <v>512187.3</v>
      </c>
      <c r="F41" s="102">
        <f t="shared" si="1"/>
        <v>19.69951153846154</v>
      </c>
      <c r="G41" s="112">
        <v>0</v>
      </c>
      <c r="H41" s="113">
        <v>0</v>
      </c>
      <c r="I41" s="114">
        <v>0</v>
      </c>
      <c r="J41" s="36">
        <f t="shared" si="2"/>
        <v>2600000</v>
      </c>
      <c r="K41" s="23">
        <f t="shared" si="3"/>
        <v>512187.3</v>
      </c>
      <c r="L41" s="37">
        <f t="shared" si="4"/>
        <v>19.69951153846154</v>
      </c>
    </row>
    <row r="42" spans="1:12" ht="18">
      <c r="A42" s="48" t="e">
        <f t="shared" si="0"/>
        <v>#REF!</v>
      </c>
      <c r="B42" s="57" t="s">
        <v>57</v>
      </c>
      <c r="C42" s="62" t="s">
        <v>58</v>
      </c>
      <c r="D42" s="214">
        <v>14789000</v>
      </c>
      <c r="E42" s="214">
        <v>4186717.58</v>
      </c>
      <c r="F42" s="102">
        <f t="shared" si="1"/>
        <v>28.309673270674153</v>
      </c>
      <c r="G42" s="112">
        <v>0</v>
      </c>
      <c r="H42" s="113">
        <v>0</v>
      </c>
      <c r="I42" s="114">
        <v>0</v>
      </c>
      <c r="J42" s="36">
        <f t="shared" si="2"/>
        <v>14789000</v>
      </c>
      <c r="K42" s="23">
        <f t="shared" si="3"/>
        <v>4186717.58</v>
      </c>
      <c r="L42" s="37">
        <f t="shared" si="4"/>
        <v>28.309673270674153</v>
      </c>
    </row>
    <row r="43" spans="1:12" ht="18">
      <c r="A43" s="48" t="e">
        <f t="shared" si="0"/>
        <v>#REF!</v>
      </c>
      <c r="B43" s="57" t="s">
        <v>59</v>
      </c>
      <c r="C43" s="62" t="s">
        <v>60</v>
      </c>
      <c r="D43" s="214">
        <v>1968000</v>
      </c>
      <c r="E43" s="214">
        <v>205275.4</v>
      </c>
      <c r="F43" s="102">
        <f t="shared" si="1"/>
        <v>10.43066056910569</v>
      </c>
      <c r="G43" s="112">
        <v>0</v>
      </c>
      <c r="H43" s="113">
        <v>0</v>
      </c>
      <c r="I43" s="114">
        <v>0</v>
      </c>
      <c r="J43" s="36">
        <f t="shared" si="2"/>
        <v>1968000</v>
      </c>
      <c r="K43" s="23">
        <f t="shared" si="3"/>
        <v>205275.4</v>
      </c>
      <c r="L43" s="37">
        <f t="shared" si="4"/>
        <v>10.43066056910569</v>
      </c>
    </row>
    <row r="44" spans="1:12" ht="18">
      <c r="A44" s="48" t="e">
        <f t="shared" si="0"/>
        <v>#REF!</v>
      </c>
      <c r="B44" s="57" t="s">
        <v>61</v>
      </c>
      <c r="C44" s="62" t="s">
        <v>62</v>
      </c>
      <c r="D44" s="214">
        <v>851000</v>
      </c>
      <c r="E44" s="214">
        <v>420691.67</v>
      </c>
      <c r="F44" s="102">
        <f t="shared" si="1"/>
        <v>49.434978848413628</v>
      </c>
      <c r="G44" s="112">
        <v>0</v>
      </c>
      <c r="H44" s="113">
        <v>0</v>
      </c>
      <c r="I44" s="114">
        <v>0</v>
      </c>
      <c r="J44" s="36">
        <f t="shared" si="2"/>
        <v>851000</v>
      </c>
      <c r="K44" s="23">
        <f t="shared" si="3"/>
        <v>420691.67</v>
      </c>
      <c r="L44" s="37">
        <f t="shared" si="4"/>
        <v>49.434978848413628</v>
      </c>
    </row>
    <row r="45" spans="1:12" ht="18">
      <c r="A45" s="48" t="e">
        <f t="shared" si="0"/>
        <v>#REF!</v>
      </c>
      <c r="B45" s="57" t="s">
        <v>63</v>
      </c>
      <c r="C45" s="62" t="s">
        <v>64</v>
      </c>
      <c r="D45" s="214">
        <v>12500</v>
      </c>
      <c r="E45" s="214">
        <v>0</v>
      </c>
      <c r="F45" s="102">
        <f t="shared" si="1"/>
        <v>0</v>
      </c>
      <c r="G45" s="112">
        <v>0</v>
      </c>
      <c r="H45" s="113">
        <v>0</v>
      </c>
      <c r="I45" s="114">
        <v>0</v>
      </c>
      <c r="J45" s="36">
        <f t="shared" si="2"/>
        <v>12500</v>
      </c>
      <c r="K45" s="23">
        <f t="shared" si="3"/>
        <v>0</v>
      </c>
      <c r="L45" s="37">
        <f t="shared" si="4"/>
        <v>0</v>
      </c>
    </row>
    <row r="46" spans="1:12" ht="18">
      <c r="A46" s="48" t="e">
        <f t="shared" si="0"/>
        <v>#REF!</v>
      </c>
      <c r="B46" s="57" t="s">
        <v>65</v>
      </c>
      <c r="C46" s="62" t="s">
        <v>66</v>
      </c>
      <c r="D46" s="214">
        <v>80000</v>
      </c>
      <c r="E46" s="214">
        <v>91453.33</v>
      </c>
      <c r="F46" s="102">
        <f t="shared" si="1"/>
        <v>114.31666250000001</v>
      </c>
      <c r="G46" s="112">
        <v>0</v>
      </c>
      <c r="H46" s="113">
        <v>0</v>
      </c>
      <c r="I46" s="114">
        <v>0</v>
      </c>
      <c r="J46" s="36">
        <f t="shared" si="2"/>
        <v>80000</v>
      </c>
      <c r="K46" s="23">
        <f t="shared" si="3"/>
        <v>91453.33</v>
      </c>
      <c r="L46" s="37">
        <f t="shared" si="4"/>
        <v>114.31666250000001</v>
      </c>
    </row>
    <row r="47" spans="1:12" s="26" customFormat="1" ht="18">
      <c r="A47" s="50" t="e">
        <f t="shared" si="0"/>
        <v>#REF!</v>
      </c>
      <c r="B47" s="58" t="s">
        <v>67</v>
      </c>
      <c r="C47" s="63" t="s">
        <v>68</v>
      </c>
      <c r="D47" s="231">
        <f>SUM(D48:D49)</f>
        <v>12200</v>
      </c>
      <c r="E47" s="231">
        <f>SUM(E48:E49)</f>
        <v>3742.9</v>
      </c>
      <c r="F47" s="105">
        <f t="shared" si="1"/>
        <v>30.679508196721311</v>
      </c>
      <c r="G47" s="115">
        <v>0</v>
      </c>
      <c r="H47" s="116">
        <v>0</v>
      </c>
      <c r="I47" s="117">
        <v>0</v>
      </c>
      <c r="J47" s="38">
        <f t="shared" si="2"/>
        <v>12200</v>
      </c>
      <c r="K47" s="25">
        <f t="shared" si="3"/>
        <v>3742.9</v>
      </c>
      <c r="L47" s="39">
        <f t="shared" si="4"/>
        <v>30.679508196721311</v>
      </c>
    </row>
    <row r="48" spans="1:12" ht="31.2">
      <c r="A48" s="48" t="e">
        <f t="shared" si="0"/>
        <v>#REF!</v>
      </c>
      <c r="B48" s="57" t="s">
        <v>69</v>
      </c>
      <c r="C48" s="62" t="s">
        <v>70</v>
      </c>
      <c r="D48" s="214">
        <v>3000</v>
      </c>
      <c r="E48" s="214">
        <v>250.6</v>
      </c>
      <c r="F48" s="102">
        <f t="shared" si="1"/>
        <v>8.3533333333333335</v>
      </c>
      <c r="G48" s="112">
        <v>0</v>
      </c>
      <c r="H48" s="113">
        <v>0</v>
      </c>
      <c r="I48" s="114">
        <v>0</v>
      </c>
      <c r="J48" s="36">
        <f t="shared" si="2"/>
        <v>3000</v>
      </c>
      <c r="K48" s="23">
        <f t="shared" si="3"/>
        <v>250.6</v>
      </c>
      <c r="L48" s="37">
        <f t="shared" si="4"/>
        <v>8.3533333333333335</v>
      </c>
    </row>
    <row r="49" spans="1:12" ht="18">
      <c r="A49" s="48" t="e">
        <f t="shared" si="0"/>
        <v>#REF!</v>
      </c>
      <c r="B49" s="57" t="s">
        <v>71</v>
      </c>
      <c r="C49" s="62" t="s">
        <v>72</v>
      </c>
      <c r="D49" s="214">
        <v>9200</v>
      </c>
      <c r="E49" s="214">
        <v>3492.3</v>
      </c>
      <c r="F49" s="102">
        <f t="shared" si="1"/>
        <v>37.959782608695654</v>
      </c>
      <c r="G49" s="112">
        <v>0</v>
      </c>
      <c r="H49" s="113">
        <v>0</v>
      </c>
      <c r="I49" s="114">
        <v>0</v>
      </c>
      <c r="J49" s="36">
        <f t="shared" si="2"/>
        <v>9200</v>
      </c>
      <c r="K49" s="23">
        <f t="shared" si="3"/>
        <v>3492.3</v>
      </c>
      <c r="L49" s="37">
        <f t="shared" si="4"/>
        <v>37.959782608695654</v>
      </c>
    </row>
    <row r="50" spans="1:12" s="26" customFormat="1" ht="18">
      <c r="A50" s="50" t="e">
        <f t="shared" si="0"/>
        <v>#REF!</v>
      </c>
      <c r="B50" s="58" t="s">
        <v>73</v>
      </c>
      <c r="C50" s="63" t="s">
        <v>74</v>
      </c>
      <c r="D50" s="231">
        <f>SUM(D51:D53)</f>
        <v>35429000</v>
      </c>
      <c r="E50" s="231">
        <f>SUM(E51:E53)</f>
        <v>11115957.59</v>
      </c>
      <c r="F50" s="103">
        <f t="shared" si="1"/>
        <v>31.375307205961217</v>
      </c>
      <c r="G50" s="115">
        <v>0</v>
      </c>
      <c r="H50" s="116">
        <v>0</v>
      </c>
      <c r="I50" s="117">
        <v>0</v>
      </c>
      <c r="J50" s="38">
        <f t="shared" si="2"/>
        <v>35429000</v>
      </c>
      <c r="K50" s="25">
        <f t="shared" si="3"/>
        <v>11115957.59</v>
      </c>
      <c r="L50" s="39">
        <f t="shared" si="4"/>
        <v>31.375307205961217</v>
      </c>
    </row>
    <row r="51" spans="1:12" ht="18">
      <c r="A51" s="48" t="e">
        <f t="shared" si="0"/>
        <v>#REF!</v>
      </c>
      <c r="B51" s="57" t="s">
        <v>75</v>
      </c>
      <c r="C51" s="62" t="s">
        <v>76</v>
      </c>
      <c r="D51" s="214">
        <v>3452000</v>
      </c>
      <c r="E51" s="214">
        <v>1080290.49</v>
      </c>
      <c r="F51" s="102">
        <f t="shared" si="1"/>
        <v>31.294626013904981</v>
      </c>
      <c r="G51" s="112">
        <v>0</v>
      </c>
      <c r="H51" s="113">
        <v>0</v>
      </c>
      <c r="I51" s="114">
        <v>0</v>
      </c>
      <c r="J51" s="36">
        <f t="shared" si="2"/>
        <v>3452000</v>
      </c>
      <c r="K51" s="23">
        <f t="shared" si="3"/>
        <v>1080290.49</v>
      </c>
      <c r="L51" s="37">
        <f t="shared" si="4"/>
        <v>31.294626013904981</v>
      </c>
    </row>
    <row r="52" spans="1:12" ht="18">
      <c r="A52" s="48" t="e">
        <f t="shared" si="0"/>
        <v>#REF!</v>
      </c>
      <c r="B52" s="57" t="s">
        <v>77</v>
      </c>
      <c r="C52" s="62" t="s">
        <v>78</v>
      </c>
      <c r="D52" s="214">
        <v>28970000</v>
      </c>
      <c r="E52" s="214">
        <v>8700347.4499999993</v>
      </c>
      <c r="F52" s="102">
        <f t="shared" si="1"/>
        <v>30.032265964791161</v>
      </c>
      <c r="G52" s="112">
        <v>0</v>
      </c>
      <c r="H52" s="113">
        <v>0</v>
      </c>
      <c r="I52" s="114">
        <v>0</v>
      </c>
      <c r="J52" s="36">
        <f t="shared" si="2"/>
        <v>28970000</v>
      </c>
      <c r="K52" s="23">
        <f t="shared" si="3"/>
        <v>8700347.4499999993</v>
      </c>
      <c r="L52" s="37">
        <f t="shared" si="4"/>
        <v>30.032265964791161</v>
      </c>
    </row>
    <row r="53" spans="1:12" ht="78">
      <c r="A53" s="48" t="e">
        <f t="shared" si="0"/>
        <v>#REF!</v>
      </c>
      <c r="B53" s="57" t="s">
        <v>79</v>
      </c>
      <c r="C53" s="62" t="s">
        <v>80</v>
      </c>
      <c r="D53" s="214">
        <v>3007000</v>
      </c>
      <c r="E53" s="214">
        <v>1335319.6499999999</v>
      </c>
      <c r="F53" s="102">
        <f t="shared" si="1"/>
        <v>44.407038576654465</v>
      </c>
      <c r="G53" s="127">
        <v>0</v>
      </c>
      <c r="H53" s="128">
        <v>0</v>
      </c>
      <c r="I53" s="114">
        <v>0</v>
      </c>
      <c r="J53" s="36">
        <f t="shared" si="2"/>
        <v>3007000</v>
      </c>
      <c r="K53" s="23">
        <f t="shared" si="3"/>
        <v>1335319.6499999999</v>
      </c>
      <c r="L53" s="37">
        <f t="shared" si="4"/>
        <v>44.407038576654465</v>
      </c>
    </row>
    <row r="54" spans="1:12" s="22" customFormat="1" ht="17.399999999999999">
      <c r="A54" s="49" t="e">
        <f t="shared" si="0"/>
        <v>#REF!</v>
      </c>
      <c r="B54" s="56" t="s">
        <v>81</v>
      </c>
      <c r="C54" s="64" t="s">
        <v>82</v>
      </c>
      <c r="D54" s="213">
        <v>0</v>
      </c>
      <c r="E54" s="213">
        <v>0</v>
      </c>
      <c r="F54" s="141">
        <v>0</v>
      </c>
      <c r="G54" s="133">
        <f>G55</f>
        <v>370200</v>
      </c>
      <c r="H54" s="133">
        <f>H55</f>
        <v>283503.77</v>
      </c>
      <c r="I54" s="142">
        <f t="shared" ref="I54:I59" si="17">H54/G54*100</f>
        <v>76.581245272825498</v>
      </c>
      <c r="J54" s="42">
        <f t="shared" si="2"/>
        <v>370200</v>
      </c>
      <c r="K54" s="24">
        <f t="shared" si="3"/>
        <v>283503.77</v>
      </c>
      <c r="L54" s="43">
        <f t="shared" si="4"/>
        <v>76.581245272825498</v>
      </c>
    </row>
    <row r="55" spans="1:12" s="26" customFormat="1" ht="18">
      <c r="A55" s="50" t="e">
        <f t="shared" si="0"/>
        <v>#REF!</v>
      </c>
      <c r="B55" s="58" t="s">
        <v>83</v>
      </c>
      <c r="C55" s="63" t="s">
        <v>84</v>
      </c>
      <c r="D55" s="231">
        <v>0</v>
      </c>
      <c r="E55" s="231">
        <v>0</v>
      </c>
      <c r="F55" s="108">
        <v>0</v>
      </c>
      <c r="G55" s="234">
        <f>SUM(G56:G58)</f>
        <v>370200</v>
      </c>
      <c r="H55" s="234">
        <f>SUM(H56:H58)</f>
        <v>283503.77</v>
      </c>
      <c r="I55" s="244">
        <f t="shared" si="17"/>
        <v>76.581245272825498</v>
      </c>
      <c r="J55" s="38">
        <f t="shared" si="2"/>
        <v>370200</v>
      </c>
      <c r="K55" s="25">
        <f t="shared" si="3"/>
        <v>283503.77</v>
      </c>
      <c r="L55" s="39">
        <f t="shared" si="4"/>
        <v>76.581245272825498</v>
      </c>
    </row>
    <row r="56" spans="1:12" ht="69" customHeight="1">
      <c r="A56" s="48" t="e">
        <f t="shared" si="0"/>
        <v>#REF!</v>
      </c>
      <c r="B56" s="57" t="s">
        <v>85</v>
      </c>
      <c r="C56" s="62" t="s">
        <v>86</v>
      </c>
      <c r="D56" s="214">
        <v>0</v>
      </c>
      <c r="E56" s="214">
        <v>0</v>
      </c>
      <c r="F56" s="102">
        <v>0</v>
      </c>
      <c r="G56" s="112">
        <v>296000</v>
      </c>
      <c r="H56" s="113">
        <v>250381.96</v>
      </c>
      <c r="I56" s="114">
        <f t="shared" si="17"/>
        <v>84.588499999999996</v>
      </c>
      <c r="J56" s="36">
        <f t="shared" si="2"/>
        <v>296000</v>
      </c>
      <c r="K56" s="23">
        <f t="shared" si="3"/>
        <v>250381.96</v>
      </c>
      <c r="L56" s="37">
        <f t="shared" si="4"/>
        <v>84.588499999999996</v>
      </c>
    </row>
    <row r="57" spans="1:12" ht="34.5" customHeight="1">
      <c r="A57" s="48" t="e">
        <f t="shared" si="0"/>
        <v>#REF!</v>
      </c>
      <c r="B57" s="57" t="s">
        <v>87</v>
      </c>
      <c r="C57" s="62" t="s">
        <v>88</v>
      </c>
      <c r="D57" s="214">
        <v>0</v>
      </c>
      <c r="E57" s="214">
        <v>0</v>
      </c>
      <c r="F57" s="102">
        <v>0</v>
      </c>
      <c r="G57" s="112">
        <v>53000</v>
      </c>
      <c r="H57" s="113">
        <v>27523.06</v>
      </c>
      <c r="I57" s="114">
        <f t="shared" si="17"/>
        <v>51.930301886792449</v>
      </c>
      <c r="J57" s="36">
        <f t="shared" si="2"/>
        <v>53000</v>
      </c>
      <c r="K57" s="23">
        <f t="shared" si="3"/>
        <v>27523.06</v>
      </c>
      <c r="L57" s="37">
        <f t="shared" si="4"/>
        <v>51.930301886792449</v>
      </c>
    </row>
    <row r="58" spans="1:12" ht="67.95" customHeight="1" thickBot="1">
      <c r="A58" s="48" t="e">
        <f t="shared" si="0"/>
        <v>#REF!</v>
      </c>
      <c r="B58" s="53" t="s">
        <v>89</v>
      </c>
      <c r="C58" s="68" t="s">
        <v>90</v>
      </c>
      <c r="D58" s="217">
        <v>0</v>
      </c>
      <c r="E58" s="217">
        <v>0</v>
      </c>
      <c r="F58" s="106">
        <v>0</v>
      </c>
      <c r="G58" s="127">
        <v>21200</v>
      </c>
      <c r="H58" s="128">
        <v>5598.75</v>
      </c>
      <c r="I58" s="129">
        <f t="shared" si="17"/>
        <v>26.409198113207548</v>
      </c>
      <c r="J58" s="44">
        <f t="shared" si="2"/>
        <v>21200</v>
      </c>
      <c r="K58" s="27">
        <f t="shared" si="3"/>
        <v>5598.75</v>
      </c>
      <c r="L58" s="45">
        <f t="shared" si="4"/>
        <v>26.409198113207548</v>
      </c>
    </row>
    <row r="59" spans="1:12" s="22" customFormat="1" ht="29.25" customHeight="1" thickBot="1">
      <c r="A59" s="49" t="e">
        <f t="shared" si="0"/>
        <v>#REF!</v>
      </c>
      <c r="B59" s="54" t="s">
        <v>91</v>
      </c>
      <c r="C59" s="149" t="s">
        <v>92</v>
      </c>
      <c r="D59" s="239">
        <f>D60+D68+D80</f>
        <v>5485500</v>
      </c>
      <c r="E59" s="239">
        <f>E60+E68+E80</f>
        <v>1663808.7</v>
      </c>
      <c r="F59" s="150">
        <f t="shared" si="1"/>
        <v>30.331030899644517</v>
      </c>
      <c r="G59" s="130">
        <f>G60+G68+G80+G85</f>
        <v>5232485.75</v>
      </c>
      <c r="H59" s="130">
        <f>H60+H68+H80+H85</f>
        <v>1322707.8500000001</v>
      </c>
      <c r="I59" s="111">
        <f t="shared" si="17"/>
        <v>25.278766406578367</v>
      </c>
      <c r="J59" s="73">
        <f t="shared" si="2"/>
        <v>10717985.75</v>
      </c>
      <c r="K59" s="74">
        <f t="shared" si="3"/>
        <v>2986516.55</v>
      </c>
      <c r="L59" s="72">
        <f t="shared" si="4"/>
        <v>27.864531822128985</v>
      </c>
    </row>
    <row r="60" spans="1:12" s="26" customFormat="1" ht="31.2">
      <c r="A60" s="50" t="e">
        <f t="shared" si="0"/>
        <v>#REF!</v>
      </c>
      <c r="B60" s="176" t="s">
        <v>93</v>
      </c>
      <c r="C60" s="67" t="s">
        <v>94</v>
      </c>
      <c r="D60" s="233">
        <f>D61+D63</f>
        <v>102000</v>
      </c>
      <c r="E60" s="233">
        <f>E61+E63</f>
        <v>19533.099999999999</v>
      </c>
      <c r="F60" s="201">
        <f t="shared" si="1"/>
        <v>19.150098039215685</v>
      </c>
      <c r="G60" s="124">
        <f>G67</f>
        <v>0</v>
      </c>
      <c r="H60" s="245">
        <f>H67</f>
        <v>0</v>
      </c>
      <c r="I60" s="246">
        <v>0</v>
      </c>
      <c r="J60" s="203">
        <f t="shared" si="2"/>
        <v>102000</v>
      </c>
      <c r="K60" s="28">
        <f t="shared" si="3"/>
        <v>19533.099999999999</v>
      </c>
      <c r="L60" s="52">
        <f t="shared" si="4"/>
        <v>19.150098039215685</v>
      </c>
    </row>
    <row r="61" spans="1:12" s="26" customFormat="1" ht="113.55" customHeight="1">
      <c r="A61" s="50"/>
      <c r="B61" s="58" t="s">
        <v>358</v>
      </c>
      <c r="C61" s="63" t="s">
        <v>424</v>
      </c>
      <c r="D61" s="231">
        <f>D62</f>
        <v>2000</v>
      </c>
      <c r="E61" s="231">
        <f>E62</f>
        <v>345</v>
      </c>
      <c r="F61" s="103">
        <f t="shared" si="1"/>
        <v>17.25</v>
      </c>
      <c r="G61" s="121">
        <v>0</v>
      </c>
      <c r="H61" s="235">
        <v>0</v>
      </c>
      <c r="I61" s="216">
        <v>0</v>
      </c>
      <c r="J61" s="247">
        <f t="shared" ref="J61:J62" si="18">D61+G61</f>
        <v>2000</v>
      </c>
      <c r="K61" s="29">
        <f t="shared" ref="K61:K62" si="19">E61+H61</f>
        <v>345</v>
      </c>
      <c r="L61" s="39">
        <f t="shared" si="4"/>
        <v>17.25</v>
      </c>
    </row>
    <row r="62" spans="1:12" s="26" customFormat="1" ht="48" customHeight="1">
      <c r="A62" s="50"/>
      <c r="B62" s="176" t="s">
        <v>359</v>
      </c>
      <c r="C62" s="65" t="s">
        <v>357</v>
      </c>
      <c r="D62" s="214">
        <v>2000</v>
      </c>
      <c r="E62" s="214">
        <v>345</v>
      </c>
      <c r="F62" s="102">
        <f t="shared" si="1"/>
        <v>17.25</v>
      </c>
      <c r="G62" s="112">
        <v>0</v>
      </c>
      <c r="H62" s="113">
        <v>0</v>
      </c>
      <c r="I62" s="129">
        <v>0</v>
      </c>
      <c r="J62" s="36">
        <f t="shared" si="18"/>
        <v>2000</v>
      </c>
      <c r="K62" s="23">
        <f t="shared" si="19"/>
        <v>345</v>
      </c>
      <c r="L62" s="37">
        <f t="shared" si="4"/>
        <v>17.25</v>
      </c>
    </row>
    <row r="63" spans="1:12" s="26" customFormat="1" ht="18">
      <c r="A63" s="50" t="e">
        <f>#REF!+1</f>
        <v>#REF!</v>
      </c>
      <c r="B63" s="58" t="s">
        <v>95</v>
      </c>
      <c r="C63" s="63" t="s">
        <v>96</v>
      </c>
      <c r="D63" s="231">
        <f>D64+D65+D66</f>
        <v>100000</v>
      </c>
      <c r="E63" s="231">
        <f>E64+E65+E66</f>
        <v>19188.099999999999</v>
      </c>
      <c r="F63" s="103">
        <f t="shared" si="1"/>
        <v>19.188099999999999</v>
      </c>
      <c r="G63" s="115">
        <v>0</v>
      </c>
      <c r="H63" s="194">
        <v>0</v>
      </c>
      <c r="I63" s="177">
        <v>0</v>
      </c>
      <c r="J63" s="197">
        <f t="shared" si="2"/>
        <v>100000</v>
      </c>
      <c r="K63" s="25">
        <f t="shared" si="3"/>
        <v>19188.099999999999</v>
      </c>
      <c r="L63" s="39">
        <f t="shared" si="4"/>
        <v>19.188099999999999</v>
      </c>
    </row>
    <row r="64" spans="1:12" s="26" customFormat="1" ht="18" hidden="1">
      <c r="A64" s="50"/>
      <c r="B64" s="59" t="s">
        <v>95</v>
      </c>
      <c r="C64" s="65" t="s">
        <v>446</v>
      </c>
      <c r="D64" s="214">
        <v>0</v>
      </c>
      <c r="E64" s="214">
        <v>0</v>
      </c>
      <c r="F64" s="238">
        <v>100</v>
      </c>
      <c r="G64" s="112">
        <v>0</v>
      </c>
      <c r="H64" s="195">
        <v>0</v>
      </c>
      <c r="I64" s="180">
        <v>0</v>
      </c>
      <c r="J64" s="198">
        <f t="shared" ref="J64" si="20">D64+G64</f>
        <v>0</v>
      </c>
      <c r="K64" s="23">
        <f t="shared" ref="K64" si="21">E64+H64</f>
        <v>0</v>
      </c>
      <c r="L64" s="37">
        <v>100</v>
      </c>
    </row>
    <row r="65" spans="1:12" ht="18">
      <c r="A65" s="48" t="e">
        <f>A63+1</f>
        <v>#REF!</v>
      </c>
      <c r="B65" s="57" t="s">
        <v>97</v>
      </c>
      <c r="C65" s="62" t="s">
        <v>98</v>
      </c>
      <c r="D65" s="214">
        <v>100000</v>
      </c>
      <c r="E65" s="214">
        <v>15168.1</v>
      </c>
      <c r="F65" s="102">
        <f t="shared" si="1"/>
        <v>15.168100000000001</v>
      </c>
      <c r="G65" s="112">
        <v>0</v>
      </c>
      <c r="H65" s="195">
        <v>0</v>
      </c>
      <c r="I65" s="132">
        <v>0</v>
      </c>
      <c r="J65" s="198">
        <f t="shared" si="2"/>
        <v>100000</v>
      </c>
      <c r="K65" s="23">
        <f t="shared" si="3"/>
        <v>15168.1</v>
      </c>
      <c r="L65" s="37">
        <f t="shared" si="4"/>
        <v>15.168100000000001</v>
      </c>
    </row>
    <row r="66" spans="1:12" ht="46.8">
      <c r="B66" s="57" t="s">
        <v>352</v>
      </c>
      <c r="C66" s="62" t="s">
        <v>351</v>
      </c>
      <c r="D66" s="214">
        <v>0</v>
      </c>
      <c r="E66" s="214">
        <v>4020</v>
      </c>
      <c r="F66" s="238">
        <v>100</v>
      </c>
      <c r="G66" s="112">
        <v>0</v>
      </c>
      <c r="H66" s="195">
        <v>0</v>
      </c>
      <c r="I66" s="180">
        <v>0</v>
      </c>
      <c r="J66" s="198">
        <f t="shared" si="2"/>
        <v>0</v>
      </c>
      <c r="K66" s="23">
        <f t="shared" si="3"/>
        <v>4020</v>
      </c>
      <c r="L66" s="37">
        <v>100</v>
      </c>
    </row>
    <row r="67" spans="1:12" ht="46.8" hidden="1">
      <c r="B67" s="176" t="s">
        <v>336</v>
      </c>
      <c r="C67" s="67" t="s">
        <v>335</v>
      </c>
      <c r="D67" s="213">
        <v>0</v>
      </c>
      <c r="E67" s="213">
        <v>0</v>
      </c>
      <c r="F67" s="201">
        <v>0</v>
      </c>
      <c r="G67" s="124">
        <v>0</v>
      </c>
      <c r="H67" s="202">
        <v>0</v>
      </c>
      <c r="I67" s="140">
        <v>100</v>
      </c>
      <c r="J67" s="203">
        <f t="shared" ref="J67" si="22">D67+G67</f>
        <v>0</v>
      </c>
      <c r="K67" s="28">
        <f t="shared" ref="K67" si="23">E67+H67</f>
        <v>0</v>
      </c>
      <c r="L67" s="52">
        <v>100</v>
      </c>
    </row>
    <row r="68" spans="1:12" s="22" customFormat="1" ht="35.25" customHeight="1">
      <c r="A68" s="49" t="e">
        <f>A65+1</f>
        <v>#REF!</v>
      </c>
      <c r="B68" s="56" t="s">
        <v>99</v>
      </c>
      <c r="C68" s="64" t="s">
        <v>100</v>
      </c>
      <c r="D68" s="213">
        <f>D69+D73+D75+D79</f>
        <v>5283500</v>
      </c>
      <c r="E68" s="213">
        <f>E69+E73+E75+E79</f>
        <v>1291020.94</v>
      </c>
      <c r="F68" s="104">
        <f t="shared" si="1"/>
        <v>24.434956752152928</v>
      </c>
      <c r="G68" s="118">
        <v>0</v>
      </c>
      <c r="H68" s="196">
        <v>0</v>
      </c>
      <c r="I68" s="200">
        <v>0</v>
      </c>
      <c r="J68" s="199">
        <f t="shared" si="2"/>
        <v>5283500</v>
      </c>
      <c r="K68" s="24">
        <f t="shared" si="3"/>
        <v>1291020.94</v>
      </c>
      <c r="L68" s="43">
        <f t="shared" si="4"/>
        <v>24.434956752152928</v>
      </c>
    </row>
    <row r="69" spans="1:12" s="26" customFormat="1" ht="25.5" customHeight="1">
      <c r="A69" s="50" t="e">
        <f t="shared" si="0"/>
        <v>#REF!</v>
      </c>
      <c r="B69" s="58" t="s">
        <v>101</v>
      </c>
      <c r="C69" s="63" t="s">
        <v>102</v>
      </c>
      <c r="D69" s="231">
        <f>SUM(D70:D72)</f>
        <v>3986000</v>
      </c>
      <c r="E69" s="231">
        <f>SUM(E70:E72)</f>
        <v>950498.11</v>
      </c>
      <c r="F69" s="103">
        <f t="shared" si="1"/>
        <v>23.845913447064724</v>
      </c>
      <c r="G69" s="115">
        <v>0</v>
      </c>
      <c r="H69" s="116">
        <v>0</v>
      </c>
      <c r="I69" s="117">
        <v>0</v>
      </c>
      <c r="J69" s="38">
        <f t="shared" si="2"/>
        <v>3986000</v>
      </c>
      <c r="K69" s="25">
        <f t="shared" si="3"/>
        <v>950498.11</v>
      </c>
      <c r="L69" s="39">
        <f t="shared" si="4"/>
        <v>23.845913447064724</v>
      </c>
    </row>
    <row r="70" spans="1:12" ht="55.5" customHeight="1">
      <c r="A70" s="48" t="e">
        <f t="shared" si="0"/>
        <v>#REF!</v>
      </c>
      <c r="B70" s="57" t="s">
        <v>103</v>
      </c>
      <c r="C70" s="62" t="s">
        <v>104</v>
      </c>
      <c r="D70" s="214">
        <v>86000</v>
      </c>
      <c r="E70" s="214">
        <v>5130</v>
      </c>
      <c r="F70" s="102">
        <f t="shared" si="1"/>
        <v>5.9651162790697674</v>
      </c>
      <c r="G70" s="112">
        <v>0</v>
      </c>
      <c r="H70" s="113">
        <v>0</v>
      </c>
      <c r="I70" s="114">
        <v>0</v>
      </c>
      <c r="J70" s="36">
        <f t="shared" si="2"/>
        <v>86000</v>
      </c>
      <c r="K70" s="23">
        <f t="shared" si="3"/>
        <v>5130</v>
      </c>
      <c r="L70" s="37">
        <f t="shared" si="4"/>
        <v>5.9651162790697674</v>
      </c>
    </row>
    <row r="71" spans="1:12" ht="22.5" customHeight="1">
      <c r="A71" s="48" t="e">
        <f t="shared" si="0"/>
        <v>#REF!</v>
      </c>
      <c r="B71" s="57" t="s">
        <v>105</v>
      </c>
      <c r="C71" s="62" t="s">
        <v>106</v>
      </c>
      <c r="D71" s="214">
        <v>1500000</v>
      </c>
      <c r="E71" s="214">
        <v>393128.11</v>
      </c>
      <c r="F71" s="102">
        <f t="shared" si="1"/>
        <v>26.208540666666664</v>
      </c>
      <c r="G71" s="112">
        <v>0</v>
      </c>
      <c r="H71" s="113">
        <v>0</v>
      </c>
      <c r="I71" s="114">
        <v>0</v>
      </c>
      <c r="J71" s="36">
        <f t="shared" si="2"/>
        <v>1500000</v>
      </c>
      <c r="K71" s="23">
        <f t="shared" si="3"/>
        <v>393128.11</v>
      </c>
      <c r="L71" s="37">
        <f t="shared" si="4"/>
        <v>26.208540666666664</v>
      </c>
    </row>
    <row r="72" spans="1:12" ht="37.950000000000003" customHeight="1">
      <c r="A72" s="48" t="e">
        <f t="shared" si="0"/>
        <v>#REF!</v>
      </c>
      <c r="B72" s="57" t="s">
        <v>107</v>
      </c>
      <c r="C72" s="62" t="s">
        <v>108</v>
      </c>
      <c r="D72" s="214">
        <v>2400000</v>
      </c>
      <c r="E72" s="214">
        <v>552240</v>
      </c>
      <c r="F72" s="102">
        <f t="shared" si="1"/>
        <v>23.01</v>
      </c>
      <c r="G72" s="112">
        <v>0</v>
      </c>
      <c r="H72" s="113">
        <v>0</v>
      </c>
      <c r="I72" s="114">
        <v>0</v>
      </c>
      <c r="J72" s="36">
        <f t="shared" si="2"/>
        <v>2400000</v>
      </c>
      <c r="K72" s="23">
        <f t="shared" si="3"/>
        <v>552240</v>
      </c>
      <c r="L72" s="37">
        <f t="shared" si="4"/>
        <v>23.01</v>
      </c>
    </row>
    <row r="73" spans="1:12" s="26" customFormat="1" ht="48.6">
      <c r="A73" s="50" t="e">
        <f t="shared" si="0"/>
        <v>#REF!</v>
      </c>
      <c r="B73" s="58" t="s">
        <v>109</v>
      </c>
      <c r="C73" s="63" t="s">
        <v>110</v>
      </c>
      <c r="D73" s="231">
        <f>D74</f>
        <v>1255000</v>
      </c>
      <c r="E73" s="231">
        <f>E74</f>
        <v>332146.88</v>
      </c>
      <c r="F73" s="105">
        <f t="shared" si="1"/>
        <v>26.465886852589644</v>
      </c>
      <c r="G73" s="115">
        <v>0</v>
      </c>
      <c r="H73" s="116">
        <v>0</v>
      </c>
      <c r="I73" s="117">
        <v>0</v>
      </c>
      <c r="J73" s="38">
        <f t="shared" si="2"/>
        <v>1255000</v>
      </c>
      <c r="K73" s="25">
        <f t="shared" si="3"/>
        <v>332146.88</v>
      </c>
      <c r="L73" s="39">
        <f t="shared" si="4"/>
        <v>26.465886852589644</v>
      </c>
    </row>
    <row r="74" spans="1:12" ht="46.8">
      <c r="A74" s="48" t="e">
        <f t="shared" si="0"/>
        <v>#REF!</v>
      </c>
      <c r="B74" s="57" t="s">
        <v>111</v>
      </c>
      <c r="C74" s="62" t="s">
        <v>284</v>
      </c>
      <c r="D74" s="214">
        <v>1255000</v>
      </c>
      <c r="E74" s="214">
        <v>332146.88</v>
      </c>
      <c r="F74" s="102">
        <f t="shared" si="1"/>
        <v>26.465886852589644</v>
      </c>
      <c r="G74" s="112">
        <v>0</v>
      </c>
      <c r="H74" s="113">
        <v>0</v>
      </c>
      <c r="I74" s="114">
        <v>0</v>
      </c>
      <c r="J74" s="36">
        <f t="shared" si="2"/>
        <v>1255000</v>
      </c>
      <c r="K74" s="23">
        <f t="shared" si="3"/>
        <v>332146.88</v>
      </c>
      <c r="L74" s="37">
        <f t="shared" si="4"/>
        <v>26.465886852589644</v>
      </c>
    </row>
    <row r="75" spans="1:12" s="26" customFormat="1" ht="18">
      <c r="A75" s="50" t="e">
        <f t="shared" si="0"/>
        <v>#REF!</v>
      </c>
      <c r="B75" s="58" t="s">
        <v>112</v>
      </c>
      <c r="C75" s="63" t="s">
        <v>113</v>
      </c>
      <c r="D75" s="231">
        <f>SUM(D76:D78)</f>
        <v>30500</v>
      </c>
      <c r="E75" s="231">
        <f>SUM(E76:E78)</f>
        <v>8375.9499999999989</v>
      </c>
      <c r="F75" s="103">
        <f t="shared" si="1"/>
        <v>27.46213114754098</v>
      </c>
      <c r="G75" s="115">
        <v>0</v>
      </c>
      <c r="H75" s="116">
        <v>0</v>
      </c>
      <c r="I75" s="117">
        <v>0</v>
      </c>
      <c r="J75" s="38">
        <f t="shared" si="2"/>
        <v>30500</v>
      </c>
      <c r="K75" s="25">
        <f t="shared" si="3"/>
        <v>8375.9499999999989</v>
      </c>
      <c r="L75" s="39">
        <f t="shared" si="4"/>
        <v>27.46213114754098</v>
      </c>
    </row>
    <row r="76" spans="1:12" ht="51.45" customHeight="1">
      <c r="A76" s="48" t="e">
        <f t="shared" si="0"/>
        <v>#REF!</v>
      </c>
      <c r="B76" s="57" t="s">
        <v>114</v>
      </c>
      <c r="C76" s="62" t="s">
        <v>115</v>
      </c>
      <c r="D76" s="214">
        <v>25000</v>
      </c>
      <c r="E76" s="214">
        <v>7066.61</v>
      </c>
      <c r="F76" s="102">
        <f t="shared" si="1"/>
        <v>28.266439999999999</v>
      </c>
      <c r="G76" s="112">
        <v>0</v>
      </c>
      <c r="H76" s="113">
        <v>0</v>
      </c>
      <c r="I76" s="114">
        <v>0</v>
      </c>
      <c r="J76" s="36">
        <f t="shared" si="2"/>
        <v>25000</v>
      </c>
      <c r="K76" s="23">
        <f t="shared" si="3"/>
        <v>7066.61</v>
      </c>
      <c r="L76" s="37">
        <f t="shared" si="4"/>
        <v>28.266439999999999</v>
      </c>
    </row>
    <row r="77" spans="1:12" ht="18">
      <c r="A77" s="48" t="e">
        <f t="shared" si="0"/>
        <v>#REF!</v>
      </c>
      <c r="B77" s="57" t="s">
        <v>116</v>
      </c>
      <c r="C77" s="62" t="s">
        <v>117</v>
      </c>
      <c r="D77" s="214">
        <v>500</v>
      </c>
      <c r="E77" s="214">
        <v>0</v>
      </c>
      <c r="F77" s="102">
        <f t="shared" si="1"/>
        <v>0</v>
      </c>
      <c r="G77" s="112">
        <v>0</v>
      </c>
      <c r="H77" s="113">
        <v>0</v>
      </c>
      <c r="I77" s="114">
        <v>0</v>
      </c>
      <c r="J77" s="36">
        <f t="shared" si="2"/>
        <v>500</v>
      </c>
      <c r="K77" s="23">
        <f t="shared" si="3"/>
        <v>0</v>
      </c>
      <c r="L77" s="37">
        <f t="shared" si="4"/>
        <v>0</v>
      </c>
    </row>
    <row r="78" spans="1:12" ht="46.8">
      <c r="A78" s="48" t="e">
        <f t="shared" si="0"/>
        <v>#REF!</v>
      </c>
      <c r="B78" s="57" t="s">
        <v>118</v>
      </c>
      <c r="C78" s="62" t="s">
        <v>119</v>
      </c>
      <c r="D78" s="214">
        <v>5000</v>
      </c>
      <c r="E78" s="214">
        <v>1309.3399999999999</v>
      </c>
      <c r="F78" s="102">
        <f t="shared" si="1"/>
        <v>26.186799999999998</v>
      </c>
      <c r="G78" s="112">
        <v>0</v>
      </c>
      <c r="H78" s="113">
        <v>0</v>
      </c>
      <c r="I78" s="129">
        <v>0</v>
      </c>
      <c r="J78" s="36">
        <f t="shared" si="2"/>
        <v>5000</v>
      </c>
      <c r="K78" s="23">
        <f t="shared" si="3"/>
        <v>1309.3399999999999</v>
      </c>
      <c r="L78" s="37">
        <f t="shared" si="4"/>
        <v>26.186799999999998</v>
      </c>
    </row>
    <row r="79" spans="1:12" s="22" customFormat="1" ht="81">
      <c r="A79" s="49" t="e">
        <f t="shared" si="0"/>
        <v>#REF!</v>
      </c>
      <c r="B79" s="60" t="s">
        <v>120</v>
      </c>
      <c r="C79" s="66" t="s">
        <v>121</v>
      </c>
      <c r="D79" s="231">
        <v>12000</v>
      </c>
      <c r="E79" s="231">
        <v>0</v>
      </c>
      <c r="F79" s="105">
        <f t="shared" si="1"/>
        <v>0</v>
      </c>
      <c r="G79" s="121">
        <v>0</v>
      </c>
      <c r="H79" s="235">
        <v>0</v>
      </c>
      <c r="I79" s="216">
        <v>0</v>
      </c>
      <c r="J79" s="247">
        <f t="shared" si="2"/>
        <v>12000</v>
      </c>
      <c r="K79" s="29">
        <f t="shared" si="3"/>
        <v>0</v>
      </c>
      <c r="L79" s="41">
        <f t="shared" si="4"/>
        <v>0</v>
      </c>
    </row>
    <row r="80" spans="1:12" s="22" customFormat="1" ht="17.399999999999999">
      <c r="A80" s="49" t="e">
        <f t="shared" si="0"/>
        <v>#REF!</v>
      </c>
      <c r="B80" s="56" t="s">
        <v>122</v>
      </c>
      <c r="C80" s="64" t="s">
        <v>123</v>
      </c>
      <c r="D80" s="213">
        <f>D81</f>
        <v>100000</v>
      </c>
      <c r="E80" s="213">
        <f>E81</f>
        <v>353254.66</v>
      </c>
      <c r="F80" s="104">
        <f t="shared" si="1"/>
        <v>353.25466</v>
      </c>
      <c r="G80" s="124">
        <f>G81</f>
        <v>24000</v>
      </c>
      <c r="H80" s="202">
        <f>H81</f>
        <v>1975</v>
      </c>
      <c r="I80" s="246">
        <f t="shared" ref="I80:I81" si="24">H80/G80*100</f>
        <v>8.2291666666666661</v>
      </c>
      <c r="J80" s="199">
        <f t="shared" si="2"/>
        <v>124000</v>
      </c>
      <c r="K80" s="24">
        <f t="shared" si="3"/>
        <v>355229.66</v>
      </c>
      <c r="L80" s="43">
        <f t="shared" si="4"/>
        <v>286.4755322580645</v>
      </c>
    </row>
    <row r="81" spans="1:12" s="26" customFormat="1" ht="18">
      <c r="A81" s="50" t="e">
        <f t="shared" si="0"/>
        <v>#REF!</v>
      </c>
      <c r="B81" s="58" t="s">
        <v>124</v>
      </c>
      <c r="C81" s="63" t="s">
        <v>125</v>
      </c>
      <c r="D81" s="231">
        <f>D82</f>
        <v>100000</v>
      </c>
      <c r="E81" s="231">
        <f>E82+E84</f>
        <v>353254.66</v>
      </c>
      <c r="F81" s="103">
        <f t="shared" si="1"/>
        <v>353.25466</v>
      </c>
      <c r="G81" s="121">
        <f>G83</f>
        <v>24000</v>
      </c>
      <c r="H81" s="235">
        <f>H83</f>
        <v>1975</v>
      </c>
      <c r="I81" s="156">
        <f t="shared" si="24"/>
        <v>8.2291666666666661</v>
      </c>
      <c r="J81" s="197">
        <f t="shared" si="2"/>
        <v>124000</v>
      </c>
      <c r="K81" s="25">
        <f t="shared" si="3"/>
        <v>355229.66</v>
      </c>
      <c r="L81" s="39">
        <f t="shared" si="4"/>
        <v>286.4755322580645</v>
      </c>
    </row>
    <row r="82" spans="1:12" ht="18">
      <c r="A82" s="48" t="e">
        <f t="shared" ref="A82:A109" si="25">A81+1</f>
        <v>#REF!</v>
      </c>
      <c r="B82" s="57" t="s">
        <v>124</v>
      </c>
      <c r="C82" s="62" t="s">
        <v>126</v>
      </c>
      <c r="D82" s="217">
        <v>100000</v>
      </c>
      <c r="E82" s="217">
        <v>353254.66</v>
      </c>
      <c r="F82" s="106">
        <f t="shared" ref="F82:F120" si="26">E82/D82*100</f>
        <v>353.25466</v>
      </c>
      <c r="G82" s="127">
        <v>0</v>
      </c>
      <c r="H82" s="236">
        <v>0</v>
      </c>
      <c r="I82" s="190">
        <v>0</v>
      </c>
      <c r="J82" s="237">
        <f t="shared" ref="J82:J120" si="27">D82+G82</f>
        <v>100000</v>
      </c>
      <c r="K82" s="27">
        <f t="shared" ref="K82:K120" si="28">E82+H82</f>
        <v>353254.66</v>
      </c>
      <c r="L82" s="45">
        <f t="shared" ref="L82:L120" si="29">K82/J82*100</f>
        <v>353.25466</v>
      </c>
    </row>
    <row r="83" spans="1:12" ht="62.4">
      <c r="B83" s="57" t="s">
        <v>282</v>
      </c>
      <c r="C83" s="179" t="s">
        <v>281</v>
      </c>
      <c r="D83" s="212">
        <v>0</v>
      </c>
      <c r="E83" s="212">
        <v>0</v>
      </c>
      <c r="F83" s="172">
        <v>0</v>
      </c>
      <c r="G83" s="131">
        <v>24000</v>
      </c>
      <c r="H83" s="131">
        <v>1975</v>
      </c>
      <c r="I83" s="190">
        <f t="shared" ref="I83" si="30">H83/G83*100</f>
        <v>8.2291666666666661</v>
      </c>
      <c r="J83" s="35">
        <f t="shared" si="27"/>
        <v>24000</v>
      </c>
      <c r="K83" s="35">
        <f t="shared" si="28"/>
        <v>1975</v>
      </c>
      <c r="L83" s="95">
        <f t="shared" si="29"/>
        <v>8.2291666666666661</v>
      </c>
    </row>
    <row r="84" spans="1:12" ht="160.5" hidden="1" customHeight="1">
      <c r="B84" s="57" t="s">
        <v>354</v>
      </c>
      <c r="C84" s="179" t="s">
        <v>353</v>
      </c>
      <c r="D84" s="212">
        <v>0</v>
      </c>
      <c r="E84" s="212">
        <v>0</v>
      </c>
      <c r="F84" s="172">
        <v>0</v>
      </c>
      <c r="G84" s="131">
        <v>0</v>
      </c>
      <c r="H84" s="131">
        <v>0</v>
      </c>
      <c r="I84" s="180">
        <v>0</v>
      </c>
      <c r="J84" s="35">
        <f t="shared" ref="J84" si="31">D84+G84</f>
        <v>0</v>
      </c>
      <c r="K84" s="35">
        <f t="shared" ref="K84" si="32">E84+H84</f>
        <v>0</v>
      </c>
      <c r="L84" s="95">
        <v>100</v>
      </c>
    </row>
    <row r="85" spans="1:12" s="22" customFormat="1" ht="22.5" customHeight="1">
      <c r="A85" s="49" t="e">
        <f>#REF!+1</f>
        <v>#REF!</v>
      </c>
      <c r="B85" s="176" t="s">
        <v>127</v>
      </c>
      <c r="C85" s="67" t="s">
        <v>128</v>
      </c>
      <c r="D85" s="233">
        <v>0</v>
      </c>
      <c r="E85" s="233">
        <v>0</v>
      </c>
      <c r="F85" s="201">
        <v>0</v>
      </c>
      <c r="G85" s="250">
        <f>G86+G90</f>
        <v>5208485.75</v>
      </c>
      <c r="H85" s="250">
        <f>H86+H90</f>
        <v>1320732.8500000001</v>
      </c>
      <c r="I85" s="251">
        <f t="shared" ref="I85" si="33">H85/G85*100</f>
        <v>25.357328663134005</v>
      </c>
      <c r="J85" s="252">
        <f t="shared" si="27"/>
        <v>5208485.75</v>
      </c>
      <c r="K85" s="253">
        <f t="shared" si="28"/>
        <v>1320732.8500000001</v>
      </c>
      <c r="L85" s="254">
        <f t="shared" si="29"/>
        <v>25.357328663134005</v>
      </c>
    </row>
    <row r="86" spans="1:12" ht="48.6">
      <c r="A86" s="48" t="e">
        <f t="shared" si="25"/>
        <v>#REF!</v>
      </c>
      <c r="B86" s="260" t="s">
        <v>129</v>
      </c>
      <c r="C86" s="248" t="s">
        <v>130</v>
      </c>
      <c r="D86" s="231">
        <v>0</v>
      </c>
      <c r="E86" s="231">
        <v>0</v>
      </c>
      <c r="F86" s="249">
        <v>0</v>
      </c>
      <c r="G86" s="234">
        <f>G87+G88+G89</f>
        <v>4643372</v>
      </c>
      <c r="H86" s="234">
        <f>H87+H88+H89</f>
        <v>872811.1</v>
      </c>
      <c r="I86" s="216">
        <f t="shared" ref="I86:I120" si="34">H86/G86*100</f>
        <v>18.796923873426465</v>
      </c>
      <c r="J86" s="93">
        <f t="shared" si="27"/>
        <v>4643372</v>
      </c>
      <c r="K86" s="93">
        <f t="shared" si="28"/>
        <v>872811.1</v>
      </c>
      <c r="L86" s="91">
        <f t="shared" si="29"/>
        <v>18.796923873426465</v>
      </c>
    </row>
    <row r="87" spans="1:12" ht="34.950000000000003" customHeight="1">
      <c r="B87" s="87" t="s">
        <v>325</v>
      </c>
      <c r="C87" s="79" t="s">
        <v>302</v>
      </c>
      <c r="D87" s="214">
        <v>0</v>
      </c>
      <c r="E87" s="217">
        <v>0</v>
      </c>
      <c r="F87" s="153">
        <v>0</v>
      </c>
      <c r="G87" s="131">
        <v>4572872</v>
      </c>
      <c r="H87" s="131">
        <v>866002.22</v>
      </c>
      <c r="I87" s="132">
        <f t="shared" si="34"/>
        <v>18.937818946167749</v>
      </c>
      <c r="J87" s="35">
        <f t="shared" si="27"/>
        <v>4572872</v>
      </c>
      <c r="K87" s="35">
        <f t="shared" si="28"/>
        <v>866002.22</v>
      </c>
      <c r="L87" s="95">
        <f t="shared" si="29"/>
        <v>18.937818946167749</v>
      </c>
    </row>
    <row r="88" spans="1:12" ht="18">
      <c r="B88" s="87" t="s">
        <v>356</v>
      </c>
      <c r="C88" s="79" t="s">
        <v>355</v>
      </c>
      <c r="D88" s="214">
        <v>0</v>
      </c>
      <c r="E88" s="217">
        <v>0</v>
      </c>
      <c r="F88" s="153">
        <v>0</v>
      </c>
      <c r="G88" s="131">
        <v>70500</v>
      </c>
      <c r="H88" s="131">
        <v>5568.88</v>
      </c>
      <c r="I88" s="132">
        <f t="shared" si="34"/>
        <v>7.8991205673758866</v>
      </c>
      <c r="J88" s="35">
        <f t="shared" si="27"/>
        <v>70500</v>
      </c>
      <c r="K88" s="35">
        <f t="shared" si="28"/>
        <v>5568.88</v>
      </c>
      <c r="L88" s="95">
        <f t="shared" si="29"/>
        <v>7.8991205673758866</v>
      </c>
    </row>
    <row r="89" spans="1:12" ht="51" customHeight="1">
      <c r="B89" s="87" t="s">
        <v>338</v>
      </c>
      <c r="C89" s="79" t="s">
        <v>337</v>
      </c>
      <c r="D89" s="214">
        <v>0</v>
      </c>
      <c r="E89" s="217">
        <v>0</v>
      </c>
      <c r="F89" s="153">
        <v>0</v>
      </c>
      <c r="G89" s="131">
        <v>0</v>
      </c>
      <c r="H89" s="131">
        <v>1240</v>
      </c>
      <c r="I89" s="132">
        <v>100</v>
      </c>
      <c r="J89" s="35">
        <f t="shared" ref="J89" si="35">D89+G89</f>
        <v>0</v>
      </c>
      <c r="K89" s="35">
        <f t="shared" ref="K89" si="36">E89+H89</f>
        <v>1240</v>
      </c>
      <c r="L89" s="95">
        <v>100</v>
      </c>
    </row>
    <row r="90" spans="1:12" ht="36.450000000000003" customHeight="1">
      <c r="A90" s="48" t="e">
        <f>A86+1</f>
        <v>#REF!</v>
      </c>
      <c r="B90" s="259" t="s">
        <v>131</v>
      </c>
      <c r="C90" s="255" t="s">
        <v>132</v>
      </c>
      <c r="D90" s="256">
        <v>0</v>
      </c>
      <c r="E90" s="257">
        <v>0</v>
      </c>
      <c r="F90" s="215">
        <v>0</v>
      </c>
      <c r="G90" s="258">
        <f>G91+G92</f>
        <v>565113.75</v>
      </c>
      <c r="H90" s="234">
        <f>H91+H92</f>
        <v>447921.75</v>
      </c>
      <c r="I90" s="216">
        <f t="shared" si="34"/>
        <v>79.262228179724886</v>
      </c>
      <c r="J90" s="93">
        <f t="shared" si="27"/>
        <v>565113.75</v>
      </c>
      <c r="K90" s="93">
        <f t="shared" si="28"/>
        <v>447921.75</v>
      </c>
      <c r="L90" s="91">
        <f t="shared" si="29"/>
        <v>79.262228179724886</v>
      </c>
    </row>
    <row r="91" spans="1:12" ht="18">
      <c r="B91" s="87" t="s">
        <v>326</v>
      </c>
      <c r="C91" s="79" t="s">
        <v>298</v>
      </c>
      <c r="D91" s="241">
        <v>0</v>
      </c>
      <c r="E91" s="212">
        <v>0</v>
      </c>
      <c r="F91" s="172">
        <v>0</v>
      </c>
      <c r="G91" s="138">
        <v>416216.75</v>
      </c>
      <c r="H91" s="131">
        <v>420024.75</v>
      </c>
      <c r="I91" s="132">
        <f t="shared" si="34"/>
        <v>100.91490791756938</v>
      </c>
      <c r="J91" s="35">
        <f t="shared" si="27"/>
        <v>416216.75</v>
      </c>
      <c r="K91" s="35">
        <f t="shared" si="28"/>
        <v>420024.75</v>
      </c>
      <c r="L91" s="95">
        <f t="shared" si="29"/>
        <v>100.91490791756938</v>
      </c>
    </row>
    <row r="92" spans="1:12" ht="128.55000000000001" customHeight="1">
      <c r="B92" s="151" t="s">
        <v>327</v>
      </c>
      <c r="C92" s="152" t="s">
        <v>299</v>
      </c>
      <c r="D92" s="242">
        <v>0</v>
      </c>
      <c r="E92" s="243">
        <v>0</v>
      </c>
      <c r="F92" s="173">
        <v>0</v>
      </c>
      <c r="G92" s="159">
        <v>148897</v>
      </c>
      <c r="H92" s="154">
        <v>27897</v>
      </c>
      <c r="I92" s="144">
        <f t="shared" si="34"/>
        <v>18.735770364748785</v>
      </c>
      <c r="J92" s="145">
        <f t="shared" si="27"/>
        <v>148897</v>
      </c>
      <c r="K92" s="145">
        <f t="shared" si="28"/>
        <v>27897</v>
      </c>
      <c r="L92" s="146">
        <f t="shared" si="29"/>
        <v>18.735770364748785</v>
      </c>
    </row>
    <row r="93" spans="1:12" s="22" customFormat="1" ht="29.25" customHeight="1">
      <c r="A93" s="49" t="e">
        <f>A90+1</f>
        <v>#REF!</v>
      </c>
      <c r="B93" s="82" t="s">
        <v>133</v>
      </c>
      <c r="C93" s="310" t="s">
        <v>134</v>
      </c>
      <c r="D93" s="228">
        <v>0</v>
      </c>
      <c r="E93" s="228">
        <v>0</v>
      </c>
      <c r="F93" s="209">
        <v>0</v>
      </c>
      <c r="G93" s="133">
        <f>G96+G94</f>
        <v>1587900</v>
      </c>
      <c r="H93" s="133">
        <f>H96+H94</f>
        <v>2480905</v>
      </c>
      <c r="I93" s="200">
        <f t="shared" si="34"/>
        <v>156.23811323131181</v>
      </c>
      <c r="J93" s="210">
        <f t="shared" si="27"/>
        <v>1587900</v>
      </c>
      <c r="K93" s="210">
        <f t="shared" si="28"/>
        <v>2480905</v>
      </c>
      <c r="L93" s="211">
        <f t="shared" si="29"/>
        <v>156.23811323131181</v>
      </c>
    </row>
    <row r="94" spans="1:12" s="22" customFormat="1" ht="29.25" hidden="1" customHeight="1">
      <c r="A94" s="49"/>
      <c r="B94" s="259" t="s">
        <v>471</v>
      </c>
      <c r="C94" s="311" t="s">
        <v>473</v>
      </c>
      <c r="D94" s="257">
        <v>0</v>
      </c>
      <c r="E94" s="257">
        <v>0</v>
      </c>
      <c r="F94" s="215">
        <v>0</v>
      </c>
      <c r="G94" s="234">
        <f t="shared" ref="G94:H97" si="37">G95</f>
        <v>0</v>
      </c>
      <c r="H94" s="234">
        <f t="shared" si="37"/>
        <v>0</v>
      </c>
      <c r="I94" s="216" t="e">
        <f t="shared" ref="I94:I95" si="38">H94/G94*100</f>
        <v>#DIV/0!</v>
      </c>
      <c r="J94" s="93">
        <f t="shared" ref="J94:J95" si="39">D94+G94</f>
        <v>0</v>
      </c>
      <c r="K94" s="93">
        <f t="shared" ref="K94:K95" si="40">E94+H94</f>
        <v>0</v>
      </c>
      <c r="L94" s="91" t="e">
        <f t="shared" ref="L94:L95" si="41">K94/J94*100</f>
        <v>#DIV/0!</v>
      </c>
    </row>
    <row r="95" spans="1:12" s="22" customFormat="1" ht="51" hidden="1" customHeight="1">
      <c r="A95" s="49"/>
      <c r="B95" s="96" t="s">
        <v>472</v>
      </c>
      <c r="C95" s="312" t="s">
        <v>474</v>
      </c>
      <c r="D95" s="218">
        <v>0</v>
      </c>
      <c r="E95" s="218">
        <v>0</v>
      </c>
      <c r="F95" s="109">
        <v>0</v>
      </c>
      <c r="G95" s="189">
        <v>0</v>
      </c>
      <c r="H95" s="189">
        <v>0</v>
      </c>
      <c r="I95" s="190" t="e">
        <f t="shared" si="38"/>
        <v>#DIV/0!</v>
      </c>
      <c r="J95" s="71">
        <f t="shared" si="39"/>
        <v>0</v>
      </c>
      <c r="K95" s="71">
        <f t="shared" si="40"/>
        <v>0</v>
      </c>
      <c r="L95" s="191" t="e">
        <f t="shared" si="41"/>
        <v>#DIV/0!</v>
      </c>
    </row>
    <row r="96" spans="1:12" s="22" customFormat="1" ht="31.2">
      <c r="A96" s="49" t="e">
        <f>#REF!+1</f>
        <v>#REF!</v>
      </c>
      <c r="B96" s="82" t="s">
        <v>135</v>
      </c>
      <c r="C96" s="313" t="s">
        <v>136</v>
      </c>
      <c r="D96" s="233">
        <v>0</v>
      </c>
      <c r="E96" s="233">
        <v>0</v>
      </c>
      <c r="F96" s="108">
        <v>0</v>
      </c>
      <c r="G96" s="155">
        <f t="shared" si="37"/>
        <v>1587900</v>
      </c>
      <c r="H96" s="155">
        <f t="shared" si="37"/>
        <v>2480905</v>
      </c>
      <c r="I96" s="156">
        <f t="shared" si="34"/>
        <v>156.23811323131181</v>
      </c>
      <c r="J96" s="157">
        <f t="shared" si="27"/>
        <v>1587900</v>
      </c>
      <c r="K96" s="157">
        <f t="shared" si="28"/>
        <v>2480905</v>
      </c>
      <c r="L96" s="158">
        <f t="shared" si="29"/>
        <v>156.23811323131181</v>
      </c>
    </row>
    <row r="97" spans="1:12" ht="18">
      <c r="A97" s="48" t="e">
        <f t="shared" si="25"/>
        <v>#REF!</v>
      </c>
      <c r="B97" s="60" t="s">
        <v>137</v>
      </c>
      <c r="C97" s="66" t="s">
        <v>138</v>
      </c>
      <c r="D97" s="231">
        <v>0</v>
      </c>
      <c r="E97" s="231">
        <v>0</v>
      </c>
      <c r="F97" s="108">
        <v>0</v>
      </c>
      <c r="G97" s="234">
        <f t="shared" si="37"/>
        <v>1587900</v>
      </c>
      <c r="H97" s="234">
        <f t="shared" si="37"/>
        <v>2480905</v>
      </c>
      <c r="I97" s="216">
        <f t="shared" si="34"/>
        <v>156.23811323131181</v>
      </c>
      <c r="J97" s="93">
        <f t="shared" si="27"/>
        <v>1587900</v>
      </c>
      <c r="K97" s="93">
        <f t="shared" si="28"/>
        <v>2480905</v>
      </c>
      <c r="L97" s="91">
        <f t="shared" si="29"/>
        <v>156.23811323131181</v>
      </c>
    </row>
    <row r="98" spans="1:12" ht="78.599999999999994" thickBot="1">
      <c r="A98" s="48" t="e">
        <f t="shared" si="25"/>
        <v>#REF!</v>
      </c>
      <c r="B98" s="53" t="s">
        <v>139</v>
      </c>
      <c r="C98" s="68" t="s">
        <v>140</v>
      </c>
      <c r="D98" s="217">
        <v>0</v>
      </c>
      <c r="E98" s="217">
        <v>0</v>
      </c>
      <c r="F98" s="107">
        <v>0</v>
      </c>
      <c r="G98" s="143">
        <v>1587900</v>
      </c>
      <c r="H98" s="143">
        <v>2480905</v>
      </c>
      <c r="I98" s="144">
        <f t="shared" si="34"/>
        <v>156.23811323131181</v>
      </c>
      <c r="J98" s="145">
        <f t="shared" si="27"/>
        <v>1587900</v>
      </c>
      <c r="K98" s="145">
        <f t="shared" si="28"/>
        <v>2480905</v>
      </c>
      <c r="L98" s="146">
        <f t="shared" si="29"/>
        <v>156.23811323131181</v>
      </c>
    </row>
    <row r="99" spans="1:12" s="22" customFormat="1" ht="52.95" customHeight="1" thickBot="1">
      <c r="A99" s="49" t="e">
        <f t="shared" si="25"/>
        <v>#REF!</v>
      </c>
      <c r="B99" s="315" t="s">
        <v>141</v>
      </c>
      <c r="C99" s="317" t="s">
        <v>142</v>
      </c>
      <c r="D99" s="147">
        <f>D9+D59+D93</f>
        <v>220900000</v>
      </c>
      <c r="E99" s="147">
        <f>E9+E59+E93</f>
        <v>66202511.750000015</v>
      </c>
      <c r="F99" s="232">
        <f t="shared" si="26"/>
        <v>29.96944850611137</v>
      </c>
      <c r="G99" s="219">
        <f>G9+G59+G93</f>
        <v>7190585.75</v>
      </c>
      <c r="H99" s="219">
        <f>H9+H59+H93</f>
        <v>4087116.62</v>
      </c>
      <c r="I99" s="220">
        <f t="shared" si="34"/>
        <v>56.839828660690131</v>
      </c>
      <c r="J99" s="224">
        <f t="shared" si="27"/>
        <v>228090585.75</v>
      </c>
      <c r="K99" s="225">
        <f t="shared" si="28"/>
        <v>70289628.37000002</v>
      </c>
      <c r="L99" s="226">
        <f t="shared" si="29"/>
        <v>30.816540778689294</v>
      </c>
    </row>
    <row r="100" spans="1:12" s="22" customFormat="1" ht="17.399999999999999">
      <c r="A100" s="49" t="e">
        <f t="shared" si="25"/>
        <v>#REF!</v>
      </c>
      <c r="B100" s="56" t="s">
        <v>143</v>
      </c>
      <c r="C100" s="64" t="s">
        <v>144</v>
      </c>
      <c r="D100" s="233">
        <f>D101</f>
        <v>119921400</v>
      </c>
      <c r="E100" s="233">
        <f>E101</f>
        <v>28401500</v>
      </c>
      <c r="F100" s="104">
        <f t="shared" si="26"/>
        <v>23.683429312866593</v>
      </c>
      <c r="G100" s="118">
        <f>G101</f>
        <v>0</v>
      </c>
      <c r="H100" s="118">
        <f>H101</f>
        <v>0</v>
      </c>
      <c r="I100" s="230">
        <v>0</v>
      </c>
      <c r="J100" s="42">
        <f t="shared" si="27"/>
        <v>119921400</v>
      </c>
      <c r="K100" s="24">
        <f t="shared" si="28"/>
        <v>28401500</v>
      </c>
      <c r="L100" s="43">
        <f t="shared" si="29"/>
        <v>23.683429312866593</v>
      </c>
    </row>
    <row r="101" spans="1:12" s="22" customFormat="1" ht="17.399999999999999">
      <c r="A101" s="49" t="e">
        <f t="shared" si="25"/>
        <v>#REF!</v>
      </c>
      <c r="B101" s="161" t="s">
        <v>145</v>
      </c>
      <c r="C101" s="64" t="s">
        <v>146</v>
      </c>
      <c r="D101" s="213">
        <f>D102+D104</f>
        <v>119921400</v>
      </c>
      <c r="E101" s="213">
        <f>E102+E104</f>
        <v>28401500</v>
      </c>
      <c r="F101" s="104">
        <f t="shared" si="26"/>
        <v>23.683429312866593</v>
      </c>
      <c r="G101" s="118">
        <f>G104</f>
        <v>0</v>
      </c>
      <c r="H101" s="196">
        <f>H104</f>
        <v>0</v>
      </c>
      <c r="I101" s="140">
        <v>0</v>
      </c>
      <c r="J101" s="199">
        <f t="shared" si="27"/>
        <v>119921400</v>
      </c>
      <c r="K101" s="24">
        <f t="shared" si="28"/>
        <v>28401500</v>
      </c>
      <c r="L101" s="43">
        <f t="shared" si="29"/>
        <v>23.683429312866593</v>
      </c>
    </row>
    <row r="102" spans="1:12" s="22" customFormat="1" ht="18">
      <c r="A102" s="49"/>
      <c r="B102" s="319" t="s">
        <v>329</v>
      </c>
      <c r="C102" s="66" t="s">
        <v>300</v>
      </c>
      <c r="D102" s="231">
        <f>D103</f>
        <v>18114500</v>
      </c>
      <c r="E102" s="231">
        <f>E103</f>
        <v>4528500</v>
      </c>
      <c r="F102" s="105">
        <f t="shared" si="26"/>
        <v>24.999309945071627</v>
      </c>
      <c r="G102" s="121">
        <v>0</v>
      </c>
      <c r="H102" s="235">
        <v>0</v>
      </c>
      <c r="I102" s="216">
        <v>0</v>
      </c>
      <c r="J102" s="247">
        <f t="shared" ref="J102:J103" si="42">D102+G102</f>
        <v>18114500</v>
      </c>
      <c r="K102" s="29">
        <f t="shared" ref="K102:K103" si="43">E102+H102</f>
        <v>4528500</v>
      </c>
      <c r="L102" s="41">
        <f t="shared" si="29"/>
        <v>24.999309945071627</v>
      </c>
    </row>
    <row r="103" spans="1:12" ht="18">
      <c r="B103" s="80" t="s">
        <v>330</v>
      </c>
      <c r="C103" s="62" t="s">
        <v>301</v>
      </c>
      <c r="D103" s="214">
        <v>18114500</v>
      </c>
      <c r="E103" s="214">
        <v>4528500</v>
      </c>
      <c r="F103" s="102">
        <f t="shared" si="26"/>
        <v>24.999309945071627</v>
      </c>
      <c r="G103" s="112">
        <v>0</v>
      </c>
      <c r="H103" s="113">
        <v>0</v>
      </c>
      <c r="I103" s="129">
        <v>0</v>
      </c>
      <c r="J103" s="36">
        <f t="shared" si="42"/>
        <v>18114500</v>
      </c>
      <c r="K103" s="23">
        <f t="shared" si="43"/>
        <v>4528500</v>
      </c>
      <c r="L103" s="37">
        <f t="shared" si="29"/>
        <v>24.999309945071627</v>
      </c>
    </row>
    <row r="104" spans="1:12" s="26" customFormat="1" ht="32.4">
      <c r="A104" s="50" t="e">
        <f>A101+1</f>
        <v>#REF!</v>
      </c>
      <c r="B104" s="58" t="s">
        <v>147</v>
      </c>
      <c r="C104" s="63" t="s">
        <v>148</v>
      </c>
      <c r="D104" s="231">
        <f>SUM(D105:D106)</f>
        <v>101806900</v>
      </c>
      <c r="E104" s="231">
        <f>SUM(E105:E106)</f>
        <v>23873000</v>
      </c>
      <c r="F104" s="103">
        <f t="shared" si="26"/>
        <v>23.449294694171023</v>
      </c>
      <c r="G104" s="115">
        <f>G106</f>
        <v>0</v>
      </c>
      <c r="H104" s="194">
        <f>H106</f>
        <v>0</v>
      </c>
      <c r="I104" s="216">
        <v>0</v>
      </c>
      <c r="J104" s="197">
        <f t="shared" si="27"/>
        <v>101806900</v>
      </c>
      <c r="K104" s="25">
        <f t="shared" si="28"/>
        <v>23873000</v>
      </c>
      <c r="L104" s="39">
        <f t="shared" si="29"/>
        <v>23.449294694171023</v>
      </c>
    </row>
    <row r="105" spans="1:12" ht="31.8" thickBot="1">
      <c r="A105" s="48" t="e">
        <f>A104+1</f>
        <v>#REF!</v>
      </c>
      <c r="B105" s="57" t="s">
        <v>149</v>
      </c>
      <c r="C105" s="62" t="s">
        <v>150</v>
      </c>
      <c r="D105" s="214">
        <v>101806900</v>
      </c>
      <c r="E105" s="214">
        <v>23873000</v>
      </c>
      <c r="F105" s="102">
        <f t="shared" si="26"/>
        <v>23.449294694171023</v>
      </c>
      <c r="G105" s="112">
        <v>0</v>
      </c>
      <c r="H105" s="113">
        <v>0</v>
      </c>
      <c r="I105" s="114">
        <v>0</v>
      </c>
      <c r="J105" s="36">
        <f t="shared" si="27"/>
        <v>101806900</v>
      </c>
      <c r="K105" s="23">
        <f t="shared" si="28"/>
        <v>23873000</v>
      </c>
      <c r="L105" s="37">
        <f t="shared" si="29"/>
        <v>23.449294694171023</v>
      </c>
    </row>
    <row r="106" spans="1:12" ht="52.95" hidden="1" customHeight="1" thickBot="1">
      <c r="A106" s="48" t="e">
        <f t="shared" si="25"/>
        <v>#REF!</v>
      </c>
      <c r="B106" s="57" t="s">
        <v>448</v>
      </c>
      <c r="C106" s="62" t="s">
        <v>447</v>
      </c>
      <c r="D106" s="217">
        <v>0</v>
      </c>
      <c r="E106" s="217">
        <v>0</v>
      </c>
      <c r="F106" s="102" t="e">
        <f t="shared" si="26"/>
        <v>#DIV/0!</v>
      </c>
      <c r="G106" s="112">
        <v>0</v>
      </c>
      <c r="H106" s="113">
        <v>0</v>
      </c>
      <c r="I106" s="144" t="e">
        <f t="shared" si="34"/>
        <v>#DIV/0!</v>
      </c>
      <c r="J106" s="36">
        <f t="shared" si="27"/>
        <v>0</v>
      </c>
      <c r="K106" s="23">
        <f t="shared" si="28"/>
        <v>0</v>
      </c>
      <c r="L106" s="37" t="e">
        <f t="shared" si="29"/>
        <v>#DIV/0!</v>
      </c>
    </row>
    <row r="107" spans="1:12" s="342" customFormat="1" ht="63" customHeight="1" thickBot="1">
      <c r="A107" s="333" t="e">
        <f>#REF!+1</f>
        <v>#REF!</v>
      </c>
      <c r="B107" s="334" t="s">
        <v>151</v>
      </c>
      <c r="C107" s="335" t="s">
        <v>152</v>
      </c>
      <c r="D107" s="336">
        <f>D99+D100</f>
        <v>340821400</v>
      </c>
      <c r="E107" s="337">
        <f>E99+E100</f>
        <v>94604011.750000015</v>
      </c>
      <c r="F107" s="338">
        <f t="shared" si="26"/>
        <v>27.757650121148501</v>
      </c>
      <c r="G107" s="219">
        <f>G99+G100</f>
        <v>7190585.75</v>
      </c>
      <c r="H107" s="219">
        <f>H99+H100</f>
        <v>4087116.62</v>
      </c>
      <c r="I107" s="220">
        <f t="shared" si="34"/>
        <v>56.839828660690131</v>
      </c>
      <c r="J107" s="339">
        <f t="shared" si="27"/>
        <v>348011985.75</v>
      </c>
      <c r="K107" s="340">
        <f t="shared" si="28"/>
        <v>98691128.37000002</v>
      </c>
      <c r="L107" s="341">
        <f t="shared" si="29"/>
        <v>28.358542926994584</v>
      </c>
    </row>
    <row r="108" spans="1:12" s="22" customFormat="1" ht="31.2" hidden="1">
      <c r="A108" s="49" t="e">
        <f t="shared" si="25"/>
        <v>#REF!</v>
      </c>
      <c r="B108" s="181" t="s">
        <v>153</v>
      </c>
      <c r="C108" s="182" t="s">
        <v>154</v>
      </c>
      <c r="D108" s="229">
        <f>D109+D110</f>
        <v>0</v>
      </c>
      <c r="E108" s="229">
        <f>E109+E110</f>
        <v>0</v>
      </c>
      <c r="F108" s="183" t="e">
        <f t="shared" si="26"/>
        <v>#DIV/0!</v>
      </c>
      <c r="G108" s="206">
        <f>G109+G110</f>
        <v>0</v>
      </c>
      <c r="H108" s="206">
        <f>H109+H110</f>
        <v>0</v>
      </c>
      <c r="I108" s="207">
        <v>0</v>
      </c>
      <c r="J108" s="184">
        <f t="shared" si="27"/>
        <v>0</v>
      </c>
      <c r="K108" s="185">
        <f t="shared" si="28"/>
        <v>0</v>
      </c>
      <c r="L108" s="186" t="e">
        <f t="shared" si="29"/>
        <v>#DIV/0!</v>
      </c>
    </row>
    <row r="109" spans="1:12" ht="40.049999999999997" hidden="1" customHeight="1" thickBot="1">
      <c r="A109" s="48" t="e">
        <f t="shared" si="25"/>
        <v>#REF!</v>
      </c>
      <c r="B109" s="77" t="s">
        <v>507</v>
      </c>
      <c r="C109" s="79" t="s">
        <v>155</v>
      </c>
      <c r="D109" s="212">
        <v>0</v>
      </c>
      <c r="E109" s="212">
        <v>0</v>
      </c>
      <c r="F109" s="172" t="e">
        <f t="shared" si="26"/>
        <v>#DIV/0!</v>
      </c>
      <c r="G109" s="131">
        <v>0</v>
      </c>
      <c r="H109" s="131">
        <v>0</v>
      </c>
      <c r="I109" s="132">
        <v>0</v>
      </c>
      <c r="J109" s="35">
        <f t="shared" si="27"/>
        <v>0</v>
      </c>
      <c r="K109" s="35">
        <f t="shared" si="28"/>
        <v>0</v>
      </c>
      <c r="L109" s="95" t="e">
        <f t="shared" si="29"/>
        <v>#DIV/0!</v>
      </c>
    </row>
    <row r="110" spans="1:12" ht="123.45" hidden="1" customHeight="1" thickBot="1">
      <c r="B110" s="77" t="s">
        <v>467</v>
      </c>
      <c r="C110" s="79" t="s">
        <v>468</v>
      </c>
      <c r="D110" s="212">
        <v>0</v>
      </c>
      <c r="E110" s="212">
        <v>0</v>
      </c>
      <c r="F110" s="172" t="e">
        <f t="shared" ref="F110" si="44">E110/D110*100</f>
        <v>#DIV/0!</v>
      </c>
      <c r="G110" s="131">
        <v>0</v>
      </c>
      <c r="H110" s="131">
        <v>0</v>
      </c>
      <c r="I110" s="132">
        <v>0</v>
      </c>
      <c r="J110" s="35">
        <f t="shared" ref="J110" si="45">D110+G110</f>
        <v>0</v>
      </c>
      <c r="K110" s="35">
        <f t="shared" ref="K110" si="46">E110+H110</f>
        <v>0</v>
      </c>
      <c r="L110" s="95" t="e">
        <f t="shared" ref="L110" si="47">K110/J110*100</f>
        <v>#DIV/0!</v>
      </c>
    </row>
    <row r="111" spans="1:12" s="22" customFormat="1" ht="33" thickBot="1">
      <c r="A111" s="49" t="e">
        <f>A109+1</f>
        <v>#REF!</v>
      </c>
      <c r="B111" s="259" t="s">
        <v>156</v>
      </c>
      <c r="C111" s="255" t="s">
        <v>157</v>
      </c>
      <c r="D111" s="257">
        <f>D112+D113+D114+D115+D117+D118+D119+D116</f>
        <v>1701000</v>
      </c>
      <c r="E111" s="257">
        <f>E112+E113+E114+E115+E117+E118+E119</f>
        <v>341997</v>
      </c>
      <c r="F111" s="215">
        <f t="shared" si="26"/>
        <v>20.105643738977072</v>
      </c>
      <c r="G111" s="318">
        <f>G112+G113+G114+G115+G117+G118+G119+G116</f>
        <v>0</v>
      </c>
      <c r="H111" s="318">
        <f>H112+H113+H114+H115+H117+H118+H119+H116</f>
        <v>0</v>
      </c>
      <c r="I111" s="134">
        <v>0</v>
      </c>
      <c r="J111" s="93">
        <f t="shared" si="27"/>
        <v>1701000</v>
      </c>
      <c r="K111" s="93">
        <f t="shared" si="28"/>
        <v>341997</v>
      </c>
      <c r="L111" s="91">
        <f t="shared" si="29"/>
        <v>20.105643738977072</v>
      </c>
    </row>
    <row r="112" spans="1:12" s="174" customFormat="1" ht="46.8">
      <c r="A112" s="48"/>
      <c r="B112" s="77" t="s">
        <v>361</v>
      </c>
      <c r="C112" s="79" t="s">
        <v>360</v>
      </c>
      <c r="D112" s="227">
        <v>1395000</v>
      </c>
      <c r="E112" s="227">
        <v>290997</v>
      </c>
      <c r="F112" s="208">
        <f t="shared" si="26"/>
        <v>20.86</v>
      </c>
      <c r="G112" s="136">
        <v>0</v>
      </c>
      <c r="H112" s="136">
        <v>0</v>
      </c>
      <c r="I112" s="190">
        <v>0</v>
      </c>
      <c r="J112" s="71">
        <f t="shared" si="27"/>
        <v>1395000</v>
      </c>
      <c r="K112" s="71">
        <f t="shared" si="28"/>
        <v>290997</v>
      </c>
      <c r="L112" s="191">
        <f t="shared" si="29"/>
        <v>20.86</v>
      </c>
    </row>
    <row r="113" spans="1:13" s="174" customFormat="1" ht="55.95" hidden="1" customHeight="1">
      <c r="A113" s="48"/>
      <c r="B113" s="77" t="s">
        <v>450</v>
      </c>
      <c r="C113" s="97" t="s">
        <v>449</v>
      </c>
      <c r="D113" s="212">
        <v>0</v>
      </c>
      <c r="E113" s="212">
        <v>0</v>
      </c>
      <c r="F113" s="208" t="e">
        <f t="shared" si="26"/>
        <v>#DIV/0!</v>
      </c>
      <c r="G113" s="131">
        <v>0</v>
      </c>
      <c r="H113" s="131">
        <v>0</v>
      </c>
      <c r="I113" s="132">
        <v>0</v>
      </c>
      <c r="J113" s="35">
        <f t="shared" si="27"/>
        <v>0</v>
      </c>
      <c r="K113" s="35">
        <f t="shared" si="28"/>
        <v>0</v>
      </c>
      <c r="L113" s="95" t="e">
        <f t="shared" ref="L113:L114" si="48">K113/J113*100</f>
        <v>#DIV/0!</v>
      </c>
    </row>
    <row r="114" spans="1:13" s="22" customFormat="1" ht="69" customHeight="1" thickBot="1">
      <c r="A114" s="49"/>
      <c r="B114" s="96" t="s">
        <v>296</v>
      </c>
      <c r="C114" s="97" t="s">
        <v>295</v>
      </c>
      <c r="D114" s="212">
        <v>306000</v>
      </c>
      <c r="E114" s="212">
        <v>51000</v>
      </c>
      <c r="F114" s="172">
        <f t="shared" ref="F114" si="49">E114/D114*100</f>
        <v>16.666666666666664</v>
      </c>
      <c r="G114" s="131">
        <v>0</v>
      </c>
      <c r="H114" s="131">
        <v>0</v>
      </c>
      <c r="I114" s="132">
        <v>0</v>
      </c>
      <c r="J114" s="35">
        <f t="shared" ref="J114" si="50">D114+G114</f>
        <v>306000</v>
      </c>
      <c r="K114" s="35">
        <f t="shared" ref="K114" si="51">E114+H114</f>
        <v>51000</v>
      </c>
      <c r="L114" s="95">
        <f t="shared" si="48"/>
        <v>16.666666666666664</v>
      </c>
    </row>
    <row r="115" spans="1:13" s="22" customFormat="1" ht="73.5" hidden="1" customHeight="1">
      <c r="A115" s="49"/>
      <c r="B115" s="96" t="s">
        <v>334</v>
      </c>
      <c r="C115" s="204" t="s">
        <v>333</v>
      </c>
      <c r="D115" s="218">
        <v>0</v>
      </c>
      <c r="E115" s="218">
        <v>0</v>
      </c>
      <c r="F115" s="110" t="e">
        <f t="shared" si="26"/>
        <v>#DIV/0!</v>
      </c>
      <c r="G115" s="135">
        <v>0</v>
      </c>
      <c r="H115" s="136">
        <v>0</v>
      </c>
      <c r="I115" s="137">
        <v>0</v>
      </c>
      <c r="J115" s="70">
        <f t="shared" ref="J115:J117" si="52">D115+G115</f>
        <v>0</v>
      </c>
      <c r="K115" s="71">
        <f t="shared" ref="K115:K117" si="53">E115+H115</f>
        <v>0</v>
      </c>
      <c r="L115" s="95" t="e">
        <f t="shared" ref="L115:L117" si="54">K115/J115*100</f>
        <v>#DIV/0!</v>
      </c>
    </row>
    <row r="116" spans="1:13" s="22" customFormat="1" ht="97.95" hidden="1" customHeight="1">
      <c r="A116" s="49"/>
      <c r="B116" s="96" t="s">
        <v>470</v>
      </c>
      <c r="C116" s="204" t="s">
        <v>469</v>
      </c>
      <c r="D116" s="218">
        <v>0</v>
      </c>
      <c r="E116" s="218">
        <v>0</v>
      </c>
      <c r="F116" s="110">
        <v>0</v>
      </c>
      <c r="G116" s="135">
        <v>0</v>
      </c>
      <c r="H116" s="136">
        <v>0</v>
      </c>
      <c r="I116" s="144" t="e">
        <f t="shared" si="34"/>
        <v>#DIV/0!</v>
      </c>
      <c r="J116" s="70">
        <f t="shared" ref="J116" si="55">D116+G116</f>
        <v>0</v>
      </c>
      <c r="K116" s="71">
        <f t="shared" ref="K116" si="56">E116+H116</f>
        <v>0</v>
      </c>
      <c r="L116" s="95" t="e">
        <f t="shared" si="54"/>
        <v>#DIV/0!</v>
      </c>
      <c r="M116" s="95"/>
    </row>
    <row r="117" spans="1:13" s="22" customFormat="1" ht="42" hidden="1" customHeight="1">
      <c r="A117" s="49"/>
      <c r="B117" s="96" t="s">
        <v>425</v>
      </c>
      <c r="C117" s="205" t="s">
        <v>423</v>
      </c>
      <c r="D117" s="212">
        <v>0</v>
      </c>
      <c r="E117" s="212">
        <v>0</v>
      </c>
      <c r="F117" s="172">
        <v>0</v>
      </c>
      <c r="G117" s="131">
        <v>0</v>
      </c>
      <c r="H117" s="131">
        <v>0</v>
      </c>
      <c r="I117" s="144" t="e">
        <f t="shared" si="34"/>
        <v>#DIV/0!</v>
      </c>
      <c r="J117" s="35">
        <f t="shared" si="52"/>
        <v>0</v>
      </c>
      <c r="K117" s="35">
        <f t="shared" si="53"/>
        <v>0</v>
      </c>
      <c r="L117" s="95" t="e">
        <f t="shared" si="54"/>
        <v>#DIV/0!</v>
      </c>
    </row>
    <row r="118" spans="1:13" ht="24.75" hidden="1" customHeight="1" thickBot="1">
      <c r="B118" s="61" t="s">
        <v>270</v>
      </c>
      <c r="C118" s="69" t="s">
        <v>280</v>
      </c>
      <c r="D118" s="217">
        <v>0</v>
      </c>
      <c r="E118" s="217">
        <v>0</v>
      </c>
      <c r="F118" s="110" t="e">
        <f t="shared" si="26"/>
        <v>#DIV/0!</v>
      </c>
      <c r="G118" s="138">
        <v>0</v>
      </c>
      <c r="H118" s="131">
        <v>0</v>
      </c>
      <c r="I118" s="144" t="e">
        <f t="shared" si="34"/>
        <v>#DIV/0!</v>
      </c>
      <c r="J118" s="46">
        <f t="shared" si="27"/>
        <v>0</v>
      </c>
      <c r="K118" s="35">
        <f t="shared" si="28"/>
        <v>0</v>
      </c>
      <c r="L118" s="47" t="e">
        <f t="shared" si="29"/>
        <v>#DIV/0!</v>
      </c>
    </row>
    <row r="119" spans="1:13" ht="67.05" hidden="1" customHeight="1" thickBot="1">
      <c r="B119" s="187" t="s">
        <v>466</v>
      </c>
      <c r="C119" s="188" t="s">
        <v>362</v>
      </c>
      <c r="D119" s="217">
        <v>0</v>
      </c>
      <c r="E119" s="217">
        <v>0</v>
      </c>
      <c r="F119" s="110" t="e">
        <f t="shared" ref="F119" si="57">E119/D119*100</f>
        <v>#DIV/0!</v>
      </c>
      <c r="G119" s="138">
        <v>0</v>
      </c>
      <c r="H119" s="131">
        <v>0</v>
      </c>
      <c r="I119" s="139">
        <v>0</v>
      </c>
      <c r="J119" s="46">
        <f t="shared" ref="J119" si="58">D119+G119</f>
        <v>0</v>
      </c>
      <c r="K119" s="35">
        <f t="shared" ref="K119" si="59">E119+H119</f>
        <v>0</v>
      </c>
      <c r="L119" s="47" t="e">
        <f t="shared" ref="L119" si="60">K119/J119*100</f>
        <v>#DIV/0!</v>
      </c>
    </row>
    <row r="120" spans="1:13" s="22" customFormat="1" ht="49.05" customHeight="1" thickBot="1">
      <c r="A120" s="49" t="e">
        <f>#REF!+1</f>
        <v>#REF!</v>
      </c>
      <c r="B120" s="314" t="s">
        <v>158</v>
      </c>
      <c r="C120" s="316" t="s">
        <v>159</v>
      </c>
      <c r="D120" s="148">
        <f>D107+D108+D111</f>
        <v>342522400</v>
      </c>
      <c r="E120" s="148">
        <f>E107+E108+E111</f>
        <v>94946008.750000015</v>
      </c>
      <c r="F120" s="221">
        <f t="shared" si="26"/>
        <v>27.719649503214978</v>
      </c>
      <c r="G120" s="222">
        <f>G107+G111</f>
        <v>7190585.75</v>
      </c>
      <c r="H120" s="222">
        <f>H107+H111</f>
        <v>4087116.62</v>
      </c>
      <c r="I120" s="223">
        <f t="shared" si="34"/>
        <v>56.839828660690131</v>
      </c>
      <c r="J120" s="224">
        <f t="shared" si="27"/>
        <v>349712985.75</v>
      </c>
      <c r="K120" s="225">
        <f t="shared" si="28"/>
        <v>99033125.37000002</v>
      </c>
      <c r="L120" s="226">
        <f t="shared" si="29"/>
        <v>28.318400918859794</v>
      </c>
    </row>
    <row r="121" spans="1:13" ht="21" customHeight="1">
      <c r="G121" s="98"/>
      <c r="H121" s="98"/>
    </row>
    <row r="122" spans="1:13">
      <c r="G122" s="98"/>
      <c r="H122" s="98" t="s">
        <v>291</v>
      </c>
    </row>
    <row r="123" spans="1:13">
      <c r="G123" s="98"/>
      <c r="H123" s="98"/>
    </row>
    <row r="124" spans="1:13">
      <c r="G124" s="98"/>
      <c r="H124" s="98"/>
    </row>
    <row r="125" spans="1:13">
      <c r="G125" s="98"/>
      <c r="H125" s="98"/>
    </row>
    <row r="126" spans="1:13">
      <c r="G126" s="98"/>
      <c r="H126" s="98"/>
    </row>
    <row r="127" spans="1:13">
      <c r="G127" s="98"/>
      <c r="H127" s="98"/>
    </row>
    <row r="128" spans="1:13">
      <c r="G128" s="98"/>
      <c r="H128" s="98"/>
    </row>
    <row r="129" spans="7:8">
      <c r="G129" s="98"/>
      <c r="H129" s="98"/>
    </row>
    <row r="130" spans="7:8">
      <c r="G130" s="98"/>
      <c r="H130" s="98"/>
    </row>
    <row r="131" spans="7:8">
      <c r="G131" s="98"/>
      <c r="H131" s="98"/>
    </row>
    <row r="132" spans="7:8">
      <c r="G132" s="98"/>
      <c r="H132" s="98"/>
    </row>
  </sheetData>
  <sheetProtection selectLockedCells="1" selectUnlockedCells="1"/>
  <mergeCells count="17">
    <mergeCell ref="B8:L8"/>
    <mergeCell ref="G6:G7"/>
    <mergeCell ref="H6:H7"/>
    <mergeCell ref="J6:J7"/>
    <mergeCell ref="C5:C7"/>
    <mergeCell ref="F6:F7"/>
    <mergeCell ref="D5:F5"/>
    <mergeCell ref="L6:L7"/>
    <mergeCell ref="K6:K7"/>
    <mergeCell ref="I6:I7"/>
    <mergeCell ref="G5:I5"/>
    <mergeCell ref="B5:B7"/>
    <mergeCell ref="D6:D7"/>
    <mergeCell ref="E6:E7"/>
    <mergeCell ref="B2:L2"/>
    <mergeCell ref="B3:L3"/>
    <mergeCell ref="J5:L5"/>
  </mergeCells>
  <pageMargins left="0.31496062992125984" right="0.19685039370078741" top="0.74803149606299213" bottom="0.19685039370078741" header="0.39370078740157483" footer="0.19685039370078741"/>
  <pageSetup paperSize="9" scale="65" firstPageNumber="0" fitToHeight="100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49"/>
  <sheetViews>
    <sheetView tabSelected="1" view="pageBreakPreview" topLeftCell="A102" zoomScale="71" zoomScaleNormal="83" zoomScaleSheetLayoutView="71" workbookViewId="0">
      <selection activeCell="C70" sqref="C70"/>
    </sheetView>
  </sheetViews>
  <sheetFormatPr defaultRowHeight="13.2"/>
  <cols>
    <col min="1" max="1" width="48" style="1" customWidth="1"/>
    <col min="2" max="2" width="12.21875" style="2" customWidth="1"/>
    <col min="3" max="3" width="19.21875" style="1" customWidth="1"/>
    <col min="4" max="4" width="20.77734375" style="1" customWidth="1"/>
    <col min="5" max="5" width="11.44140625" style="1" customWidth="1"/>
    <col min="6" max="6" width="18.33203125" style="1" customWidth="1"/>
    <col min="7" max="7" width="17.5546875" style="1" customWidth="1"/>
    <col min="8" max="8" width="11.77734375" style="1" customWidth="1"/>
    <col min="9" max="9" width="19.5546875" style="1" customWidth="1"/>
    <col min="10" max="10" width="21.109375" style="1" customWidth="1"/>
    <col min="11" max="11" width="9.109375" style="1" customWidth="1"/>
  </cols>
  <sheetData>
    <row r="1" spans="1:11" ht="19.5" customHeight="1" thickBot="1">
      <c r="A1" s="380"/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spans="1:11" ht="34.5" customHeight="1">
      <c r="A2" s="419" t="s">
        <v>0</v>
      </c>
      <c r="B2" s="422" t="s">
        <v>1</v>
      </c>
      <c r="C2" s="427" t="s">
        <v>2</v>
      </c>
      <c r="D2" s="427"/>
      <c r="E2" s="427"/>
      <c r="F2" s="412" t="s">
        <v>3</v>
      </c>
      <c r="G2" s="412"/>
      <c r="H2" s="412"/>
      <c r="I2" s="412" t="s">
        <v>275</v>
      </c>
      <c r="J2" s="412"/>
      <c r="K2" s="413"/>
    </row>
    <row r="3" spans="1:11" ht="3.75" customHeight="1">
      <c r="A3" s="420"/>
      <c r="B3" s="423"/>
      <c r="C3" s="414" t="s">
        <v>293</v>
      </c>
      <c r="D3" s="416" t="s">
        <v>5</v>
      </c>
      <c r="E3" s="416" t="s">
        <v>273</v>
      </c>
      <c r="F3" s="414" t="s">
        <v>293</v>
      </c>
      <c r="G3" s="414" t="s">
        <v>6</v>
      </c>
      <c r="H3" s="416" t="s">
        <v>273</v>
      </c>
      <c r="I3" s="414" t="s">
        <v>293</v>
      </c>
      <c r="J3" s="414" t="s">
        <v>6</v>
      </c>
      <c r="K3" s="410" t="s">
        <v>273</v>
      </c>
    </row>
    <row r="4" spans="1:11" ht="82.5" customHeight="1" thickBot="1">
      <c r="A4" s="421"/>
      <c r="B4" s="55" t="s">
        <v>276</v>
      </c>
      <c r="C4" s="415"/>
      <c r="D4" s="417"/>
      <c r="E4" s="417"/>
      <c r="F4" s="415"/>
      <c r="G4" s="415"/>
      <c r="H4" s="417"/>
      <c r="I4" s="415"/>
      <c r="J4" s="415"/>
      <c r="K4" s="411"/>
    </row>
    <row r="5" spans="1:11" ht="21" customHeight="1" thickBot="1">
      <c r="A5" s="424" t="s">
        <v>277</v>
      </c>
      <c r="B5" s="425"/>
      <c r="C5" s="425"/>
      <c r="D5" s="425"/>
      <c r="E5" s="425"/>
      <c r="F5" s="425"/>
      <c r="G5" s="425"/>
      <c r="H5" s="425"/>
      <c r="I5" s="425"/>
      <c r="J5" s="425"/>
      <c r="K5" s="426"/>
    </row>
    <row r="6" spans="1:11" s="22" customFormat="1" ht="24" customHeight="1" thickBot="1">
      <c r="A6" s="284" t="s">
        <v>160</v>
      </c>
      <c r="B6" s="285" t="s">
        <v>161</v>
      </c>
      <c r="C6" s="286">
        <f>SUM(C7:C9)</f>
        <v>36847052</v>
      </c>
      <c r="D6" s="286">
        <f>SUM(D7:D9)</f>
        <v>7077346.1399999997</v>
      </c>
      <c r="E6" s="279">
        <f>D6/C6*100</f>
        <v>19.207360577991423</v>
      </c>
      <c r="F6" s="280">
        <f>SUM(F7:F9)</f>
        <v>0</v>
      </c>
      <c r="G6" s="280">
        <f>SUM(G7:G9)</f>
        <v>0</v>
      </c>
      <c r="H6" s="279">
        <v>0</v>
      </c>
      <c r="I6" s="282">
        <f>C6+F6</f>
        <v>36847052</v>
      </c>
      <c r="J6" s="282">
        <f>D6+G6</f>
        <v>7077346.1399999997</v>
      </c>
      <c r="K6" s="283">
        <f>J6/I6*100</f>
        <v>19.207360577991423</v>
      </c>
    </row>
    <row r="7" spans="1:11" ht="87.6" customHeight="1">
      <c r="A7" s="343" t="s">
        <v>162</v>
      </c>
      <c r="B7" s="163" t="s">
        <v>163</v>
      </c>
      <c r="C7" s="164">
        <v>32126852</v>
      </c>
      <c r="D7" s="164">
        <v>6144013.5899999999</v>
      </c>
      <c r="E7" s="165">
        <f t="shared" ref="E7:E127" si="0">D7/C7*100</f>
        <v>19.12423162406326</v>
      </c>
      <c r="F7" s="76">
        <v>0</v>
      </c>
      <c r="G7" s="76">
        <v>0</v>
      </c>
      <c r="H7" s="78">
        <v>0</v>
      </c>
      <c r="I7" s="166">
        <f>C7+F7</f>
        <v>32126852</v>
      </c>
      <c r="J7" s="166">
        <f>D7+G7</f>
        <v>6144013.5899999999</v>
      </c>
      <c r="K7" s="344">
        <f t="shared" ref="K7:K128" si="1">J7/I7*100</f>
        <v>19.12423162406326</v>
      </c>
    </row>
    <row r="8" spans="1:11" ht="47.55" customHeight="1">
      <c r="A8" s="345" t="s">
        <v>437</v>
      </c>
      <c r="B8" s="79" t="s">
        <v>285</v>
      </c>
      <c r="C8" s="75">
        <v>4520200</v>
      </c>
      <c r="D8" s="75">
        <v>930976.55</v>
      </c>
      <c r="E8" s="78">
        <f t="shared" ref="E8" si="2">D8/C8*100</f>
        <v>20.595915003760897</v>
      </c>
      <c r="F8" s="76">
        <v>0</v>
      </c>
      <c r="G8" s="76">
        <v>0</v>
      </c>
      <c r="H8" s="78">
        <v>0</v>
      </c>
      <c r="I8" s="81">
        <f t="shared" ref="I8" si="3">C8+F8</f>
        <v>4520200</v>
      </c>
      <c r="J8" s="81">
        <f t="shared" ref="J8" si="4">D8+G8</f>
        <v>930976.55</v>
      </c>
      <c r="K8" s="346">
        <f t="shared" ref="K8" si="5">J8/I8*100</f>
        <v>20.595915003760897</v>
      </c>
    </row>
    <row r="9" spans="1:11" ht="18.600000000000001" thickBot="1">
      <c r="A9" s="347" t="s">
        <v>432</v>
      </c>
      <c r="B9" s="152" t="s">
        <v>426</v>
      </c>
      <c r="C9" s="168">
        <v>200000</v>
      </c>
      <c r="D9" s="168">
        <v>2356</v>
      </c>
      <c r="E9" s="169">
        <f t="shared" ref="E9" si="6">D9/C9*100</f>
        <v>1.1780000000000002</v>
      </c>
      <c r="F9" s="170">
        <v>0</v>
      </c>
      <c r="G9" s="170">
        <v>0</v>
      </c>
      <c r="H9" s="169">
        <v>0</v>
      </c>
      <c r="I9" s="171">
        <f t="shared" ref="I9" si="7">C9+F9</f>
        <v>200000</v>
      </c>
      <c r="J9" s="171">
        <f t="shared" ref="J9" si="8">D9+G9</f>
        <v>2356</v>
      </c>
      <c r="K9" s="348">
        <f t="shared" ref="K9" si="9">J9/I9*100</f>
        <v>1.1780000000000002</v>
      </c>
    </row>
    <row r="10" spans="1:11" s="22" customFormat="1" ht="31.05" customHeight="1" thickBot="1">
      <c r="A10" s="284" t="s">
        <v>164</v>
      </c>
      <c r="B10" s="285" t="s">
        <v>165</v>
      </c>
      <c r="C10" s="286">
        <f>C11+C12+C14+C20+C21+C22+C25+C28+C32+C29+C16+C18</f>
        <v>232343121</v>
      </c>
      <c r="D10" s="286">
        <f>D11+D12+D14+D20+D21+D22+D25+D28+D32+D29+D16+D18</f>
        <v>52631820.240000002</v>
      </c>
      <c r="E10" s="279">
        <f t="shared" si="0"/>
        <v>22.652626862148416</v>
      </c>
      <c r="F10" s="273">
        <f>F11+F12+F14+F20+F21+F22+F25+F28+F32+F16+F18</f>
        <v>5165204.93</v>
      </c>
      <c r="G10" s="273">
        <f>G11+G12+G14+G20+G21+G22+G25+G28+G32+G16+G18</f>
        <v>1036566.5499999999</v>
      </c>
      <c r="H10" s="279">
        <f t="shared" ref="H10:H128" si="10">G10/F10*100</f>
        <v>20.068256033357422</v>
      </c>
      <c r="I10" s="282">
        <f t="shared" ref="I10:I129" si="11">C10+F10</f>
        <v>237508325.93000001</v>
      </c>
      <c r="J10" s="282">
        <f t="shared" ref="J10:J129" si="12">D10+G10</f>
        <v>53668386.789999999</v>
      </c>
      <c r="K10" s="271">
        <f t="shared" si="1"/>
        <v>22.596423337941211</v>
      </c>
    </row>
    <row r="11" spans="1:11" ht="18">
      <c r="A11" s="349" t="s">
        <v>166</v>
      </c>
      <c r="B11" s="291" t="s">
        <v>167</v>
      </c>
      <c r="C11" s="262">
        <v>41629830</v>
      </c>
      <c r="D11" s="262">
        <v>8204175.4000000004</v>
      </c>
      <c r="E11" s="263">
        <f t="shared" si="0"/>
        <v>19.707443917018157</v>
      </c>
      <c r="F11" s="264">
        <v>1662996.41</v>
      </c>
      <c r="G11" s="264">
        <v>337370.66</v>
      </c>
      <c r="H11" s="263">
        <f t="shared" si="10"/>
        <v>20.286914509935713</v>
      </c>
      <c r="I11" s="157">
        <f t="shared" si="11"/>
        <v>43292826.409999996</v>
      </c>
      <c r="J11" s="157">
        <f t="shared" si="12"/>
        <v>8541546.0600000005</v>
      </c>
      <c r="K11" s="350">
        <f t="shared" si="1"/>
        <v>19.729702974594957</v>
      </c>
    </row>
    <row r="12" spans="1:11" ht="32.4">
      <c r="A12" s="351" t="s">
        <v>364</v>
      </c>
      <c r="B12" s="255" t="s">
        <v>168</v>
      </c>
      <c r="C12" s="90">
        <f>C13</f>
        <v>69551748</v>
      </c>
      <c r="D12" s="90">
        <f>D13</f>
        <v>16231365.76</v>
      </c>
      <c r="E12" s="91">
        <f t="shared" ref="E12" si="13">D12/C12*100</f>
        <v>23.33710686897474</v>
      </c>
      <c r="F12" s="92">
        <f>F13</f>
        <v>2973775.52</v>
      </c>
      <c r="G12" s="92">
        <f>G13</f>
        <v>643550.96</v>
      </c>
      <c r="H12" s="91">
        <f t="shared" ref="H12" si="14">G12/F12*100</f>
        <v>21.640872206789837</v>
      </c>
      <c r="I12" s="93">
        <f t="shared" ref="I12" si="15">C12+F12</f>
        <v>72525523.519999996</v>
      </c>
      <c r="J12" s="93">
        <f t="shared" ref="J12" si="16">D12+G12</f>
        <v>16874916.719999999</v>
      </c>
      <c r="K12" s="352">
        <f t="shared" ref="K12" si="17">J12/I12*100</f>
        <v>23.267555890646538</v>
      </c>
    </row>
    <row r="13" spans="1:11" ht="37.049999999999997" customHeight="1">
      <c r="A13" s="353" t="s">
        <v>363</v>
      </c>
      <c r="B13" s="79" t="s">
        <v>372</v>
      </c>
      <c r="C13" s="75">
        <v>69551748</v>
      </c>
      <c r="D13" s="75">
        <v>16231365.76</v>
      </c>
      <c r="E13" s="78">
        <f t="shared" si="0"/>
        <v>23.33710686897474</v>
      </c>
      <c r="F13" s="76">
        <v>2973775.52</v>
      </c>
      <c r="G13" s="76">
        <v>643550.96</v>
      </c>
      <c r="H13" s="78">
        <f t="shared" si="10"/>
        <v>21.640872206789837</v>
      </c>
      <c r="I13" s="81">
        <f t="shared" si="11"/>
        <v>72525523.519999996</v>
      </c>
      <c r="J13" s="81">
        <f t="shared" si="12"/>
        <v>16874916.719999999</v>
      </c>
      <c r="K13" s="346">
        <f t="shared" si="1"/>
        <v>23.267555890646538</v>
      </c>
    </row>
    <row r="14" spans="1:11" ht="37.049999999999997" customHeight="1">
      <c r="A14" s="354" t="s">
        <v>371</v>
      </c>
      <c r="B14" s="255" t="s">
        <v>370</v>
      </c>
      <c r="C14" s="90">
        <f>C15</f>
        <v>101806900</v>
      </c>
      <c r="D14" s="90">
        <f>D15</f>
        <v>23873000</v>
      </c>
      <c r="E14" s="91">
        <f t="shared" si="0"/>
        <v>23.449294694171023</v>
      </c>
      <c r="F14" s="92">
        <f>F15</f>
        <v>0</v>
      </c>
      <c r="G14" s="92">
        <f>G15</f>
        <v>0</v>
      </c>
      <c r="H14" s="91">
        <v>0</v>
      </c>
      <c r="I14" s="93">
        <f t="shared" si="11"/>
        <v>101806900</v>
      </c>
      <c r="J14" s="93">
        <f t="shared" si="12"/>
        <v>23873000</v>
      </c>
      <c r="K14" s="352">
        <f t="shared" si="1"/>
        <v>23.449294694171023</v>
      </c>
    </row>
    <row r="15" spans="1:11" ht="37.049999999999997" customHeight="1">
      <c r="A15" s="353" t="s">
        <v>363</v>
      </c>
      <c r="B15" s="79" t="s">
        <v>365</v>
      </c>
      <c r="C15" s="75">
        <v>101806900</v>
      </c>
      <c r="D15" s="75">
        <v>23873000</v>
      </c>
      <c r="E15" s="78">
        <f t="shared" ref="E15:E16" si="18">D15/C15*100</f>
        <v>23.449294694171023</v>
      </c>
      <c r="F15" s="76">
        <v>0</v>
      </c>
      <c r="G15" s="76">
        <v>0</v>
      </c>
      <c r="H15" s="78">
        <v>0</v>
      </c>
      <c r="I15" s="81">
        <f t="shared" ref="I15:I16" si="19">C15+F15</f>
        <v>101806900</v>
      </c>
      <c r="J15" s="81">
        <f t="shared" ref="J15:J16" si="20">D15+G15</f>
        <v>23873000</v>
      </c>
      <c r="K15" s="346">
        <f t="shared" ref="K15:K16" si="21">J15/I15*100</f>
        <v>23.449294694171023</v>
      </c>
    </row>
    <row r="16" spans="1:11" ht="80.55" hidden="1" customHeight="1">
      <c r="A16" s="354" t="s">
        <v>477</v>
      </c>
      <c r="B16" s="255" t="s">
        <v>475</v>
      </c>
      <c r="C16" s="90">
        <f>C17</f>
        <v>0</v>
      </c>
      <c r="D16" s="90">
        <f>D17</f>
        <v>0</v>
      </c>
      <c r="E16" s="91" t="e">
        <f t="shared" si="18"/>
        <v>#DIV/0!</v>
      </c>
      <c r="F16" s="92">
        <f>F17</f>
        <v>0</v>
      </c>
      <c r="G16" s="92">
        <f>G17</f>
        <v>0</v>
      </c>
      <c r="H16" s="91">
        <v>0</v>
      </c>
      <c r="I16" s="93">
        <f t="shared" si="19"/>
        <v>0</v>
      </c>
      <c r="J16" s="93">
        <f t="shared" si="20"/>
        <v>0</v>
      </c>
      <c r="K16" s="352" t="e">
        <f t="shared" si="21"/>
        <v>#DIV/0!</v>
      </c>
    </row>
    <row r="17" spans="1:11" ht="43.05" hidden="1" customHeight="1">
      <c r="A17" s="353" t="s">
        <v>363</v>
      </c>
      <c r="B17" s="79" t="s">
        <v>476</v>
      </c>
      <c r="C17" s="75">
        <v>0</v>
      </c>
      <c r="D17" s="75">
        <v>0</v>
      </c>
      <c r="E17" s="78" t="e">
        <f t="shared" ref="E17:E19" si="22">D17/C17*100</f>
        <v>#DIV/0!</v>
      </c>
      <c r="F17" s="76">
        <v>0</v>
      </c>
      <c r="G17" s="76">
        <v>0</v>
      </c>
      <c r="H17" s="78">
        <v>0</v>
      </c>
      <c r="I17" s="81">
        <f t="shared" ref="I17:I18" si="23">C17+F17</f>
        <v>0</v>
      </c>
      <c r="J17" s="81">
        <f t="shared" ref="J17:J18" si="24">D17+G17</f>
        <v>0</v>
      </c>
      <c r="K17" s="346" t="e">
        <f t="shared" ref="K17:K18" si="25">J17/I17*100</f>
        <v>#DIV/0!</v>
      </c>
    </row>
    <row r="18" spans="1:11" ht="143.4" hidden="1" customHeight="1">
      <c r="A18" s="354" t="s">
        <v>490</v>
      </c>
      <c r="B18" s="255" t="s">
        <v>488</v>
      </c>
      <c r="C18" s="90">
        <f>C19</f>
        <v>0</v>
      </c>
      <c r="D18" s="90">
        <f>D19</f>
        <v>0</v>
      </c>
      <c r="E18" s="91" t="e">
        <f t="shared" si="22"/>
        <v>#DIV/0!</v>
      </c>
      <c r="F18" s="92">
        <f>F19</f>
        <v>0</v>
      </c>
      <c r="G18" s="92">
        <f>G19</f>
        <v>0</v>
      </c>
      <c r="H18" s="91">
        <v>0</v>
      </c>
      <c r="I18" s="93">
        <f t="shared" si="23"/>
        <v>0</v>
      </c>
      <c r="J18" s="93">
        <f t="shared" si="24"/>
        <v>0</v>
      </c>
      <c r="K18" s="352" t="e">
        <f t="shared" si="25"/>
        <v>#DIV/0!</v>
      </c>
    </row>
    <row r="19" spans="1:11" ht="36" hidden="1" customHeight="1">
      <c r="A19" s="353" t="s">
        <v>363</v>
      </c>
      <c r="B19" s="79" t="s">
        <v>489</v>
      </c>
      <c r="C19" s="75">
        <v>0</v>
      </c>
      <c r="D19" s="75">
        <v>0</v>
      </c>
      <c r="E19" s="78" t="e">
        <f t="shared" si="22"/>
        <v>#DIV/0!</v>
      </c>
      <c r="F19" s="76">
        <v>0</v>
      </c>
      <c r="G19" s="76">
        <v>0</v>
      </c>
      <c r="H19" s="78">
        <v>0</v>
      </c>
      <c r="I19" s="81">
        <f t="shared" ref="I19" si="26">C19+F19</f>
        <v>0</v>
      </c>
      <c r="J19" s="81">
        <f t="shared" ref="J19" si="27">D19+G19</f>
        <v>0</v>
      </c>
      <c r="K19" s="346" t="e">
        <f t="shared" ref="K19" si="28">J19/I19*100</f>
        <v>#DIV/0!</v>
      </c>
    </row>
    <row r="20" spans="1:11" ht="49.5" customHeight="1">
      <c r="A20" s="354" t="s">
        <v>331</v>
      </c>
      <c r="B20" s="255" t="s">
        <v>366</v>
      </c>
      <c r="C20" s="90">
        <v>5958810</v>
      </c>
      <c r="D20" s="90">
        <v>1428847.85</v>
      </c>
      <c r="E20" s="91">
        <f t="shared" si="0"/>
        <v>23.978744917189843</v>
      </c>
      <c r="F20" s="92">
        <v>0</v>
      </c>
      <c r="G20" s="92">
        <v>0</v>
      </c>
      <c r="H20" s="91">
        <v>0</v>
      </c>
      <c r="I20" s="93">
        <f t="shared" si="11"/>
        <v>5958810</v>
      </c>
      <c r="J20" s="93">
        <f t="shared" si="12"/>
        <v>1428847.85</v>
      </c>
      <c r="K20" s="352">
        <f t="shared" si="1"/>
        <v>23.978744917189843</v>
      </c>
    </row>
    <row r="21" spans="1:11" ht="32.4">
      <c r="A21" s="354" t="s">
        <v>332</v>
      </c>
      <c r="B21" s="255" t="s">
        <v>367</v>
      </c>
      <c r="C21" s="90">
        <v>7980800</v>
      </c>
      <c r="D21" s="90">
        <v>1873512.6</v>
      </c>
      <c r="E21" s="91">
        <f t="shared" si="0"/>
        <v>23.475248095429031</v>
      </c>
      <c r="F21" s="92">
        <v>288000</v>
      </c>
      <c r="G21" s="92">
        <v>48544.93</v>
      </c>
      <c r="H21" s="91">
        <f t="shared" si="10"/>
        <v>16.855878472222223</v>
      </c>
      <c r="I21" s="93">
        <f t="shared" si="11"/>
        <v>8268800</v>
      </c>
      <c r="J21" s="93">
        <f t="shared" si="12"/>
        <v>1922057.53</v>
      </c>
      <c r="K21" s="352">
        <f t="shared" si="1"/>
        <v>23.244697295859133</v>
      </c>
    </row>
    <row r="22" spans="1:11" ht="32.4">
      <c r="A22" s="354" t="s">
        <v>288</v>
      </c>
      <c r="B22" s="255" t="s">
        <v>368</v>
      </c>
      <c r="C22" s="90">
        <f>C23+C24</f>
        <v>3357233</v>
      </c>
      <c r="D22" s="90">
        <f>D23+D24</f>
        <v>635874.35</v>
      </c>
      <c r="E22" s="91">
        <f t="shared" ref="E22:E23" si="29">D22/C22*100</f>
        <v>18.94042951442453</v>
      </c>
      <c r="F22" s="92">
        <f>F23+F24</f>
        <v>233333</v>
      </c>
      <c r="G22" s="92">
        <f>G23+G24</f>
        <v>0</v>
      </c>
      <c r="H22" s="91">
        <v>0</v>
      </c>
      <c r="I22" s="93">
        <f>I23+I24</f>
        <v>3590566</v>
      </c>
      <c r="J22" s="93">
        <f>J23+J24</f>
        <v>635874.35</v>
      </c>
      <c r="K22" s="352">
        <f t="shared" ref="K22:K23" si="30">J22/I22*100</f>
        <v>17.709585341141203</v>
      </c>
    </row>
    <row r="23" spans="1:11" ht="31.2">
      <c r="A23" s="353" t="s">
        <v>289</v>
      </c>
      <c r="B23" s="79" t="s">
        <v>369</v>
      </c>
      <c r="C23" s="75">
        <v>3123900</v>
      </c>
      <c r="D23" s="75">
        <v>635874.35</v>
      </c>
      <c r="E23" s="78">
        <f t="shared" si="29"/>
        <v>20.355144210762187</v>
      </c>
      <c r="F23" s="76">
        <v>0</v>
      </c>
      <c r="G23" s="76">
        <v>0</v>
      </c>
      <c r="H23" s="78">
        <v>0</v>
      </c>
      <c r="I23" s="81">
        <f t="shared" ref="I23" si="31">C23+F23</f>
        <v>3123900</v>
      </c>
      <c r="J23" s="81">
        <f t="shared" ref="J23" si="32">D23+G23</f>
        <v>635874.35</v>
      </c>
      <c r="K23" s="346">
        <f t="shared" si="30"/>
        <v>20.355144210762187</v>
      </c>
    </row>
    <row r="24" spans="1:11" ht="18">
      <c r="A24" s="353" t="s">
        <v>506</v>
      </c>
      <c r="B24" s="79" t="s">
        <v>505</v>
      </c>
      <c r="C24" s="75">
        <v>233333</v>
      </c>
      <c r="D24" s="75">
        <v>0</v>
      </c>
      <c r="E24" s="78">
        <f t="shared" ref="E24" si="33">D24/C24*100</f>
        <v>0</v>
      </c>
      <c r="F24" s="76">
        <v>233333</v>
      </c>
      <c r="G24" s="76">
        <v>0</v>
      </c>
      <c r="H24" s="78">
        <v>0</v>
      </c>
      <c r="I24" s="81">
        <f t="shared" ref="I24" si="34">C24+F24</f>
        <v>466666</v>
      </c>
      <c r="J24" s="81">
        <f t="shared" ref="J24" si="35">D24+G24</f>
        <v>0</v>
      </c>
      <c r="K24" s="346">
        <f t="shared" ref="K24" si="36">J24/I24*100</f>
        <v>0</v>
      </c>
    </row>
    <row r="25" spans="1:11" ht="32.4">
      <c r="A25" s="355" t="s">
        <v>373</v>
      </c>
      <c r="B25" s="255" t="s">
        <v>286</v>
      </c>
      <c r="C25" s="90">
        <f>C26+C27</f>
        <v>1751800</v>
      </c>
      <c r="D25" s="90">
        <f>D26+D27</f>
        <v>334499.99</v>
      </c>
      <c r="E25" s="91">
        <f t="shared" si="0"/>
        <v>19.094644936636602</v>
      </c>
      <c r="F25" s="92">
        <f>F26</f>
        <v>7100</v>
      </c>
      <c r="G25" s="92">
        <f>G26</f>
        <v>7100</v>
      </c>
      <c r="H25" s="91">
        <f t="shared" si="10"/>
        <v>100</v>
      </c>
      <c r="I25" s="93">
        <f t="shared" ref="I25:I38" si="37">C25+F25</f>
        <v>1758900</v>
      </c>
      <c r="J25" s="93">
        <f t="shared" ref="J25:J38" si="38">D25+G25</f>
        <v>341599.99</v>
      </c>
      <c r="K25" s="352">
        <f t="shared" ref="K25:K37" si="39">J25/I25*100</f>
        <v>19.421228608789583</v>
      </c>
    </row>
    <row r="26" spans="1:11" ht="31.2">
      <c r="A26" s="345" t="s">
        <v>374</v>
      </c>
      <c r="B26" s="79" t="s">
        <v>375</v>
      </c>
      <c r="C26" s="75">
        <v>356800</v>
      </c>
      <c r="D26" s="75">
        <v>63140.61</v>
      </c>
      <c r="E26" s="78">
        <f t="shared" ref="E26" si="40">D26/C26*100</f>
        <v>17.696359304932734</v>
      </c>
      <c r="F26" s="76">
        <v>7100</v>
      </c>
      <c r="G26" s="76">
        <v>7100</v>
      </c>
      <c r="H26" s="78">
        <f t="shared" si="10"/>
        <v>100</v>
      </c>
      <c r="I26" s="81">
        <f t="shared" ref="I26" si="41">C26+F26</f>
        <v>363900</v>
      </c>
      <c r="J26" s="81">
        <f t="shared" ref="J26" si="42">D26+G26</f>
        <v>70240.61</v>
      </c>
      <c r="K26" s="346">
        <f t="shared" ref="K26" si="43">J26/I26*100</f>
        <v>19.302173674086287</v>
      </c>
    </row>
    <row r="27" spans="1:11" ht="34.5" customHeight="1">
      <c r="A27" s="345" t="s">
        <v>377</v>
      </c>
      <c r="B27" s="79" t="s">
        <v>376</v>
      </c>
      <c r="C27" s="75">
        <v>1395000</v>
      </c>
      <c r="D27" s="75">
        <v>271359.38</v>
      </c>
      <c r="E27" s="78">
        <f t="shared" ref="E27" si="44">D27/C27*100</f>
        <v>19.452285304659497</v>
      </c>
      <c r="F27" s="76">
        <v>0</v>
      </c>
      <c r="G27" s="76">
        <v>0</v>
      </c>
      <c r="H27" s="78">
        <v>0</v>
      </c>
      <c r="I27" s="81">
        <f t="shared" ref="I27" si="45">C27+F27</f>
        <v>1395000</v>
      </c>
      <c r="J27" s="81">
        <f t="shared" ref="J27" si="46">D27+G27</f>
        <v>271359.38</v>
      </c>
      <c r="K27" s="346">
        <f t="shared" ref="K27" si="47">J27/I27*100</f>
        <v>19.452285304659497</v>
      </c>
    </row>
    <row r="28" spans="1:11" ht="48.6" hidden="1">
      <c r="A28" s="355" t="s">
        <v>378</v>
      </c>
      <c r="B28" s="255" t="s">
        <v>287</v>
      </c>
      <c r="C28" s="90">
        <v>0</v>
      </c>
      <c r="D28" s="90">
        <v>0</v>
      </c>
      <c r="E28" s="91" t="e">
        <f t="shared" si="0"/>
        <v>#DIV/0!</v>
      </c>
      <c r="F28" s="92">
        <v>0</v>
      </c>
      <c r="G28" s="92">
        <v>0</v>
      </c>
      <c r="H28" s="91">
        <v>0</v>
      </c>
      <c r="I28" s="93">
        <f t="shared" si="37"/>
        <v>0</v>
      </c>
      <c r="J28" s="93">
        <f t="shared" si="38"/>
        <v>0</v>
      </c>
      <c r="K28" s="352" t="e">
        <f t="shared" si="39"/>
        <v>#DIV/0!</v>
      </c>
    </row>
    <row r="29" spans="1:11" ht="52.95" hidden="1" customHeight="1">
      <c r="A29" s="355" t="s">
        <v>454</v>
      </c>
      <c r="B29" s="255" t="s">
        <v>451</v>
      </c>
      <c r="C29" s="90">
        <f>C30+C31</f>
        <v>0</v>
      </c>
      <c r="D29" s="90">
        <f>D30+D31</f>
        <v>0</v>
      </c>
      <c r="E29" s="91" t="e">
        <f t="shared" si="0"/>
        <v>#DIV/0!</v>
      </c>
      <c r="F29" s="92">
        <f>F30</f>
        <v>0</v>
      </c>
      <c r="G29" s="92">
        <f>G30</f>
        <v>0</v>
      </c>
      <c r="H29" s="91">
        <v>0</v>
      </c>
      <c r="I29" s="93">
        <f t="shared" si="37"/>
        <v>0</v>
      </c>
      <c r="J29" s="93">
        <f t="shared" si="38"/>
        <v>0</v>
      </c>
      <c r="K29" s="352" t="e">
        <f t="shared" si="39"/>
        <v>#DIV/0!</v>
      </c>
    </row>
    <row r="30" spans="1:11" ht="85.5" hidden="1" customHeight="1">
      <c r="A30" s="345" t="s">
        <v>455</v>
      </c>
      <c r="B30" s="97" t="s">
        <v>452</v>
      </c>
      <c r="C30" s="75">
        <v>0</v>
      </c>
      <c r="D30" s="75">
        <v>0</v>
      </c>
      <c r="E30" s="78" t="e">
        <f t="shared" si="0"/>
        <v>#DIV/0!</v>
      </c>
      <c r="F30" s="76">
        <v>0</v>
      </c>
      <c r="G30" s="76">
        <v>0</v>
      </c>
      <c r="H30" s="78">
        <v>0</v>
      </c>
      <c r="I30" s="81">
        <f t="shared" si="37"/>
        <v>0</v>
      </c>
      <c r="J30" s="81">
        <f t="shared" si="38"/>
        <v>0</v>
      </c>
      <c r="K30" s="346" t="e">
        <f t="shared" si="39"/>
        <v>#DIV/0!</v>
      </c>
    </row>
    <row r="31" spans="1:11" ht="72" hidden="1" customHeight="1">
      <c r="A31" s="345" t="s">
        <v>456</v>
      </c>
      <c r="B31" s="97" t="s">
        <v>453</v>
      </c>
      <c r="C31" s="75">
        <v>0</v>
      </c>
      <c r="D31" s="75">
        <v>0</v>
      </c>
      <c r="E31" s="78" t="e">
        <f t="shared" si="0"/>
        <v>#DIV/0!</v>
      </c>
      <c r="F31" s="76">
        <v>0</v>
      </c>
      <c r="G31" s="76">
        <v>0</v>
      </c>
      <c r="H31" s="78">
        <v>0</v>
      </c>
      <c r="I31" s="81">
        <f t="shared" ref="I31" si="48">C31+F31</f>
        <v>0</v>
      </c>
      <c r="J31" s="81">
        <f t="shared" ref="J31" si="49">D31+G31</f>
        <v>0</v>
      </c>
      <c r="K31" s="346" t="e">
        <f t="shared" ref="K31" si="50">J31/I31*100</f>
        <v>#DIV/0!</v>
      </c>
    </row>
    <row r="32" spans="1:11" ht="65.400000000000006" thickBot="1">
      <c r="A32" s="356" t="s">
        <v>380</v>
      </c>
      <c r="B32" s="320" t="s">
        <v>379</v>
      </c>
      <c r="C32" s="321">
        <v>306000</v>
      </c>
      <c r="D32" s="321">
        <v>50544.29</v>
      </c>
      <c r="E32" s="306">
        <f t="shared" si="0"/>
        <v>16.517741830065361</v>
      </c>
      <c r="F32" s="307">
        <v>0</v>
      </c>
      <c r="G32" s="307">
        <v>0</v>
      </c>
      <c r="H32" s="306">
        <v>0</v>
      </c>
      <c r="I32" s="308">
        <f t="shared" si="37"/>
        <v>306000</v>
      </c>
      <c r="J32" s="308">
        <f t="shared" si="38"/>
        <v>50544.29</v>
      </c>
      <c r="K32" s="357">
        <f t="shared" si="39"/>
        <v>16.517741830065361</v>
      </c>
    </row>
    <row r="33" spans="1:11" s="22" customFormat="1" ht="26.55" customHeight="1" thickBot="1">
      <c r="A33" s="322" t="s">
        <v>315</v>
      </c>
      <c r="B33" s="277" t="s">
        <v>305</v>
      </c>
      <c r="C33" s="278">
        <f>C34+C35+C38+C40</f>
        <v>11152500</v>
      </c>
      <c r="D33" s="278">
        <f>D34+D35+D38+D40</f>
        <v>3446293.33</v>
      </c>
      <c r="E33" s="279">
        <f t="shared" si="0"/>
        <v>30.901531764178436</v>
      </c>
      <c r="F33" s="280">
        <v>0</v>
      </c>
      <c r="G33" s="280">
        <v>0</v>
      </c>
      <c r="H33" s="281">
        <v>0</v>
      </c>
      <c r="I33" s="282">
        <f t="shared" si="37"/>
        <v>11152500</v>
      </c>
      <c r="J33" s="282">
        <f>D33+G33</f>
        <v>3446293.33</v>
      </c>
      <c r="K33" s="283">
        <f t="shared" si="39"/>
        <v>30.901531764178436</v>
      </c>
    </row>
    <row r="34" spans="1:11" s="22" customFormat="1" ht="32.4">
      <c r="A34" s="358" t="s">
        <v>386</v>
      </c>
      <c r="B34" s="291" t="s">
        <v>381</v>
      </c>
      <c r="C34" s="262">
        <v>6012100</v>
      </c>
      <c r="D34" s="262">
        <v>1396633.81</v>
      </c>
      <c r="E34" s="263">
        <f t="shared" si="0"/>
        <v>23.230382229171173</v>
      </c>
      <c r="F34" s="264">
        <v>0</v>
      </c>
      <c r="G34" s="264">
        <v>0</v>
      </c>
      <c r="H34" s="263">
        <v>0</v>
      </c>
      <c r="I34" s="157">
        <f t="shared" ref="I34" si="51">C34+F34</f>
        <v>6012100</v>
      </c>
      <c r="J34" s="157">
        <f t="shared" ref="J34" si="52">D34+G34</f>
        <v>1396633.81</v>
      </c>
      <c r="K34" s="350">
        <f t="shared" si="39"/>
        <v>23.230382229171173</v>
      </c>
    </row>
    <row r="35" spans="1:11" ht="18">
      <c r="A35" s="359" t="s">
        <v>316</v>
      </c>
      <c r="B35" s="255" t="s">
        <v>306</v>
      </c>
      <c r="C35" s="90">
        <f>C36+C37</f>
        <v>2090600</v>
      </c>
      <c r="D35" s="90">
        <f>D36+D37</f>
        <v>351807.95</v>
      </c>
      <c r="E35" s="91">
        <f t="shared" si="0"/>
        <v>16.828085238687461</v>
      </c>
      <c r="F35" s="92">
        <f>F36+F37</f>
        <v>0</v>
      </c>
      <c r="G35" s="92">
        <f>G36+G37</f>
        <v>0</v>
      </c>
      <c r="H35" s="91">
        <v>0</v>
      </c>
      <c r="I35" s="93">
        <f t="shared" si="37"/>
        <v>2090600</v>
      </c>
      <c r="J35" s="93">
        <f t="shared" si="38"/>
        <v>351807.95</v>
      </c>
      <c r="K35" s="352">
        <f t="shared" si="39"/>
        <v>16.828085238687461</v>
      </c>
    </row>
    <row r="36" spans="1:11" ht="46.8">
      <c r="A36" s="360" t="s">
        <v>317</v>
      </c>
      <c r="B36" s="79" t="s">
        <v>307</v>
      </c>
      <c r="C36" s="75">
        <v>528000</v>
      </c>
      <c r="D36" s="75">
        <v>45162.33</v>
      </c>
      <c r="E36" s="78">
        <f t="shared" si="0"/>
        <v>8.5534715909090906</v>
      </c>
      <c r="F36" s="76">
        <v>0</v>
      </c>
      <c r="G36" s="76">
        <v>0</v>
      </c>
      <c r="H36" s="78">
        <v>0</v>
      </c>
      <c r="I36" s="81">
        <f t="shared" si="37"/>
        <v>528000</v>
      </c>
      <c r="J36" s="81">
        <f t="shared" si="38"/>
        <v>45162.33</v>
      </c>
      <c r="K36" s="346">
        <f t="shared" si="39"/>
        <v>8.5534715909090906</v>
      </c>
    </row>
    <row r="37" spans="1:11" ht="46.8">
      <c r="A37" s="361" t="s">
        <v>318</v>
      </c>
      <c r="B37" s="79" t="s">
        <v>308</v>
      </c>
      <c r="C37" s="75">
        <v>1562600</v>
      </c>
      <c r="D37" s="75">
        <v>306645.62</v>
      </c>
      <c r="E37" s="78">
        <f t="shared" si="0"/>
        <v>19.624063739920643</v>
      </c>
      <c r="F37" s="76">
        <v>0</v>
      </c>
      <c r="G37" s="76">
        <v>0</v>
      </c>
      <c r="H37" s="78">
        <v>0</v>
      </c>
      <c r="I37" s="81">
        <f t="shared" si="37"/>
        <v>1562600</v>
      </c>
      <c r="J37" s="81">
        <f t="shared" si="38"/>
        <v>306645.62</v>
      </c>
      <c r="K37" s="346">
        <f t="shared" si="39"/>
        <v>19.624063739920643</v>
      </c>
    </row>
    <row r="38" spans="1:11" ht="32.4" hidden="1">
      <c r="A38" s="359" t="s">
        <v>387</v>
      </c>
      <c r="B38" s="255" t="s">
        <v>382</v>
      </c>
      <c r="C38" s="90">
        <f>C39</f>
        <v>0</v>
      </c>
      <c r="D38" s="90">
        <f>D39</f>
        <v>0</v>
      </c>
      <c r="E38" s="91" t="e">
        <f t="shared" ref="E38" si="53">D38/C38*100</f>
        <v>#DIV/0!</v>
      </c>
      <c r="F38" s="92">
        <v>0</v>
      </c>
      <c r="G38" s="92">
        <v>0</v>
      </c>
      <c r="H38" s="91">
        <v>0</v>
      </c>
      <c r="I38" s="93">
        <f t="shared" si="37"/>
        <v>0</v>
      </c>
      <c r="J38" s="93">
        <f t="shared" si="38"/>
        <v>0</v>
      </c>
      <c r="K38" s="352" t="e">
        <f t="shared" ref="K38" si="54">J38/I38*100</f>
        <v>#DIV/0!</v>
      </c>
    </row>
    <row r="39" spans="1:11" ht="31.2" hidden="1">
      <c r="A39" s="361" t="s">
        <v>388</v>
      </c>
      <c r="B39" s="79" t="s">
        <v>383</v>
      </c>
      <c r="C39" s="75">
        <v>0</v>
      </c>
      <c r="D39" s="75">
        <v>0</v>
      </c>
      <c r="E39" s="78" t="e">
        <f t="shared" ref="E39" si="55">D39/C39*100</f>
        <v>#DIV/0!</v>
      </c>
      <c r="F39" s="76">
        <v>0</v>
      </c>
      <c r="G39" s="76">
        <v>0</v>
      </c>
      <c r="H39" s="78">
        <v>0</v>
      </c>
      <c r="I39" s="81">
        <f t="shared" ref="I39:I40" si="56">C39+F39</f>
        <v>0</v>
      </c>
      <c r="J39" s="81">
        <f t="shared" ref="J39:J40" si="57">D39+G39</f>
        <v>0</v>
      </c>
      <c r="K39" s="346" t="e">
        <f t="shared" ref="K39:K40" si="58">J39/I39*100</f>
        <v>#DIV/0!</v>
      </c>
    </row>
    <row r="40" spans="1:11" ht="32.4">
      <c r="A40" s="351" t="s">
        <v>389</v>
      </c>
      <c r="B40" s="255" t="s">
        <v>384</v>
      </c>
      <c r="C40" s="90">
        <f>C41</f>
        <v>3049800</v>
      </c>
      <c r="D40" s="90">
        <f>D41</f>
        <v>1697851.57</v>
      </c>
      <c r="E40" s="91">
        <f t="shared" ref="E40:E41" si="59">D40/C40*100</f>
        <v>55.670915141976529</v>
      </c>
      <c r="F40" s="92">
        <f>F41</f>
        <v>0</v>
      </c>
      <c r="G40" s="92">
        <f>G41</f>
        <v>0</v>
      </c>
      <c r="H40" s="91">
        <v>0</v>
      </c>
      <c r="I40" s="93">
        <f t="shared" si="56"/>
        <v>3049800</v>
      </c>
      <c r="J40" s="93">
        <f t="shared" si="57"/>
        <v>1697851.57</v>
      </c>
      <c r="K40" s="352">
        <f t="shared" si="58"/>
        <v>55.670915141976529</v>
      </c>
    </row>
    <row r="41" spans="1:11" ht="31.8" thickBot="1">
      <c r="A41" s="362" t="s">
        <v>390</v>
      </c>
      <c r="B41" s="152" t="s">
        <v>385</v>
      </c>
      <c r="C41" s="168">
        <v>3049800</v>
      </c>
      <c r="D41" s="168">
        <v>1697851.57</v>
      </c>
      <c r="E41" s="169">
        <f t="shared" si="59"/>
        <v>55.670915141976529</v>
      </c>
      <c r="F41" s="170">
        <v>0</v>
      </c>
      <c r="G41" s="170">
        <v>0</v>
      </c>
      <c r="H41" s="169">
        <v>0</v>
      </c>
      <c r="I41" s="171">
        <f t="shared" ref="I41" si="60">C41+F41</f>
        <v>3049800</v>
      </c>
      <c r="J41" s="171">
        <f t="shared" ref="J41" si="61">D41+G41</f>
        <v>1697851.57</v>
      </c>
      <c r="K41" s="348">
        <f t="shared" ref="K41" si="62">J41/I41*100</f>
        <v>55.670915141976529</v>
      </c>
    </row>
    <row r="42" spans="1:11" s="22" customFormat="1" ht="40.200000000000003" customHeight="1" thickBot="1">
      <c r="A42" s="323" t="s">
        <v>169</v>
      </c>
      <c r="B42" s="267" t="s">
        <v>170</v>
      </c>
      <c r="C42" s="268">
        <f>C43+C47+C49+C54+C55+C59+C53+C56+C51+C58</f>
        <v>13040300</v>
      </c>
      <c r="D42" s="268">
        <f>D43+D47+D49+D54+D55+D59+D53+D56+D51+D58</f>
        <v>2433464.75</v>
      </c>
      <c r="E42" s="269">
        <f t="shared" si="0"/>
        <v>18.661110173845692</v>
      </c>
      <c r="F42" s="167">
        <f>F43+F47+F49+F54+F55+F59+F58</f>
        <v>273990</v>
      </c>
      <c r="G42" s="167">
        <f>G43+G47+G49+G54+G55+G59+G58</f>
        <v>153990</v>
      </c>
      <c r="H42" s="269">
        <f t="shared" si="10"/>
        <v>56.202781123398658</v>
      </c>
      <c r="I42" s="270">
        <f t="shared" si="11"/>
        <v>13314290</v>
      </c>
      <c r="J42" s="270">
        <f t="shared" si="12"/>
        <v>2587454.75</v>
      </c>
      <c r="K42" s="271">
        <f t="shared" si="1"/>
        <v>19.433666759549325</v>
      </c>
    </row>
    <row r="43" spans="1:11" ht="64.8">
      <c r="A43" s="349" t="s">
        <v>391</v>
      </c>
      <c r="B43" s="291" t="s">
        <v>393</v>
      </c>
      <c r="C43" s="262">
        <f>C44+C45+C46</f>
        <v>1157300</v>
      </c>
      <c r="D43" s="262">
        <f>D44+D45+D46</f>
        <v>15505.47</v>
      </c>
      <c r="E43" s="263">
        <f t="shared" si="0"/>
        <v>1.3397969411561392</v>
      </c>
      <c r="F43" s="264">
        <f t="shared" ref="F43:G43" si="63">F44+F45+F46</f>
        <v>0</v>
      </c>
      <c r="G43" s="264">
        <f t="shared" si="63"/>
        <v>0</v>
      </c>
      <c r="H43" s="263">
        <v>0</v>
      </c>
      <c r="I43" s="157">
        <f t="shared" si="11"/>
        <v>1157300</v>
      </c>
      <c r="J43" s="157">
        <f t="shared" si="12"/>
        <v>15505.47</v>
      </c>
      <c r="K43" s="350">
        <f t="shared" si="1"/>
        <v>1.3397969411561392</v>
      </c>
    </row>
    <row r="44" spans="1:11" ht="31.2">
      <c r="A44" s="345" t="s">
        <v>392</v>
      </c>
      <c r="B44" s="79" t="s">
        <v>394</v>
      </c>
      <c r="C44" s="75">
        <v>6800</v>
      </c>
      <c r="D44" s="75">
        <v>1258.8399999999999</v>
      </c>
      <c r="E44" s="78">
        <f t="shared" si="0"/>
        <v>18.51235294117647</v>
      </c>
      <c r="F44" s="76">
        <v>0</v>
      </c>
      <c r="G44" s="76">
        <v>0</v>
      </c>
      <c r="H44" s="78">
        <v>0</v>
      </c>
      <c r="I44" s="81">
        <f t="shared" si="11"/>
        <v>6800</v>
      </c>
      <c r="J44" s="81">
        <f t="shared" si="12"/>
        <v>1258.8399999999999</v>
      </c>
      <c r="K44" s="346">
        <f t="shared" si="1"/>
        <v>18.51235294117647</v>
      </c>
    </row>
    <row r="45" spans="1:11" ht="46.8">
      <c r="A45" s="345" t="s">
        <v>396</v>
      </c>
      <c r="B45" s="79" t="s">
        <v>395</v>
      </c>
      <c r="C45" s="75">
        <v>1000000</v>
      </c>
      <c r="D45" s="75">
        <v>0</v>
      </c>
      <c r="E45" s="78">
        <f t="shared" ref="E45:E46" si="64">D45/C45*100</f>
        <v>0</v>
      </c>
      <c r="F45" s="76">
        <v>0</v>
      </c>
      <c r="G45" s="76">
        <v>0</v>
      </c>
      <c r="H45" s="78">
        <v>0</v>
      </c>
      <c r="I45" s="81">
        <f t="shared" ref="I45:I46" si="65">C45+F45</f>
        <v>1000000</v>
      </c>
      <c r="J45" s="81">
        <f t="shared" ref="J45:J46" si="66">D45+G45</f>
        <v>0</v>
      </c>
      <c r="K45" s="346">
        <f t="shared" ref="K45:K46" si="67">J45/I45*100</f>
        <v>0</v>
      </c>
    </row>
    <row r="46" spans="1:11" ht="46.8">
      <c r="A46" s="345" t="s">
        <v>339</v>
      </c>
      <c r="B46" s="79" t="s">
        <v>340</v>
      </c>
      <c r="C46" s="75">
        <v>150500</v>
      </c>
      <c r="D46" s="75">
        <v>14246.63</v>
      </c>
      <c r="E46" s="78">
        <f t="shared" si="64"/>
        <v>9.4661993355481719</v>
      </c>
      <c r="F46" s="76">
        <v>0</v>
      </c>
      <c r="G46" s="76">
        <v>0</v>
      </c>
      <c r="H46" s="78">
        <v>0</v>
      </c>
      <c r="I46" s="81">
        <f t="shared" si="65"/>
        <v>150500</v>
      </c>
      <c r="J46" s="81">
        <f t="shared" si="66"/>
        <v>14246.63</v>
      </c>
      <c r="K46" s="346">
        <f t="shared" si="67"/>
        <v>9.4661993355481719</v>
      </c>
    </row>
    <row r="47" spans="1:11" ht="64.8">
      <c r="A47" s="359" t="s">
        <v>403</v>
      </c>
      <c r="B47" s="255" t="s">
        <v>397</v>
      </c>
      <c r="C47" s="90">
        <f>C48</f>
        <v>4626900</v>
      </c>
      <c r="D47" s="90">
        <f>D48</f>
        <v>869400.89</v>
      </c>
      <c r="E47" s="91">
        <f t="shared" si="0"/>
        <v>18.790137889299533</v>
      </c>
      <c r="F47" s="92">
        <f>F48</f>
        <v>262000</v>
      </c>
      <c r="G47" s="92">
        <f>G48</f>
        <v>142000</v>
      </c>
      <c r="H47" s="91">
        <f t="shared" si="10"/>
        <v>54.198473282442748</v>
      </c>
      <c r="I47" s="93">
        <f t="shared" ref="I47:I48" si="68">C47+F47</f>
        <v>4888900</v>
      </c>
      <c r="J47" s="93">
        <f t="shared" ref="J47:J48" si="69">D47+G47</f>
        <v>1011400.89</v>
      </c>
      <c r="K47" s="352">
        <f t="shared" ref="K47:K48" si="70">J47/I47*100</f>
        <v>20.687698459776229</v>
      </c>
    </row>
    <row r="48" spans="1:11" ht="74.55" customHeight="1">
      <c r="A48" s="361" t="s">
        <v>404</v>
      </c>
      <c r="B48" s="79" t="s">
        <v>398</v>
      </c>
      <c r="C48" s="75">
        <v>4626900</v>
      </c>
      <c r="D48" s="75">
        <v>869400.89</v>
      </c>
      <c r="E48" s="78">
        <f t="shared" si="0"/>
        <v>18.790137889299533</v>
      </c>
      <c r="F48" s="76">
        <v>262000</v>
      </c>
      <c r="G48" s="76">
        <v>142000</v>
      </c>
      <c r="H48" s="78">
        <f t="shared" si="10"/>
        <v>54.198473282442748</v>
      </c>
      <c r="I48" s="81">
        <f t="shared" si="68"/>
        <v>4888900</v>
      </c>
      <c r="J48" s="81">
        <f t="shared" si="69"/>
        <v>1011400.89</v>
      </c>
      <c r="K48" s="346">
        <f t="shared" si="70"/>
        <v>20.687698459776229</v>
      </c>
    </row>
    <row r="49" spans="1:11" ht="32.4">
      <c r="A49" s="355" t="s">
        <v>405</v>
      </c>
      <c r="B49" s="255" t="s">
        <v>399</v>
      </c>
      <c r="C49" s="90">
        <f>C50</f>
        <v>957100</v>
      </c>
      <c r="D49" s="90">
        <f>D50</f>
        <v>193207.73</v>
      </c>
      <c r="E49" s="91">
        <f t="shared" si="0"/>
        <v>20.186786124751855</v>
      </c>
      <c r="F49" s="92">
        <v>0</v>
      </c>
      <c r="G49" s="92">
        <v>0</v>
      </c>
      <c r="H49" s="91">
        <v>0</v>
      </c>
      <c r="I49" s="93">
        <f t="shared" si="11"/>
        <v>957100</v>
      </c>
      <c r="J49" s="93">
        <f t="shared" si="12"/>
        <v>193207.73</v>
      </c>
      <c r="K49" s="352">
        <f t="shared" si="1"/>
        <v>20.186786124751855</v>
      </c>
    </row>
    <row r="50" spans="1:11" ht="31.2">
      <c r="A50" s="345" t="s">
        <v>406</v>
      </c>
      <c r="B50" s="79" t="s">
        <v>400</v>
      </c>
      <c r="C50" s="75">
        <v>957100</v>
      </c>
      <c r="D50" s="75">
        <v>193207.73</v>
      </c>
      <c r="E50" s="78">
        <f t="shared" si="0"/>
        <v>20.186786124751855</v>
      </c>
      <c r="F50" s="76">
        <v>0</v>
      </c>
      <c r="G50" s="76">
        <v>0</v>
      </c>
      <c r="H50" s="78">
        <v>0</v>
      </c>
      <c r="I50" s="81">
        <f t="shared" si="11"/>
        <v>957100</v>
      </c>
      <c r="J50" s="81">
        <f t="shared" si="12"/>
        <v>193207.73</v>
      </c>
      <c r="K50" s="346">
        <f t="shared" si="1"/>
        <v>20.186786124751855</v>
      </c>
    </row>
    <row r="51" spans="1:11" ht="19.95" hidden="1" customHeight="1">
      <c r="A51" s="355" t="s">
        <v>480</v>
      </c>
      <c r="B51" s="255" t="s">
        <v>478</v>
      </c>
      <c r="C51" s="90">
        <f>C52</f>
        <v>0</v>
      </c>
      <c r="D51" s="90">
        <f>D52</f>
        <v>0</v>
      </c>
      <c r="E51" s="91" t="e">
        <f t="shared" ref="E51:E52" si="71">D51/C51*100</f>
        <v>#DIV/0!</v>
      </c>
      <c r="F51" s="92">
        <v>0</v>
      </c>
      <c r="G51" s="92">
        <v>0</v>
      </c>
      <c r="H51" s="91">
        <v>0</v>
      </c>
      <c r="I51" s="93">
        <f t="shared" ref="I51:I52" si="72">C51+F51</f>
        <v>0</v>
      </c>
      <c r="J51" s="93">
        <f t="shared" ref="J51:J52" si="73">D51+G51</f>
        <v>0</v>
      </c>
      <c r="K51" s="352" t="e">
        <f t="shared" ref="K51:K52" si="74">J51/I51*100</f>
        <v>#DIV/0!</v>
      </c>
    </row>
    <row r="52" spans="1:11" ht="21" hidden="1" customHeight="1">
      <c r="A52" s="345" t="s">
        <v>481</v>
      </c>
      <c r="B52" s="79" t="s">
        <v>479</v>
      </c>
      <c r="C52" s="75">
        <v>0</v>
      </c>
      <c r="D52" s="75">
        <v>0</v>
      </c>
      <c r="E52" s="78" t="e">
        <f t="shared" si="71"/>
        <v>#DIV/0!</v>
      </c>
      <c r="F52" s="76">
        <v>0</v>
      </c>
      <c r="G52" s="76">
        <v>0</v>
      </c>
      <c r="H52" s="78">
        <v>0</v>
      </c>
      <c r="I52" s="81">
        <f t="shared" si="72"/>
        <v>0</v>
      </c>
      <c r="J52" s="81">
        <f t="shared" si="73"/>
        <v>0</v>
      </c>
      <c r="K52" s="346" t="e">
        <f t="shared" si="74"/>
        <v>#DIV/0!</v>
      </c>
    </row>
    <row r="53" spans="1:11" ht="64.05" hidden="1" customHeight="1">
      <c r="A53" s="355" t="s">
        <v>458</v>
      </c>
      <c r="B53" s="255" t="s">
        <v>457</v>
      </c>
      <c r="C53" s="90">
        <v>0</v>
      </c>
      <c r="D53" s="90">
        <v>0</v>
      </c>
      <c r="E53" s="91" t="e">
        <f t="shared" ref="E53" si="75">D53/C53*100</f>
        <v>#DIV/0!</v>
      </c>
      <c r="F53" s="92">
        <v>0</v>
      </c>
      <c r="G53" s="92">
        <v>0</v>
      </c>
      <c r="H53" s="91">
        <v>0</v>
      </c>
      <c r="I53" s="93">
        <f t="shared" ref="I53" si="76">C53+F53</f>
        <v>0</v>
      </c>
      <c r="J53" s="93">
        <f t="shared" ref="J53" si="77">D53+G53</f>
        <v>0</v>
      </c>
      <c r="K53" s="352" t="e">
        <f t="shared" ref="K53" si="78">J53/I53*100</f>
        <v>#DIV/0!</v>
      </c>
    </row>
    <row r="54" spans="1:11" ht="97.2">
      <c r="A54" s="355" t="s">
        <v>438</v>
      </c>
      <c r="B54" s="255" t="s">
        <v>401</v>
      </c>
      <c r="C54" s="90">
        <v>1100000</v>
      </c>
      <c r="D54" s="90">
        <v>290345.71999999997</v>
      </c>
      <c r="E54" s="91">
        <f t="shared" ref="E54:E60" si="79">D54/C54*100</f>
        <v>26.395065454545453</v>
      </c>
      <c r="F54" s="92">
        <v>0</v>
      </c>
      <c r="G54" s="92">
        <v>0</v>
      </c>
      <c r="H54" s="91">
        <v>0</v>
      </c>
      <c r="I54" s="93">
        <f t="shared" si="11"/>
        <v>1100000</v>
      </c>
      <c r="J54" s="93">
        <f t="shared" si="12"/>
        <v>290345.71999999997</v>
      </c>
      <c r="K54" s="352">
        <f t="shared" si="1"/>
        <v>26.395065454545453</v>
      </c>
    </row>
    <row r="55" spans="1:11" ht="79.95" customHeight="1">
      <c r="A55" s="355" t="s">
        <v>439</v>
      </c>
      <c r="B55" s="255" t="s">
        <v>402</v>
      </c>
      <c r="C55" s="90">
        <v>450000</v>
      </c>
      <c r="D55" s="90">
        <v>154231.06</v>
      </c>
      <c r="E55" s="91">
        <f t="shared" si="79"/>
        <v>34.273568888888889</v>
      </c>
      <c r="F55" s="92">
        <v>0</v>
      </c>
      <c r="G55" s="92">
        <v>0</v>
      </c>
      <c r="H55" s="91">
        <v>0</v>
      </c>
      <c r="I55" s="93">
        <f t="shared" si="11"/>
        <v>450000</v>
      </c>
      <c r="J55" s="93">
        <f t="shared" si="12"/>
        <v>154231.06</v>
      </c>
      <c r="K55" s="352">
        <f t="shared" si="1"/>
        <v>34.273568888888889</v>
      </c>
    </row>
    <row r="56" spans="1:11" ht="27" hidden="1" customHeight="1">
      <c r="A56" s="355" t="s">
        <v>461</v>
      </c>
      <c r="B56" s="255" t="s">
        <v>459</v>
      </c>
      <c r="C56" s="90">
        <f>C57</f>
        <v>0</v>
      </c>
      <c r="D56" s="90">
        <f>D57</f>
        <v>0</v>
      </c>
      <c r="E56" s="91" t="e">
        <f t="shared" ref="E56:E58" si="80">D56/C56*100</f>
        <v>#DIV/0!</v>
      </c>
      <c r="F56" s="92">
        <f>F57</f>
        <v>0</v>
      </c>
      <c r="G56" s="92">
        <f>G57</f>
        <v>0</v>
      </c>
      <c r="H56" s="91">
        <v>0</v>
      </c>
      <c r="I56" s="93">
        <f t="shared" ref="I56:I58" si="81">C56+F56</f>
        <v>0</v>
      </c>
      <c r="J56" s="93">
        <f t="shared" ref="J56:J58" si="82">D56+G56</f>
        <v>0</v>
      </c>
      <c r="K56" s="352" t="e">
        <f t="shared" ref="K56:K58" si="83">J56/I56*100</f>
        <v>#DIV/0!</v>
      </c>
    </row>
    <row r="57" spans="1:11" ht="54.45" hidden="1" customHeight="1">
      <c r="A57" s="345" t="s">
        <v>462</v>
      </c>
      <c r="B57" s="79" t="s">
        <v>460</v>
      </c>
      <c r="C57" s="75">
        <v>0</v>
      </c>
      <c r="D57" s="75">
        <v>0</v>
      </c>
      <c r="E57" s="78" t="e">
        <f t="shared" si="80"/>
        <v>#DIV/0!</v>
      </c>
      <c r="F57" s="76">
        <v>0</v>
      </c>
      <c r="G57" s="76">
        <v>0</v>
      </c>
      <c r="H57" s="78">
        <v>0</v>
      </c>
      <c r="I57" s="81">
        <f t="shared" si="81"/>
        <v>0</v>
      </c>
      <c r="J57" s="81">
        <f t="shared" si="82"/>
        <v>0</v>
      </c>
      <c r="K57" s="346" t="e">
        <f t="shared" si="83"/>
        <v>#DIV/0!</v>
      </c>
    </row>
    <row r="58" spans="1:11" ht="54.45" customHeight="1">
      <c r="A58" s="345" t="s">
        <v>492</v>
      </c>
      <c r="B58" s="255" t="s">
        <v>491</v>
      </c>
      <c r="C58" s="90">
        <v>800000</v>
      </c>
      <c r="D58" s="90">
        <v>46529.3</v>
      </c>
      <c r="E58" s="91">
        <f t="shared" si="80"/>
        <v>5.8161624999999999</v>
      </c>
      <c r="F58" s="92">
        <v>11990</v>
      </c>
      <c r="G58" s="92">
        <v>11990</v>
      </c>
      <c r="H58" s="91">
        <f t="shared" ref="H58" si="84">G58/F58*100</f>
        <v>100</v>
      </c>
      <c r="I58" s="93">
        <f t="shared" si="81"/>
        <v>811990</v>
      </c>
      <c r="J58" s="93">
        <f t="shared" si="82"/>
        <v>58519.3</v>
      </c>
      <c r="K58" s="352">
        <f t="shared" si="83"/>
        <v>7.2068990997426088</v>
      </c>
    </row>
    <row r="59" spans="1:11" ht="18">
      <c r="A59" s="355" t="s">
        <v>171</v>
      </c>
      <c r="B59" s="255" t="s">
        <v>172</v>
      </c>
      <c r="C59" s="90">
        <f>C60</f>
        <v>3949000</v>
      </c>
      <c r="D59" s="90">
        <f>D60</f>
        <v>864244.58</v>
      </c>
      <c r="E59" s="91">
        <f t="shared" si="79"/>
        <v>21.885150164598631</v>
      </c>
      <c r="F59" s="92">
        <f>F60</f>
        <v>0</v>
      </c>
      <c r="G59" s="92">
        <f>G60</f>
        <v>0</v>
      </c>
      <c r="H59" s="91">
        <v>0</v>
      </c>
      <c r="I59" s="93">
        <f t="shared" si="11"/>
        <v>3949000</v>
      </c>
      <c r="J59" s="93">
        <f t="shared" si="12"/>
        <v>864244.58</v>
      </c>
      <c r="K59" s="352">
        <f t="shared" si="1"/>
        <v>21.885150164598631</v>
      </c>
    </row>
    <row r="60" spans="1:11" ht="31.8" thickBot="1">
      <c r="A60" s="347" t="s">
        <v>173</v>
      </c>
      <c r="B60" s="152" t="s">
        <v>174</v>
      </c>
      <c r="C60" s="168">
        <v>3949000</v>
      </c>
      <c r="D60" s="168">
        <v>864244.58</v>
      </c>
      <c r="E60" s="169">
        <f t="shared" si="79"/>
        <v>21.885150164598631</v>
      </c>
      <c r="F60" s="170">
        <v>0</v>
      </c>
      <c r="G60" s="170">
        <v>0</v>
      </c>
      <c r="H60" s="169">
        <v>0</v>
      </c>
      <c r="I60" s="171">
        <f t="shared" si="11"/>
        <v>3949000</v>
      </c>
      <c r="J60" s="171">
        <f t="shared" si="12"/>
        <v>864244.58</v>
      </c>
      <c r="K60" s="348">
        <f t="shared" si="1"/>
        <v>21.885150164598631</v>
      </c>
    </row>
    <row r="61" spans="1:11" s="22" customFormat="1" ht="24" customHeight="1" thickBot="1">
      <c r="A61" s="323" t="s">
        <v>175</v>
      </c>
      <c r="B61" s="267" t="s">
        <v>176</v>
      </c>
      <c r="C61" s="268">
        <f>SUM(C62:C65)</f>
        <v>18092510</v>
      </c>
      <c r="D61" s="268">
        <f>SUM(D62:D65)</f>
        <v>3614779.45</v>
      </c>
      <c r="E61" s="269">
        <f t="shared" si="0"/>
        <v>19.979424911192535</v>
      </c>
      <c r="F61" s="276">
        <f>SUM(F62:F65)</f>
        <v>63500</v>
      </c>
      <c r="G61" s="276">
        <f>SUM(G62:G65)</f>
        <v>0</v>
      </c>
      <c r="H61" s="91">
        <f t="shared" ref="H61" si="85">G61/F61*100</f>
        <v>0</v>
      </c>
      <c r="I61" s="270">
        <f t="shared" si="11"/>
        <v>18156010</v>
      </c>
      <c r="J61" s="270">
        <f t="shared" si="12"/>
        <v>3614779.45</v>
      </c>
      <c r="K61" s="271">
        <f t="shared" si="1"/>
        <v>19.909547582315721</v>
      </c>
    </row>
    <row r="62" spans="1:11" ht="22.95" customHeight="1">
      <c r="A62" s="349" t="s">
        <v>177</v>
      </c>
      <c r="B62" s="291" t="s">
        <v>178</v>
      </c>
      <c r="C62" s="262">
        <v>6477600</v>
      </c>
      <c r="D62" s="262">
        <v>1342255.07</v>
      </c>
      <c r="E62" s="263">
        <f t="shared" si="0"/>
        <v>20.721487433617391</v>
      </c>
      <c r="F62" s="264">
        <v>0</v>
      </c>
      <c r="G62" s="264">
        <v>0</v>
      </c>
      <c r="H62" s="263">
        <v>0</v>
      </c>
      <c r="I62" s="157">
        <f t="shared" si="11"/>
        <v>6477600</v>
      </c>
      <c r="J62" s="157">
        <f t="shared" si="12"/>
        <v>1342255.07</v>
      </c>
      <c r="K62" s="350">
        <f t="shared" si="1"/>
        <v>20.721487433617391</v>
      </c>
    </row>
    <row r="63" spans="1:11" ht="21" customHeight="1">
      <c r="A63" s="355" t="s">
        <v>179</v>
      </c>
      <c r="B63" s="255" t="s">
        <v>180</v>
      </c>
      <c r="C63" s="90">
        <v>518000</v>
      </c>
      <c r="D63" s="90">
        <v>112086.89</v>
      </c>
      <c r="E63" s="91">
        <f t="shared" si="0"/>
        <v>21.638395752895754</v>
      </c>
      <c r="F63" s="92">
        <v>0</v>
      </c>
      <c r="G63" s="92">
        <v>0</v>
      </c>
      <c r="H63" s="91">
        <v>0</v>
      </c>
      <c r="I63" s="93">
        <f t="shared" si="11"/>
        <v>518000</v>
      </c>
      <c r="J63" s="93">
        <f t="shared" si="12"/>
        <v>112086.89</v>
      </c>
      <c r="K63" s="352">
        <f t="shared" si="1"/>
        <v>21.638395752895754</v>
      </c>
    </row>
    <row r="64" spans="1:11" ht="48.6">
      <c r="A64" s="355" t="s">
        <v>407</v>
      </c>
      <c r="B64" s="255" t="s">
        <v>181</v>
      </c>
      <c r="C64" s="90">
        <v>10796910</v>
      </c>
      <c r="D64" s="90">
        <v>2157037.4900000002</v>
      </c>
      <c r="E64" s="91">
        <f t="shared" si="0"/>
        <v>19.978285361274665</v>
      </c>
      <c r="F64" s="92">
        <v>63500</v>
      </c>
      <c r="G64" s="92">
        <v>0</v>
      </c>
      <c r="H64" s="91">
        <f t="shared" ref="H64" si="86">G64/F64*100</f>
        <v>0</v>
      </c>
      <c r="I64" s="93">
        <f t="shared" si="11"/>
        <v>10860410</v>
      </c>
      <c r="J64" s="93">
        <f t="shared" si="12"/>
        <v>2157037.4900000002</v>
      </c>
      <c r="K64" s="352">
        <f t="shared" si="1"/>
        <v>19.861473830177683</v>
      </c>
    </row>
    <row r="65" spans="1:11" ht="32.4">
      <c r="A65" s="355" t="s">
        <v>182</v>
      </c>
      <c r="B65" s="255" t="s">
        <v>183</v>
      </c>
      <c r="C65" s="90">
        <f>C66</f>
        <v>300000</v>
      </c>
      <c r="D65" s="90">
        <f>D66</f>
        <v>3400</v>
      </c>
      <c r="E65" s="91">
        <f t="shared" si="0"/>
        <v>1.1333333333333333</v>
      </c>
      <c r="F65" s="92">
        <v>0</v>
      </c>
      <c r="G65" s="92">
        <v>0</v>
      </c>
      <c r="H65" s="91">
        <v>0</v>
      </c>
      <c r="I65" s="93">
        <f t="shared" si="11"/>
        <v>300000</v>
      </c>
      <c r="J65" s="93">
        <f t="shared" si="12"/>
        <v>3400</v>
      </c>
      <c r="K65" s="352">
        <f t="shared" si="1"/>
        <v>1.1333333333333333</v>
      </c>
    </row>
    <row r="66" spans="1:11" ht="18.600000000000001" thickBot="1">
      <c r="A66" s="347" t="s">
        <v>184</v>
      </c>
      <c r="B66" s="152" t="s">
        <v>185</v>
      </c>
      <c r="C66" s="168">
        <v>300000</v>
      </c>
      <c r="D66" s="168">
        <v>3400</v>
      </c>
      <c r="E66" s="169">
        <f t="shared" si="0"/>
        <v>1.1333333333333333</v>
      </c>
      <c r="F66" s="170">
        <v>0</v>
      </c>
      <c r="G66" s="170">
        <v>0</v>
      </c>
      <c r="H66" s="169">
        <v>0</v>
      </c>
      <c r="I66" s="171">
        <f t="shared" si="11"/>
        <v>300000</v>
      </c>
      <c r="J66" s="171">
        <f t="shared" si="12"/>
        <v>3400</v>
      </c>
      <c r="K66" s="348">
        <f t="shared" si="1"/>
        <v>1.1333333333333333</v>
      </c>
    </row>
    <row r="67" spans="1:11" s="22" customFormat="1" ht="24" customHeight="1" thickBot="1">
      <c r="A67" s="323" t="s">
        <v>186</v>
      </c>
      <c r="B67" s="287" t="s">
        <v>187</v>
      </c>
      <c r="C67" s="268">
        <f>C68+C70+C74+C72</f>
        <v>4300400</v>
      </c>
      <c r="D67" s="268">
        <f>D68+D70+D74+D72</f>
        <v>792229.77</v>
      </c>
      <c r="E67" s="269">
        <f t="shared" si="0"/>
        <v>18.422234443307602</v>
      </c>
      <c r="F67" s="167">
        <f>F68+F70+F74</f>
        <v>0</v>
      </c>
      <c r="G67" s="167">
        <f>G68+G70+G74</f>
        <v>0</v>
      </c>
      <c r="H67" s="374">
        <v>0</v>
      </c>
      <c r="I67" s="270">
        <f t="shared" si="11"/>
        <v>4300400</v>
      </c>
      <c r="J67" s="270">
        <f t="shared" si="12"/>
        <v>792229.77</v>
      </c>
      <c r="K67" s="271">
        <f t="shared" si="1"/>
        <v>18.422234443307602</v>
      </c>
    </row>
    <row r="68" spans="1:11" ht="18">
      <c r="A68" s="349" t="s">
        <v>188</v>
      </c>
      <c r="B68" s="291" t="s">
        <v>189</v>
      </c>
      <c r="C68" s="262">
        <f>C69</f>
        <v>180000</v>
      </c>
      <c r="D68" s="262">
        <f>D69</f>
        <v>0</v>
      </c>
      <c r="E68" s="263">
        <f t="shared" si="0"/>
        <v>0</v>
      </c>
      <c r="F68" s="264">
        <v>0</v>
      </c>
      <c r="G68" s="264">
        <v>0</v>
      </c>
      <c r="H68" s="263">
        <v>0</v>
      </c>
      <c r="I68" s="157">
        <f t="shared" si="11"/>
        <v>180000</v>
      </c>
      <c r="J68" s="157">
        <f t="shared" si="12"/>
        <v>0</v>
      </c>
      <c r="K68" s="350">
        <f t="shared" si="1"/>
        <v>0</v>
      </c>
    </row>
    <row r="69" spans="1:11" ht="39.6" customHeight="1">
      <c r="A69" s="345" t="s">
        <v>190</v>
      </c>
      <c r="B69" s="79" t="s">
        <v>191</v>
      </c>
      <c r="C69" s="75">
        <v>180000</v>
      </c>
      <c r="D69" s="75">
        <v>0</v>
      </c>
      <c r="E69" s="78">
        <f t="shared" si="0"/>
        <v>0</v>
      </c>
      <c r="F69" s="76">
        <v>0</v>
      </c>
      <c r="G69" s="76">
        <v>0</v>
      </c>
      <c r="H69" s="78">
        <v>0</v>
      </c>
      <c r="I69" s="81">
        <f t="shared" si="11"/>
        <v>180000</v>
      </c>
      <c r="J69" s="81">
        <f t="shared" si="12"/>
        <v>0</v>
      </c>
      <c r="K69" s="346">
        <f t="shared" si="1"/>
        <v>0</v>
      </c>
    </row>
    <row r="70" spans="1:11" ht="39.6" customHeight="1">
      <c r="A70" s="355" t="s">
        <v>410</v>
      </c>
      <c r="B70" s="255" t="s">
        <v>408</v>
      </c>
      <c r="C70" s="90">
        <f>C71</f>
        <v>1997600</v>
      </c>
      <c r="D70" s="90">
        <f>D71</f>
        <v>425125.62</v>
      </c>
      <c r="E70" s="91">
        <f t="shared" ref="E70:E71" si="87">D70/C70*100</f>
        <v>21.281819183019625</v>
      </c>
      <c r="F70" s="92">
        <f>F71</f>
        <v>0</v>
      </c>
      <c r="G70" s="92">
        <f>G71</f>
        <v>0</v>
      </c>
      <c r="H70" s="91">
        <v>0</v>
      </c>
      <c r="I70" s="93">
        <f t="shared" ref="I70:I71" si="88">C70+F70</f>
        <v>1997600</v>
      </c>
      <c r="J70" s="93">
        <f t="shared" ref="J70:J71" si="89">D70+G70</f>
        <v>425125.62</v>
      </c>
      <c r="K70" s="352">
        <f t="shared" ref="K70:K71" si="90">J70/I70*100</f>
        <v>21.281819183019625</v>
      </c>
    </row>
    <row r="71" spans="1:11" ht="40.799999999999997" customHeight="1">
      <c r="A71" s="345" t="s">
        <v>411</v>
      </c>
      <c r="B71" s="79" t="s">
        <v>409</v>
      </c>
      <c r="C71" s="75">
        <v>1997600</v>
      </c>
      <c r="D71" s="75">
        <v>425125.62</v>
      </c>
      <c r="E71" s="78">
        <f t="shared" si="87"/>
        <v>21.281819183019625</v>
      </c>
      <c r="F71" s="76">
        <v>0</v>
      </c>
      <c r="G71" s="76">
        <v>0</v>
      </c>
      <c r="H71" s="78">
        <v>0</v>
      </c>
      <c r="I71" s="81">
        <f t="shared" si="88"/>
        <v>1997600</v>
      </c>
      <c r="J71" s="81">
        <f t="shared" si="89"/>
        <v>425125.62</v>
      </c>
      <c r="K71" s="346">
        <f t="shared" si="90"/>
        <v>21.281819183019625</v>
      </c>
    </row>
    <row r="72" spans="1:11" ht="36.450000000000003" customHeight="1">
      <c r="A72" s="355" t="s">
        <v>511</v>
      </c>
      <c r="B72" s="255" t="s">
        <v>510</v>
      </c>
      <c r="C72" s="90">
        <f>C73</f>
        <v>340000</v>
      </c>
      <c r="D72" s="90">
        <f>D73</f>
        <v>86.65</v>
      </c>
      <c r="E72" s="91">
        <f t="shared" ref="E72" si="91">D72/C72*100</f>
        <v>2.5485294117647061E-2</v>
      </c>
      <c r="F72" s="92">
        <f>F73</f>
        <v>0</v>
      </c>
      <c r="G72" s="92">
        <f>G73</f>
        <v>0</v>
      </c>
      <c r="H72" s="91">
        <v>0</v>
      </c>
      <c r="I72" s="93">
        <f t="shared" ref="I72:I73" si="92">C72+F72</f>
        <v>340000</v>
      </c>
      <c r="J72" s="93">
        <f t="shared" ref="J72:J73" si="93">D72+G72</f>
        <v>86.65</v>
      </c>
      <c r="K72" s="352">
        <f t="shared" ref="K72:K73" si="94">J72/I72*100</f>
        <v>2.5485294117647061E-2</v>
      </c>
    </row>
    <row r="73" spans="1:11" ht="40.799999999999997" customHeight="1">
      <c r="A73" s="345" t="s">
        <v>512</v>
      </c>
      <c r="B73" s="79" t="s">
        <v>509</v>
      </c>
      <c r="C73" s="75">
        <v>340000</v>
      </c>
      <c r="D73" s="75">
        <v>86.65</v>
      </c>
      <c r="E73" s="78">
        <f t="shared" si="0"/>
        <v>2.5485294117647061E-2</v>
      </c>
      <c r="F73" s="76">
        <v>0</v>
      </c>
      <c r="G73" s="76">
        <v>0</v>
      </c>
      <c r="H73" s="78">
        <v>0</v>
      </c>
      <c r="I73" s="81">
        <f t="shared" si="92"/>
        <v>340000</v>
      </c>
      <c r="J73" s="81">
        <f t="shared" si="93"/>
        <v>86.65</v>
      </c>
      <c r="K73" s="346">
        <f t="shared" si="94"/>
        <v>2.5485294117647061E-2</v>
      </c>
    </row>
    <row r="74" spans="1:11" ht="32.4">
      <c r="A74" s="355" t="s">
        <v>192</v>
      </c>
      <c r="B74" s="255" t="s">
        <v>193</v>
      </c>
      <c r="C74" s="90">
        <f>SUM(C75:C76)</f>
        <v>1782800</v>
      </c>
      <c r="D74" s="90">
        <f>SUM(D75:D76)</f>
        <v>367017.5</v>
      </c>
      <c r="E74" s="91">
        <f t="shared" si="0"/>
        <v>20.586577294144043</v>
      </c>
      <c r="F74" s="92">
        <f>F75+F76</f>
        <v>0</v>
      </c>
      <c r="G74" s="92">
        <f>G75+G76</f>
        <v>0</v>
      </c>
      <c r="H74" s="78">
        <v>0</v>
      </c>
      <c r="I74" s="93">
        <f t="shared" si="11"/>
        <v>1782800</v>
      </c>
      <c r="J74" s="93">
        <f t="shared" si="12"/>
        <v>367017.5</v>
      </c>
      <c r="K74" s="352">
        <f t="shared" si="1"/>
        <v>20.586577294144043</v>
      </c>
    </row>
    <row r="75" spans="1:11" ht="71.400000000000006" customHeight="1">
      <c r="A75" s="361" t="s">
        <v>319</v>
      </c>
      <c r="B75" s="79" t="s">
        <v>304</v>
      </c>
      <c r="C75" s="75">
        <v>1662800</v>
      </c>
      <c r="D75" s="75">
        <v>367017.5</v>
      </c>
      <c r="E75" s="78">
        <f t="shared" si="0"/>
        <v>22.07225763771951</v>
      </c>
      <c r="F75" s="76">
        <v>0</v>
      </c>
      <c r="G75" s="76">
        <v>0</v>
      </c>
      <c r="H75" s="78">
        <v>0</v>
      </c>
      <c r="I75" s="81">
        <f t="shared" si="11"/>
        <v>1662800</v>
      </c>
      <c r="J75" s="81">
        <f t="shared" si="12"/>
        <v>367017.5</v>
      </c>
      <c r="K75" s="346">
        <f t="shared" si="1"/>
        <v>22.07225763771951</v>
      </c>
    </row>
    <row r="76" spans="1:11" ht="47.4" thickBot="1">
      <c r="A76" s="347" t="s">
        <v>194</v>
      </c>
      <c r="B76" s="152" t="s">
        <v>195</v>
      </c>
      <c r="C76" s="168">
        <v>120000</v>
      </c>
      <c r="D76" s="168">
        <v>0</v>
      </c>
      <c r="E76" s="169">
        <f t="shared" si="0"/>
        <v>0</v>
      </c>
      <c r="F76" s="170">
        <v>0</v>
      </c>
      <c r="G76" s="170">
        <v>0</v>
      </c>
      <c r="H76" s="169">
        <v>0</v>
      </c>
      <c r="I76" s="171">
        <f t="shared" si="11"/>
        <v>120000</v>
      </c>
      <c r="J76" s="171">
        <f t="shared" si="12"/>
        <v>0</v>
      </c>
      <c r="K76" s="348">
        <f t="shared" si="1"/>
        <v>0</v>
      </c>
    </row>
    <row r="77" spans="1:11" s="22" customFormat="1" ht="28.05" customHeight="1" thickBot="1">
      <c r="A77" s="323" t="s">
        <v>196</v>
      </c>
      <c r="B77" s="267" t="s">
        <v>197</v>
      </c>
      <c r="C77" s="268">
        <f>C82+C78+C83+C85</f>
        <v>18150000</v>
      </c>
      <c r="D77" s="268">
        <f>D82+D78+D83+D85</f>
        <v>4292268.79</v>
      </c>
      <c r="E77" s="269">
        <f t="shared" si="0"/>
        <v>23.648863856749312</v>
      </c>
      <c r="F77" s="167">
        <f>F78+F82+F86</f>
        <v>145000</v>
      </c>
      <c r="G77" s="167">
        <f>G78+G82+G86</f>
        <v>22020.17</v>
      </c>
      <c r="H77" s="269">
        <f t="shared" si="10"/>
        <v>15.186324137931035</v>
      </c>
      <c r="I77" s="270">
        <f t="shared" si="11"/>
        <v>18295000</v>
      </c>
      <c r="J77" s="270">
        <f t="shared" si="12"/>
        <v>4314288.96</v>
      </c>
      <c r="K77" s="271">
        <f t="shared" si="1"/>
        <v>23.581792620934682</v>
      </c>
    </row>
    <row r="78" spans="1:11" ht="34.950000000000003" customHeight="1">
      <c r="A78" s="349" t="s">
        <v>198</v>
      </c>
      <c r="B78" s="291" t="s">
        <v>199</v>
      </c>
      <c r="C78" s="262">
        <f>C80+C81</f>
        <v>0</v>
      </c>
      <c r="D78" s="262">
        <f>D80+D81</f>
        <v>0</v>
      </c>
      <c r="E78" s="171">
        <v>0</v>
      </c>
      <c r="F78" s="264">
        <f>F79+F80</f>
        <v>145000</v>
      </c>
      <c r="G78" s="264">
        <f>G80</f>
        <v>22020.17</v>
      </c>
      <c r="H78" s="263">
        <f>G78/F78*100</f>
        <v>15.186324137931035</v>
      </c>
      <c r="I78" s="157">
        <f t="shared" si="11"/>
        <v>145000</v>
      </c>
      <c r="J78" s="157">
        <f t="shared" si="12"/>
        <v>22020.17</v>
      </c>
      <c r="K78" s="350">
        <f>J78/I78*100</f>
        <v>15.186324137931035</v>
      </c>
    </row>
    <row r="79" spans="1:11" ht="31.2" hidden="1">
      <c r="A79" s="361" t="s">
        <v>320</v>
      </c>
      <c r="B79" s="79" t="s">
        <v>303</v>
      </c>
      <c r="C79" s="75">
        <v>0</v>
      </c>
      <c r="D79" s="75">
        <v>0</v>
      </c>
      <c r="E79" s="78">
        <v>0</v>
      </c>
      <c r="F79" s="76">
        <v>0</v>
      </c>
      <c r="G79" s="76">
        <v>0</v>
      </c>
      <c r="H79" s="78" t="e">
        <f t="shared" si="10"/>
        <v>#DIV/0!</v>
      </c>
      <c r="I79" s="81">
        <f t="shared" si="11"/>
        <v>0</v>
      </c>
      <c r="J79" s="81">
        <f t="shared" si="12"/>
        <v>0</v>
      </c>
      <c r="K79" s="346" t="e">
        <f t="shared" ref="K79" si="95">J79/I79*100</f>
        <v>#DIV/0!</v>
      </c>
    </row>
    <row r="80" spans="1:11" ht="31.2">
      <c r="A80" s="345" t="s">
        <v>200</v>
      </c>
      <c r="B80" s="79" t="s">
        <v>201</v>
      </c>
      <c r="C80" s="75">
        <v>0</v>
      </c>
      <c r="D80" s="75">
        <v>0</v>
      </c>
      <c r="E80" s="171">
        <v>0</v>
      </c>
      <c r="F80" s="76">
        <v>145000</v>
      </c>
      <c r="G80" s="76">
        <v>22020.17</v>
      </c>
      <c r="H80" s="78">
        <f>G80/F80*100</f>
        <v>15.186324137931035</v>
      </c>
      <c r="I80" s="81">
        <f t="shared" si="11"/>
        <v>145000</v>
      </c>
      <c r="J80" s="81">
        <f t="shared" si="12"/>
        <v>22020.17</v>
      </c>
      <c r="K80" s="346">
        <f>J80/I80*100</f>
        <v>15.186324137931035</v>
      </c>
    </row>
    <row r="81" spans="1:12" ht="31.2" hidden="1">
      <c r="A81" s="345" t="s">
        <v>433</v>
      </c>
      <c r="B81" s="79" t="s">
        <v>427</v>
      </c>
      <c r="C81" s="75">
        <v>0</v>
      </c>
      <c r="D81" s="75">
        <v>0</v>
      </c>
      <c r="E81" s="78" t="e">
        <f t="shared" si="0"/>
        <v>#DIV/0!</v>
      </c>
      <c r="F81" s="76">
        <v>0</v>
      </c>
      <c r="G81" s="76">
        <v>0</v>
      </c>
      <c r="H81" s="78">
        <v>0</v>
      </c>
      <c r="I81" s="81">
        <f t="shared" ref="I81" si="96">C81+F81</f>
        <v>0</v>
      </c>
      <c r="J81" s="81">
        <f t="shared" ref="J81" si="97">D81+G81</f>
        <v>0</v>
      </c>
      <c r="K81" s="346" t="e">
        <f>J81/I81*100</f>
        <v>#DIV/0!</v>
      </c>
    </row>
    <row r="82" spans="1:12" ht="23.55" customHeight="1" thickBot="1">
      <c r="A82" s="355" t="s">
        <v>202</v>
      </c>
      <c r="B82" s="255" t="s">
        <v>203</v>
      </c>
      <c r="C82" s="90">
        <v>18150000</v>
      </c>
      <c r="D82" s="90">
        <v>4292268.79</v>
      </c>
      <c r="E82" s="91">
        <f t="shared" si="0"/>
        <v>23.648863856749312</v>
      </c>
      <c r="F82" s="92">
        <v>0</v>
      </c>
      <c r="G82" s="92">
        <v>0</v>
      </c>
      <c r="H82" s="91">
        <v>0</v>
      </c>
      <c r="I82" s="93">
        <f t="shared" si="11"/>
        <v>18150000</v>
      </c>
      <c r="J82" s="93">
        <f t="shared" si="12"/>
        <v>4292268.79</v>
      </c>
      <c r="K82" s="352">
        <f t="shared" si="1"/>
        <v>23.648863856749312</v>
      </c>
    </row>
    <row r="83" spans="1:12" ht="33" hidden="1" thickBot="1">
      <c r="A83" s="355" t="s">
        <v>434</v>
      </c>
      <c r="B83" s="255" t="s">
        <v>428</v>
      </c>
      <c r="C83" s="90">
        <f>C84</f>
        <v>0</v>
      </c>
      <c r="D83" s="90">
        <f>D84</f>
        <v>0</v>
      </c>
      <c r="E83" s="91" t="e">
        <f t="shared" si="0"/>
        <v>#DIV/0!</v>
      </c>
      <c r="F83" s="92">
        <f>F84</f>
        <v>0</v>
      </c>
      <c r="G83" s="92">
        <f>G84</f>
        <v>0</v>
      </c>
      <c r="H83" s="91">
        <v>0</v>
      </c>
      <c r="I83" s="93">
        <f t="shared" ref="I83:I84" si="98">C83+F83</f>
        <v>0</v>
      </c>
      <c r="J83" s="93">
        <f t="shared" ref="J83:J84" si="99">D83+G83</f>
        <v>0</v>
      </c>
      <c r="K83" s="352" t="e">
        <f>J83/I83*100</f>
        <v>#DIV/0!</v>
      </c>
    </row>
    <row r="84" spans="1:12" ht="109.8" hidden="1" thickBot="1">
      <c r="A84" s="345" t="s">
        <v>440</v>
      </c>
      <c r="B84" s="79" t="s">
        <v>429</v>
      </c>
      <c r="C84" s="75">
        <v>0</v>
      </c>
      <c r="D84" s="75">
        <v>0</v>
      </c>
      <c r="E84" s="78" t="e">
        <f t="shared" si="0"/>
        <v>#DIV/0!</v>
      </c>
      <c r="F84" s="76">
        <v>0</v>
      </c>
      <c r="G84" s="76">
        <v>0</v>
      </c>
      <c r="H84" s="78">
        <v>0</v>
      </c>
      <c r="I84" s="81">
        <f t="shared" si="98"/>
        <v>0</v>
      </c>
      <c r="J84" s="81">
        <f t="shared" si="99"/>
        <v>0</v>
      </c>
      <c r="K84" s="346" t="e">
        <f>J84/I84*100</f>
        <v>#DIV/0!</v>
      </c>
    </row>
    <row r="85" spans="1:12" ht="34.5" hidden="1" customHeight="1">
      <c r="A85" s="355" t="s">
        <v>483</v>
      </c>
      <c r="B85" s="255" t="s">
        <v>482</v>
      </c>
      <c r="C85" s="90">
        <f>C86</f>
        <v>0</v>
      </c>
      <c r="D85" s="90">
        <f>D86</f>
        <v>0</v>
      </c>
      <c r="E85" s="93">
        <v>0</v>
      </c>
      <c r="F85" s="92">
        <f>F86</f>
        <v>0</v>
      </c>
      <c r="G85" s="92">
        <f>G86</f>
        <v>0</v>
      </c>
      <c r="H85" s="91">
        <v>0</v>
      </c>
      <c r="I85" s="93">
        <f t="shared" ref="I85:I86" si="100">C85+F85</f>
        <v>0</v>
      </c>
      <c r="J85" s="93">
        <f t="shared" ref="J85:J86" si="101">D85+G85</f>
        <v>0</v>
      </c>
      <c r="K85" s="352" t="e">
        <f>J85/I85*100</f>
        <v>#DIV/0!</v>
      </c>
    </row>
    <row r="86" spans="1:12" ht="85.5" hidden="1" customHeight="1" thickBot="1">
      <c r="A86" s="347" t="s">
        <v>484</v>
      </c>
      <c r="B86" s="152" t="s">
        <v>463</v>
      </c>
      <c r="C86" s="168">
        <v>0</v>
      </c>
      <c r="D86" s="168">
        <v>0</v>
      </c>
      <c r="E86" s="171">
        <v>0</v>
      </c>
      <c r="F86" s="170">
        <v>0</v>
      </c>
      <c r="G86" s="170">
        <v>0</v>
      </c>
      <c r="H86" s="169">
        <v>0</v>
      </c>
      <c r="I86" s="171">
        <f t="shared" si="100"/>
        <v>0</v>
      </c>
      <c r="J86" s="171">
        <f t="shared" si="101"/>
        <v>0</v>
      </c>
      <c r="K86" s="348" t="e">
        <f>J86/I86*100</f>
        <v>#DIV/0!</v>
      </c>
    </row>
    <row r="87" spans="1:12" s="22" customFormat="1" ht="24.45" customHeight="1" thickBot="1">
      <c r="A87" s="323" t="s">
        <v>204</v>
      </c>
      <c r="B87" s="267" t="s">
        <v>205</v>
      </c>
      <c r="C87" s="268">
        <f>C88+C91+C93+C108+C112+C97+C101+C105</f>
        <v>11141300</v>
      </c>
      <c r="D87" s="268">
        <f>D88+D91+D93+D108+D112+D97+D101+D105</f>
        <v>0</v>
      </c>
      <c r="E87" s="269">
        <f t="shared" si="0"/>
        <v>0</v>
      </c>
      <c r="F87" s="167">
        <f>F88+F93+F108+F112</f>
        <v>5436531.6699999999</v>
      </c>
      <c r="G87" s="167">
        <f>G88+G93+G108+G112</f>
        <v>2650000</v>
      </c>
      <c r="H87" s="269">
        <f t="shared" si="10"/>
        <v>48.744312750412064</v>
      </c>
      <c r="I87" s="270">
        <f t="shared" si="11"/>
        <v>16577831.67</v>
      </c>
      <c r="J87" s="270">
        <f t="shared" si="12"/>
        <v>2650000</v>
      </c>
      <c r="K87" s="271">
        <f t="shared" si="1"/>
        <v>15.985202725852025</v>
      </c>
    </row>
    <row r="88" spans="1:12" ht="21.75" customHeight="1">
      <c r="A88" s="349" t="s">
        <v>206</v>
      </c>
      <c r="B88" s="291" t="s">
        <v>207</v>
      </c>
      <c r="C88" s="262">
        <f>C89+C90</f>
        <v>615100</v>
      </c>
      <c r="D88" s="262">
        <f>D89+D90</f>
        <v>0</v>
      </c>
      <c r="E88" s="263">
        <f t="shared" si="0"/>
        <v>0</v>
      </c>
      <c r="F88" s="264">
        <f>F89+F90</f>
        <v>23900</v>
      </c>
      <c r="G88" s="264">
        <f>G89+G90</f>
        <v>0</v>
      </c>
      <c r="H88" s="263">
        <v>0</v>
      </c>
      <c r="I88" s="157">
        <f t="shared" si="11"/>
        <v>639000</v>
      </c>
      <c r="J88" s="157">
        <f t="shared" si="12"/>
        <v>0</v>
      </c>
      <c r="K88" s="350">
        <f t="shared" si="1"/>
        <v>0</v>
      </c>
    </row>
    <row r="89" spans="1:12" ht="21.75" customHeight="1">
      <c r="A89" s="345" t="s">
        <v>493</v>
      </c>
      <c r="B89" s="79" t="s">
        <v>496</v>
      </c>
      <c r="C89" s="75">
        <v>200000</v>
      </c>
      <c r="D89" s="75">
        <v>0</v>
      </c>
      <c r="E89" s="78">
        <f t="shared" ref="E89" si="102">D89/C89*100</f>
        <v>0</v>
      </c>
      <c r="F89" s="76">
        <v>0</v>
      </c>
      <c r="G89" s="76">
        <v>0</v>
      </c>
      <c r="H89" s="78">
        <v>0</v>
      </c>
      <c r="I89" s="81">
        <f t="shared" ref="I89" si="103">C89+F89</f>
        <v>200000</v>
      </c>
      <c r="J89" s="81">
        <f t="shared" ref="J89" si="104">D89+G89</f>
        <v>0</v>
      </c>
      <c r="K89" s="346">
        <f t="shared" ref="K89" si="105">J89/I89*100</f>
        <v>0</v>
      </c>
    </row>
    <row r="90" spans="1:12" ht="18">
      <c r="A90" s="345" t="s">
        <v>208</v>
      </c>
      <c r="B90" s="79" t="s">
        <v>209</v>
      </c>
      <c r="C90" s="75">
        <v>415100</v>
      </c>
      <c r="D90" s="75">
        <v>0</v>
      </c>
      <c r="E90" s="78">
        <f t="shared" si="0"/>
        <v>0</v>
      </c>
      <c r="F90" s="76">
        <v>23900</v>
      </c>
      <c r="G90" s="76">
        <v>0</v>
      </c>
      <c r="H90" s="78">
        <v>0</v>
      </c>
      <c r="I90" s="81">
        <f t="shared" si="11"/>
        <v>439000</v>
      </c>
      <c r="J90" s="81">
        <f t="shared" si="12"/>
        <v>0</v>
      </c>
      <c r="K90" s="346">
        <f t="shared" si="1"/>
        <v>0</v>
      </c>
    </row>
    <row r="91" spans="1:12" ht="18" hidden="1">
      <c r="A91" s="361" t="s">
        <v>321</v>
      </c>
      <c r="B91" s="97" t="s">
        <v>309</v>
      </c>
      <c r="C91" s="75">
        <f>C92</f>
        <v>0</v>
      </c>
      <c r="D91" s="75">
        <v>0</v>
      </c>
      <c r="E91" s="78">
        <v>0</v>
      </c>
      <c r="F91" s="76">
        <v>0</v>
      </c>
      <c r="G91" s="76">
        <v>0</v>
      </c>
      <c r="H91" s="78">
        <v>0</v>
      </c>
      <c r="I91" s="81">
        <f t="shared" si="11"/>
        <v>0</v>
      </c>
      <c r="J91" s="81">
        <f t="shared" si="12"/>
        <v>0</v>
      </c>
      <c r="K91" s="346">
        <v>0</v>
      </c>
    </row>
    <row r="92" spans="1:12" ht="18" hidden="1">
      <c r="A92" s="361" t="s">
        <v>322</v>
      </c>
      <c r="B92" s="79" t="s">
        <v>310</v>
      </c>
      <c r="C92" s="75">
        <v>0</v>
      </c>
      <c r="D92" s="75">
        <v>0</v>
      </c>
      <c r="E92" s="78">
        <v>0</v>
      </c>
      <c r="F92" s="76">
        <v>0</v>
      </c>
      <c r="G92" s="76">
        <v>0</v>
      </c>
      <c r="H92" s="78">
        <v>0</v>
      </c>
      <c r="I92" s="81">
        <f t="shared" si="11"/>
        <v>0</v>
      </c>
      <c r="J92" s="81">
        <f t="shared" si="12"/>
        <v>0</v>
      </c>
      <c r="K92" s="346">
        <v>0</v>
      </c>
    </row>
    <row r="93" spans="1:12" s="174" customFormat="1" ht="17.399999999999999">
      <c r="A93" s="363" t="s">
        <v>210</v>
      </c>
      <c r="B93" s="86" t="s">
        <v>211</v>
      </c>
      <c r="C93" s="83">
        <f>C94+C95</f>
        <v>0</v>
      </c>
      <c r="D93" s="83">
        <f>D94+D95</f>
        <v>0</v>
      </c>
      <c r="E93" s="84">
        <v>0</v>
      </c>
      <c r="F93" s="88">
        <f>F94+F95+F100+F101+F102+F105</f>
        <v>1346666.67</v>
      </c>
      <c r="G93" s="88">
        <f>G94+G95+G100+G101+G102+G105</f>
        <v>0</v>
      </c>
      <c r="H93" s="84">
        <f t="shared" si="10"/>
        <v>0</v>
      </c>
      <c r="I93" s="85">
        <f t="shared" si="11"/>
        <v>1346666.67</v>
      </c>
      <c r="J93" s="85">
        <f t="shared" si="12"/>
        <v>0</v>
      </c>
      <c r="K93" s="364">
        <f t="shared" si="1"/>
        <v>0</v>
      </c>
    </row>
    <row r="94" spans="1:12" ht="32.4" hidden="1">
      <c r="A94" s="355" t="s">
        <v>212</v>
      </c>
      <c r="B94" s="255" t="s">
        <v>213</v>
      </c>
      <c r="C94" s="90">
        <v>0</v>
      </c>
      <c r="D94" s="90">
        <v>0</v>
      </c>
      <c r="E94" s="91">
        <v>0</v>
      </c>
      <c r="F94" s="92">
        <v>0</v>
      </c>
      <c r="G94" s="92">
        <v>0</v>
      </c>
      <c r="H94" s="91" t="e">
        <f t="shared" si="10"/>
        <v>#DIV/0!</v>
      </c>
      <c r="I94" s="93">
        <f t="shared" si="11"/>
        <v>0</v>
      </c>
      <c r="J94" s="93">
        <f t="shared" si="12"/>
        <v>0</v>
      </c>
      <c r="K94" s="352" t="e">
        <f t="shared" si="1"/>
        <v>#DIV/0!</v>
      </c>
    </row>
    <row r="95" spans="1:12" ht="32.4" hidden="1">
      <c r="A95" s="355" t="s">
        <v>214</v>
      </c>
      <c r="B95" s="255" t="s">
        <v>215</v>
      </c>
      <c r="C95" s="90">
        <f>C96</f>
        <v>0</v>
      </c>
      <c r="D95" s="90">
        <f>D96</f>
        <v>0</v>
      </c>
      <c r="E95" s="91">
        <v>0</v>
      </c>
      <c r="F95" s="92">
        <f>F96+F98+F99+F97</f>
        <v>0</v>
      </c>
      <c r="G95" s="92">
        <f>G96+G98+G99+G97</f>
        <v>0</v>
      </c>
      <c r="H95" s="91" t="e">
        <f t="shared" si="10"/>
        <v>#DIV/0!</v>
      </c>
      <c r="I95" s="93">
        <f t="shared" si="11"/>
        <v>0</v>
      </c>
      <c r="J95" s="93">
        <f t="shared" si="12"/>
        <v>0</v>
      </c>
      <c r="K95" s="352" t="e">
        <f t="shared" si="1"/>
        <v>#DIV/0!</v>
      </c>
      <c r="L95" s="193"/>
    </row>
    <row r="96" spans="1:12" ht="24" hidden="1" customHeight="1">
      <c r="A96" s="361" t="s">
        <v>323</v>
      </c>
      <c r="B96" s="79" t="s">
        <v>311</v>
      </c>
      <c r="C96" s="75">
        <v>0</v>
      </c>
      <c r="D96" s="75">
        <v>0</v>
      </c>
      <c r="E96" s="78">
        <v>0</v>
      </c>
      <c r="F96" s="76">
        <v>0</v>
      </c>
      <c r="G96" s="76">
        <v>0</v>
      </c>
      <c r="H96" s="78" t="e">
        <f t="shared" si="10"/>
        <v>#DIV/0!</v>
      </c>
      <c r="I96" s="81">
        <f t="shared" si="11"/>
        <v>0</v>
      </c>
      <c r="J96" s="81">
        <f t="shared" si="12"/>
        <v>0</v>
      </c>
      <c r="K96" s="346" t="e">
        <f t="shared" si="1"/>
        <v>#DIV/0!</v>
      </c>
      <c r="L96" s="193"/>
    </row>
    <row r="97" spans="1:12" ht="18" hidden="1">
      <c r="A97" s="361" t="s">
        <v>435</v>
      </c>
      <c r="B97" s="79" t="s">
        <v>430</v>
      </c>
      <c r="C97" s="75">
        <v>0</v>
      </c>
      <c r="D97" s="75">
        <v>0</v>
      </c>
      <c r="E97" s="78">
        <v>0</v>
      </c>
      <c r="F97" s="76">
        <v>0</v>
      </c>
      <c r="G97" s="76">
        <v>0</v>
      </c>
      <c r="H97" s="78" t="e">
        <f t="shared" si="10"/>
        <v>#DIV/0!</v>
      </c>
      <c r="I97" s="81">
        <f t="shared" si="11"/>
        <v>0</v>
      </c>
      <c r="J97" s="81">
        <f t="shared" si="12"/>
        <v>0</v>
      </c>
      <c r="K97" s="346" t="e">
        <f t="shared" si="1"/>
        <v>#DIV/0!</v>
      </c>
      <c r="L97" s="193"/>
    </row>
    <row r="98" spans="1:12" ht="18" hidden="1">
      <c r="A98" s="361" t="s">
        <v>413</v>
      </c>
      <c r="B98" s="79" t="s">
        <v>412</v>
      </c>
      <c r="C98" s="75">
        <v>0</v>
      </c>
      <c r="D98" s="75">
        <v>0</v>
      </c>
      <c r="E98" s="78">
        <v>0</v>
      </c>
      <c r="F98" s="76">
        <v>0</v>
      </c>
      <c r="G98" s="76">
        <v>0</v>
      </c>
      <c r="H98" s="78" t="e">
        <f t="shared" ref="H98" si="106">G98/F98*100</f>
        <v>#DIV/0!</v>
      </c>
      <c r="I98" s="81">
        <f t="shared" ref="I98" si="107">C98+F98</f>
        <v>0</v>
      </c>
      <c r="J98" s="81">
        <f t="shared" ref="J98" si="108">D98+G98</f>
        <v>0</v>
      </c>
      <c r="K98" s="346" t="e">
        <f t="shared" ref="K98" si="109">J98/I98*100</f>
        <v>#DIV/0!</v>
      </c>
      <c r="L98" s="193"/>
    </row>
    <row r="99" spans="1:12" ht="40.200000000000003" hidden="1" customHeight="1">
      <c r="A99" s="361" t="s">
        <v>415</v>
      </c>
      <c r="B99" s="79" t="s">
        <v>414</v>
      </c>
      <c r="C99" s="75">
        <v>0</v>
      </c>
      <c r="D99" s="75">
        <v>0</v>
      </c>
      <c r="E99" s="78">
        <v>0</v>
      </c>
      <c r="F99" s="76">
        <v>0</v>
      </c>
      <c r="G99" s="76">
        <v>0</v>
      </c>
      <c r="H99" s="78" t="e">
        <f t="shared" ref="H99" si="110">G99/F99*100</f>
        <v>#DIV/0!</v>
      </c>
      <c r="I99" s="81">
        <f t="shared" ref="I99" si="111">C99+F99</f>
        <v>0</v>
      </c>
      <c r="J99" s="81">
        <f t="shared" ref="J99" si="112">D99+G99</f>
        <v>0</v>
      </c>
      <c r="K99" s="346" t="e">
        <f t="shared" ref="K99" si="113">J99/I99*100</f>
        <v>#DIV/0!</v>
      </c>
      <c r="L99" s="193"/>
    </row>
    <row r="100" spans="1:12" s="26" customFormat="1" ht="32.4" hidden="1">
      <c r="A100" s="359" t="s">
        <v>417</v>
      </c>
      <c r="B100" s="89" t="s">
        <v>416</v>
      </c>
      <c r="C100" s="292">
        <v>0</v>
      </c>
      <c r="D100" s="292">
        <v>0</v>
      </c>
      <c r="E100" s="91">
        <v>0</v>
      </c>
      <c r="F100" s="293">
        <v>0</v>
      </c>
      <c r="G100" s="293">
        <v>0</v>
      </c>
      <c r="H100" s="91" t="e">
        <f t="shared" ref="H100:H101" si="114">G100/F100*100</f>
        <v>#DIV/0!</v>
      </c>
      <c r="I100" s="93">
        <f t="shared" ref="I100:I101" si="115">C100+F100</f>
        <v>0</v>
      </c>
      <c r="J100" s="93">
        <f t="shared" ref="J100:J101" si="116">D100+G100</f>
        <v>0</v>
      </c>
      <c r="K100" s="352" t="e">
        <f t="shared" ref="K100:K101" si="117">J100/I100*100</f>
        <v>#DIV/0!</v>
      </c>
      <c r="L100" s="324"/>
    </row>
    <row r="101" spans="1:12" s="26" customFormat="1" ht="32.4" hidden="1">
      <c r="A101" s="359" t="s">
        <v>436</v>
      </c>
      <c r="B101" s="89" t="s">
        <v>431</v>
      </c>
      <c r="C101" s="292">
        <v>0</v>
      </c>
      <c r="D101" s="292">
        <v>0</v>
      </c>
      <c r="E101" s="91">
        <v>0</v>
      </c>
      <c r="F101" s="293">
        <v>0</v>
      </c>
      <c r="G101" s="293">
        <v>0</v>
      </c>
      <c r="H101" s="91" t="e">
        <f t="shared" si="114"/>
        <v>#DIV/0!</v>
      </c>
      <c r="I101" s="93">
        <f t="shared" si="115"/>
        <v>0</v>
      </c>
      <c r="J101" s="93">
        <f t="shared" si="116"/>
        <v>0</v>
      </c>
      <c r="K101" s="352" t="e">
        <f t="shared" si="117"/>
        <v>#DIV/0!</v>
      </c>
    </row>
    <row r="102" spans="1:12" s="26" customFormat="1" ht="37.950000000000003" customHeight="1">
      <c r="A102" s="365" t="s">
        <v>216</v>
      </c>
      <c r="B102" s="89" t="s">
        <v>217</v>
      </c>
      <c r="C102" s="292">
        <v>0</v>
      </c>
      <c r="D102" s="292">
        <v>0</v>
      </c>
      <c r="E102" s="91">
        <v>0</v>
      </c>
      <c r="F102" s="293">
        <v>200000</v>
      </c>
      <c r="G102" s="293">
        <v>0</v>
      </c>
      <c r="H102" s="91">
        <f t="shared" si="10"/>
        <v>0</v>
      </c>
      <c r="I102" s="93">
        <f t="shared" si="11"/>
        <v>200000</v>
      </c>
      <c r="J102" s="93">
        <f t="shared" si="12"/>
        <v>0</v>
      </c>
      <c r="K102" s="352">
        <f t="shared" si="1"/>
        <v>0</v>
      </c>
    </row>
    <row r="103" spans="1:12" ht="18" hidden="1">
      <c r="A103" s="345" t="s">
        <v>218</v>
      </c>
      <c r="B103" s="79" t="s">
        <v>219</v>
      </c>
      <c r="C103" s="75">
        <v>0</v>
      </c>
      <c r="D103" s="75">
        <v>0</v>
      </c>
      <c r="E103" s="78">
        <v>0</v>
      </c>
      <c r="F103" s="76">
        <v>0</v>
      </c>
      <c r="G103" s="76">
        <f>G104</f>
        <v>0</v>
      </c>
      <c r="H103" s="78">
        <v>0</v>
      </c>
      <c r="I103" s="81">
        <f t="shared" si="11"/>
        <v>0</v>
      </c>
      <c r="J103" s="81">
        <f t="shared" si="12"/>
        <v>0</v>
      </c>
      <c r="K103" s="346" t="e">
        <f t="shared" si="1"/>
        <v>#DIV/0!</v>
      </c>
    </row>
    <row r="104" spans="1:12" ht="31.2" hidden="1">
      <c r="A104" s="345" t="s">
        <v>292</v>
      </c>
      <c r="B104" s="79" t="s">
        <v>290</v>
      </c>
      <c r="C104" s="75">
        <v>0</v>
      </c>
      <c r="D104" s="75">
        <v>0</v>
      </c>
      <c r="E104" s="78">
        <v>0</v>
      </c>
      <c r="F104" s="76">
        <v>0</v>
      </c>
      <c r="G104" s="76">
        <v>0</v>
      </c>
      <c r="H104" s="78">
        <v>0</v>
      </c>
      <c r="I104" s="81">
        <f t="shared" ref="I104:I106" si="118">C104+F104</f>
        <v>0</v>
      </c>
      <c r="J104" s="81">
        <f t="shared" ref="J104:J106" si="119">D104+G104</f>
        <v>0</v>
      </c>
      <c r="K104" s="346" t="e">
        <f t="shared" ref="K104:K106" si="120">J104/I104*100</f>
        <v>#DIV/0!</v>
      </c>
    </row>
    <row r="105" spans="1:12" s="26" customFormat="1" ht="18">
      <c r="A105" s="365" t="s">
        <v>218</v>
      </c>
      <c r="B105" s="89" t="s">
        <v>219</v>
      </c>
      <c r="C105" s="292">
        <v>0</v>
      </c>
      <c r="D105" s="292">
        <v>0</v>
      </c>
      <c r="E105" s="91">
        <v>0</v>
      </c>
      <c r="F105" s="293">
        <f>F107+F106</f>
        <v>1146666.67</v>
      </c>
      <c r="G105" s="293">
        <f>G107+G106</f>
        <v>0</v>
      </c>
      <c r="H105" s="91">
        <f t="shared" ref="H105:H106" si="121">G105/F105*100</f>
        <v>0</v>
      </c>
      <c r="I105" s="93">
        <f t="shared" si="118"/>
        <v>1146666.67</v>
      </c>
      <c r="J105" s="93">
        <f t="shared" si="119"/>
        <v>0</v>
      </c>
      <c r="K105" s="352">
        <f t="shared" si="120"/>
        <v>0</v>
      </c>
    </row>
    <row r="106" spans="1:12" ht="48.6" customHeight="1">
      <c r="A106" s="345" t="s">
        <v>465</v>
      </c>
      <c r="B106" s="79" t="s">
        <v>464</v>
      </c>
      <c r="C106" s="75">
        <v>0</v>
      </c>
      <c r="D106" s="75">
        <v>0</v>
      </c>
      <c r="E106" s="78">
        <v>0</v>
      </c>
      <c r="F106" s="76">
        <v>1146666.67</v>
      </c>
      <c r="G106" s="76">
        <v>0</v>
      </c>
      <c r="H106" s="78">
        <f t="shared" si="121"/>
        <v>0</v>
      </c>
      <c r="I106" s="81">
        <f t="shared" si="118"/>
        <v>1146666.67</v>
      </c>
      <c r="J106" s="81">
        <f t="shared" si="119"/>
        <v>0</v>
      </c>
      <c r="K106" s="346">
        <f t="shared" si="120"/>
        <v>0</v>
      </c>
    </row>
    <row r="107" spans="1:12" ht="43.05" hidden="1" customHeight="1">
      <c r="A107" s="345" t="s">
        <v>292</v>
      </c>
      <c r="B107" s="79" t="s">
        <v>290</v>
      </c>
      <c r="C107" s="75">
        <v>0</v>
      </c>
      <c r="D107" s="75">
        <v>0</v>
      </c>
      <c r="E107" s="78">
        <v>0</v>
      </c>
      <c r="F107" s="76">
        <v>0</v>
      </c>
      <c r="G107" s="76">
        <v>0</v>
      </c>
      <c r="H107" s="78" t="e">
        <f t="shared" ref="H107" si="122">G107/F107*100</f>
        <v>#DIV/0!</v>
      </c>
      <c r="I107" s="81">
        <f t="shared" ref="I107" si="123">C107+F107</f>
        <v>0</v>
      </c>
      <c r="J107" s="81">
        <f t="shared" ref="J107" si="124">D107+G107</f>
        <v>0</v>
      </c>
      <c r="K107" s="346" t="e">
        <f t="shared" ref="K107" si="125">J107/I107*100</f>
        <v>#DIV/0!</v>
      </c>
    </row>
    <row r="108" spans="1:12" s="22" customFormat="1" ht="31.2">
      <c r="A108" s="363" t="s">
        <v>220</v>
      </c>
      <c r="B108" s="86" t="s">
        <v>221</v>
      </c>
      <c r="C108" s="83">
        <f>C109</f>
        <v>10200100</v>
      </c>
      <c r="D108" s="83">
        <f>D109</f>
        <v>0</v>
      </c>
      <c r="E108" s="84">
        <f t="shared" si="0"/>
        <v>0</v>
      </c>
      <c r="F108" s="88">
        <f>F109</f>
        <v>1187900</v>
      </c>
      <c r="G108" s="88">
        <f>G109</f>
        <v>0</v>
      </c>
      <c r="H108" s="84">
        <f t="shared" si="10"/>
        <v>0</v>
      </c>
      <c r="I108" s="85">
        <f t="shared" si="11"/>
        <v>11388000</v>
      </c>
      <c r="J108" s="85">
        <f t="shared" si="12"/>
        <v>0</v>
      </c>
      <c r="K108" s="364">
        <f t="shared" si="1"/>
        <v>0</v>
      </c>
    </row>
    <row r="109" spans="1:12" ht="36" customHeight="1">
      <c r="A109" s="355" t="s">
        <v>222</v>
      </c>
      <c r="B109" s="255" t="s">
        <v>223</v>
      </c>
      <c r="C109" s="90">
        <f>C110+C111</f>
        <v>10200100</v>
      </c>
      <c r="D109" s="90">
        <f>D110+D111</f>
        <v>0</v>
      </c>
      <c r="E109" s="91">
        <f t="shared" si="0"/>
        <v>0</v>
      </c>
      <c r="F109" s="92">
        <f>F110+F111</f>
        <v>1187900</v>
      </c>
      <c r="G109" s="92">
        <f>G110+G111</f>
        <v>0</v>
      </c>
      <c r="H109" s="91">
        <f t="shared" si="10"/>
        <v>0</v>
      </c>
      <c r="I109" s="93">
        <f t="shared" si="11"/>
        <v>11388000</v>
      </c>
      <c r="J109" s="93">
        <f t="shared" si="12"/>
        <v>0</v>
      </c>
      <c r="K109" s="352">
        <f t="shared" si="1"/>
        <v>0</v>
      </c>
    </row>
    <row r="110" spans="1:12" ht="46.8">
      <c r="A110" s="345" t="s">
        <v>224</v>
      </c>
      <c r="B110" s="79" t="s">
        <v>225</v>
      </c>
      <c r="C110" s="75">
        <v>10200100</v>
      </c>
      <c r="D110" s="75">
        <v>0</v>
      </c>
      <c r="E110" s="78">
        <f t="shared" si="0"/>
        <v>0</v>
      </c>
      <c r="F110" s="76">
        <v>1187900</v>
      </c>
      <c r="G110" s="76">
        <v>0</v>
      </c>
      <c r="H110" s="78">
        <f t="shared" si="10"/>
        <v>0</v>
      </c>
      <c r="I110" s="81">
        <f t="shared" si="11"/>
        <v>11388000</v>
      </c>
      <c r="J110" s="81">
        <f t="shared" si="12"/>
        <v>0</v>
      </c>
      <c r="K110" s="346">
        <f t="shared" si="1"/>
        <v>0</v>
      </c>
    </row>
    <row r="111" spans="1:12" ht="52.5" hidden="1" customHeight="1">
      <c r="A111" s="345" t="s">
        <v>486</v>
      </c>
      <c r="B111" s="79" t="s">
        <v>485</v>
      </c>
      <c r="C111" s="75">
        <v>0</v>
      </c>
      <c r="D111" s="75">
        <v>0</v>
      </c>
      <c r="E111" s="81">
        <v>0</v>
      </c>
      <c r="F111" s="76">
        <v>0</v>
      </c>
      <c r="G111" s="76">
        <v>0</v>
      </c>
      <c r="H111" s="78" t="e">
        <f t="shared" ref="H111" si="126">G111/F111*100</f>
        <v>#DIV/0!</v>
      </c>
      <c r="I111" s="81">
        <f t="shared" ref="I111" si="127">C111+F111</f>
        <v>0</v>
      </c>
      <c r="J111" s="81">
        <f t="shared" ref="J111" si="128">D111+G111</f>
        <v>0</v>
      </c>
      <c r="K111" s="346" t="e">
        <f t="shared" ref="K111" si="129">J111/I111*100</f>
        <v>#DIV/0!</v>
      </c>
    </row>
    <row r="112" spans="1:12" ht="31.2">
      <c r="A112" s="363" t="s">
        <v>226</v>
      </c>
      <c r="B112" s="86" t="s">
        <v>227</v>
      </c>
      <c r="C112" s="83">
        <f>C114+C116+C117</f>
        <v>326100</v>
      </c>
      <c r="D112" s="83">
        <f>D114+D116+D117</f>
        <v>0</v>
      </c>
      <c r="E112" s="84">
        <f t="shared" si="0"/>
        <v>0</v>
      </c>
      <c r="F112" s="88">
        <f>F114+F116+F117+F115</f>
        <v>2878065</v>
      </c>
      <c r="G112" s="88">
        <f>G114+G116+G117+G115</f>
        <v>2650000</v>
      </c>
      <c r="H112" s="84">
        <f t="shared" si="10"/>
        <v>92.075752284955342</v>
      </c>
      <c r="I112" s="85">
        <f t="shared" si="11"/>
        <v>3204165</v>
      </c>
      <c r="J112" s="85">
        <f t="shared" si="12"/>
        <v>2650000</v>
      </c>
      <c r="K112" s="364">
        <f t="shared" si="1"/>
        <v>82.704854462863182</v>
      </c>
    </row>
    <row r="113" spans="1:11" ht="31.2" hidden="1">
      <c r="A113" s="345" t="s">
        <v>228</v>
      </c>
      <c r="B113" s="79" t="s">
        <v>229</v>
      </c>
      <c r="C113" s="75">
        <v>0</v>
      </c>
      <c r="D113" s="75">
        <v>0</v>
      </c>
      <c r="E113" s="78">
        <v>0</v>
      </c>
      <c r="F113" s="76">
        <v>0</v>
      </c>
      <c r="G113" s="76">
        <v>0</v>
      </c>
      <c r="H113" s="78">
        <v>0</v>
      </c>
      <c r="I113" s="81">
        <f t="shared" si="11"/>
        <v>0</v>
      </c>
      <c r="J113" s="81">
        <f t="shared" si="12"/>
        <v>0</v>
      </c>
      <c r="K113" s="346">
        <v>0</v>
      </c>
    </row>
    <row r="114" spans="1:11" ht="85.8" customHeight="1">
      <c r="A114" s="355" t="s">
        <v>441</v>
      </c>
      <c r="B114" s="255" t="s">
        <v>418</v>
      </c>
      <c r="C114" s="90">
        <v>0</v>
      </c>
      <c r="D114" s="90">
        <v>0</v>
      </c>
      <c r="E114" s="91">
        <v>0</v>
      </c>
      <c r="F114" s="92">
        <v>228065</v>
      </c>
      <c r="G114" s="92">
        <v>0</v>
      </c>
      <c r="H114" s="91">
        <f t="shared" si="10"/>
        <v>0</v>
      </c>
      <c r="I114" s="93">
        <f t="shared" ref="I114" si="130">C114+F114</f>
        <v>228065</v>
      </c>
      <c r="J114" s="93">
        <f t="shared" ref="J114" si="131">D114+G114</f>
        <v>0</v>
      </c>
      <c r="K114" s="352">
        <f t="shared" ref="K114" si="132">J114/I114*100</f>
        <v>0</v>
      </c>
    </row>
    <row r="115" spans="1:11" ht="32.4">
      <c r="A115" s="355" t="s">
        <v>487</v>
      </c>
      <c r="B115" s="255" t="s">
        <v>229</v>
      </c>
      <c r="C115" s="90">
        <v>0</v>
      </c>
      <c r="D115" s="90">
        <v>0</v>
      </c>
      <c r="E115" s="91">
        <v>0</v>
      </c>
      <c r="F115" s="92">
        <v>2650000</v>
      </c>
      <c r="G115" s="92">
        <v>2650000</v>
      </c>
      <c r="H115" s="91">
        <f t="shared" ref="H115" si="133">G115/F115*100</f>
        <v>100</v>
      </c>
      <c r="I115" s="93">
        <f t="shared" ref="I115" si="134">C115+F115</f>
        <v>2650000</v>
      </c>
      <c r="J115" s="93">
        <f t="shared" ref="J115" si="135">D115+G115</f>
        <v>2650000</v>
      </c>
      <c r="K115" s="352">
        <f t="shared" ref="K115" si="136">J115/I115*100</f>
        <v>100</v>
      </c>
    </row>
    <row r="116" spans="1:11" ht="32.4">
      <c r="A116" s="355" t="s">
        <v>230</v>
      </c>
      <c r="B116" s="255" t="s">
        <v>231</v>
      </c>
      <c r="C116" s="90">
        <v>265200</v>
      </c>
      <c r="D116" s="90">
        <v>0</v>
      </c>
      <c r="E116" s="91">
        <f t="shared" si="0"/>
        <v>0</v>
      </c>
      <c r="F116" s="92">
        <v>0</v>
      </c>
      <c r="G116" s="92">
        <v>0</v>
      </c>
      <c r="H116" s="91">
        <v>0</v>
      </c>
      <c r="I116" s="93">
        <f t="shared" si="11"/>
        <v>265200</v>
      </c>
      <c r="J116" s="93">
        <f t="shared" si="12"/>
        <v>0</v>
      </c>
      <c r="K116" s="352">
        <f t="shared" si="1"/>
        <v>0</v>
      </c>
    </row>
    <row r="117" spans="1:11" ht="18">
      <c r="A117" s="355" t="s">
        <v>232</v>
      </c>
      <c r="B117" s="255" t="s">
        <v>233</v>
      </c>
      <c r="C117" s="90">
        <f>C118</f>
        <v>60900</v>
      </c>
      <c r="D117" s="90">
        <f>D118</f>
        <v>0</v>
      </c>
      <c r="E117" s="91">
        <f t="shared" si="0"/>
        <v>0</v>
      </c>
      <c r="F117" s="92">
        <f>F118</f>
        <v>0</v>
      </c>
      <c r="G117" s="92">
        <f>G118</f>
        <v>0</v>
      </c>
      <c r="H117" s="91">
        <v>0</v>
      </c>
      <c r="I117" s="93">
        <f t="shared" si="11"/>
        <v>60900</v>
      </c>
      <c r="J117" s="93">
        <f t="shared" si="12"/>
        <v>0</v>
      </c>
      <c r="K117" s="352">
        <f t="shared" si="1"/>
        <v>0</v>
      </c>
    </row>
    <row r="118" spans="1:11" ht="31.8" thickBot="1">
      <c r="A118" s="347" t="s">
        <v>234</v>
      </c>
      <c r="B118" s="152" t="s">
        <v>235</v>
      </c>
      <c r="C118" s="168">
        <v>60900</v>
      </c>
      <c r="D118" s="168">
        <v>0</v>
      </c>
      <c r="E118" s="169">
        <f t="shared" si="0"/>
        <v>0</v>
      </c>
      <c r="F118" s="170">
        <v>0</v>
      </c>
      <c r="G118" s="170">
        <v>0</v>
      </c>
      <c r="H118" s="162">
        <v>0</v>
      </c>
      <c r="I118" s="171">
        <f t="shared" si="11"/>
        <v>60900</v>
      </c>
      <c r="J118" s="171">
        <f t="shared" si="12"/>
        <v>0</v>
      </c>
      <c r="K118" s="348">
        <f t="shared" si="1"/>
        <v>0</v>
      </c>
    </row>
    <row r="119" spans="1:11" s="22" customFormat="1" ht="21.45" customHeight="1" thickBot="1">
      <c r="A119" s="266" t="s">
        <v>236</v>
      </c>
      <c r="B119" s="267" t="s">
        <v>237</v>
      </c>
      <c r="C119" s="268">
        <f>C120+C123+C126+C129+C132</f>
        <v>8582900</v>
      </c>
      <c r="D119" s="268">
        <f>D120+D123+D126+D129+D132</f>
        <v>725136.96</v>
      </c>
      <c r="E119" s="269">
        <f t="shared" si="0"/>
        <v>8.448624124713092</v>
      </c>
      <c r="F119" s="167">
        <f>F120+F123+F126</f>
        <v>972397.9</v>
      </c>
      <c r="G119" s="167">
        <f>G120+G123+G126</f>
        <v>66897.899999999994</v>
      </c>
      <c r="H119" s="269">
        <f t="shared" si="10"/>
        <v>6.8796837179512611</v>
      </c>
      <c r="I119" s="270">
        <f t="shared" si="11"/>
        <v>9555297.9000000004</v>
      </c>
      <c r="J119" s="270">
        <f t="shared" si="12"/>
        <v>792034.86</v>
      </c>
      <c r="K119" s="271">
        <f t="shared" si="1"/>
        <v>8.2889604101197101</v>
      </c>
    </row>
    <row r="120" spans="1:11" s="26" customFormat="1" ht="32.25" customHeight="1">
      <c r="A120" s="366" t="s">
        <v>238</v>
      </c>
      <c r="B120" s="261" t="s">
        <v>239</v>
      </c>
      <c r="C120" s="262">
        <f>C121+C122</f>
        <v>2401100</v>
      </c>
      <c r="D120" s="262">
        <f>D121+D122</f>
        <v>383950.15</v>
      </c>
      <c r="E120" s="263">
        <f t="shared" si="0"/>
        <v>15.990593894465038</v>
      </c>
      <c r="F120" s="264">
        <f>F121</f>
        <v>66897.899999999994</v>
      </c>
      <c r="G120" s="264">
        <f>G121</f>
        <v>66897.899999999994</v>
      </c>
      <c r="H120" s="91">
        <f t="shared" si="10"/>
        <v>100</v>
      </c>
      <c r="I120" s="157">
        <f t="shared" si="11"/>
        <v>2467997.9</v>
      </c>
      <c r="J120" s="157">
        <f t="shared" si="12"/>
        <v>450848.05000000005</v>
      </c>
      <c r="K120" s="350">
        <f t="shared" si="1"/>
        <v>18.267764733511324</v>
      </c>
    </row>
    <row r="121" spans="1:11" s="175" customFormat="1" ht="32.25" customHeight="1">
      <c r="A121" s="367" t="s">
        <v>342</v>
      </c>
      <c r="B121" s="97" t="s">
        <v>341</v>
      </c>
      <c r="C121" s="94">
        <v>1014000</v>
      </c>
      <c r="D121" s="94">
        <v>15000</v>
      </c>
      <c r="E121" s="78">
        <f t="shared" ref="E121" si="137">D121/C121*100</f>
        <v>1.4792899408284024</v>
      </c>
      <c r="F121" s="76">
        <v>66897.899999999994</v>
      </c>
      <c r="G121" s="76">
        <v>66897.899999999994</v>
      </c>
      <c r="H121" s="78">
        <f t="shared" si="10"/>
        <v>100</v>
      </c>
      <c r="I121" s="81">
        <f t="shared" ref="I121" si="138">C121+F121</f>
        <v>1080897.8999999999</v>
      </c>
      <c r="J121" s="81">
        <f t="shared" ref="J121" si="139">D121+G121</f>
        <v>81897.899999999994</v>
      </c>
      <c r="K121" s="346">
        <f t="shared" ref="K121" si="140">J121/I121*100</f>
        <v>7.5768395886419979</v>
      </c>
    </row>
    <row r="122" spans="1:11" ht="32.549999999999997" customHeight="1">
      <c r="A122" s="367" t="s">
        <v>240</v>
      </c>
      <c r="B122" s="97" t="s">
        <v>241</v>
      </c>
      <c r="C122" s="94">
        <v>1387100</v>
      </c>
      <c r="D122" s="94">
        <v>368950.15</v>
      </c>
      <c r="E122" s="78">
        <f t="shared" si="0"/>
        <v>26.598669886814218</v>
      </c>
      <c r="F122" s="76">
        <v>0</v>
      </c>
      <c r="G122" s="76">
        <v>0</v>
      </c>
      <c r="H122" s="84">
        <v>0</v>
      </c>
      <c r="I122" s="81">
        <f t="shared" si="11"/>
        <v>1387100</v>
      </c>
      <c r="J122" s="81">
        <f t="shared" si="12"/>
        <v>368950.15</v>
      </c>
      <c r="K122" s="346">
        <f t="shared" si="1"/>
        <v>26.598669886814218</v>
      </c>
    </row>
    <row r="123" spans="1:11" s="26" customFormat="1" ht="18">
      <c r="A123" s="365" t="s">
        <v>242</v>
      </c>
      <c r="B123" s="89" t="s">
        <v>243</v>
      </c>
      <c r="C123" s="90">
        <f>C124+C125</f>
        <v>1251100</v>
      </c>
      <c r="D123" s="90">
        <f>D124+D125</f>
        <v>0</v>
      </c>
      <c r="E123" s="91">
        <f t="shared" si="0"/>
        <v>0</v>
      </c>
      <c r="F123" s="92">
        <f>F124+F125</f>
        <v>0</v>
      </c>
      <c r="G123" s="92">
        <f>G124+G125</f>
        <v>0</v>
      </c>
      <c r="H123" s="91">
        <v>0</v>
      </c>
      <c r="I123" s="93">
        <f t="shared" si="11"/>
        <v>1251100</v>
      </c>
      <c r="J123" s="93">
        <f t="shared" si="12"/>
        <v>0</v>
      </c>
      <c r="K123" s="352">
        <f t="shared" si="1"/>
        <v>0</v>
      </c>
    </row>
    <row r="124" spans="1:11" ht="18">
      <c r="A124" s="345" t="s">
        <v>244</v>
      </c>
      <c r="B124" s="79" t="s">
        <v>245</v>
      </c>
      <c r="C124" s="75">
        <v>551100</v>
      </c>
      <c r="D124" s="75">
        <v>0</v>
      </c>
      <c r="E124" s="78">
        <f t="shared" si="0"/>
        <v>0</v>
      </c>
      <c r="F124" s="76">
        <v>0</v>
      </c>
      <c r="G124" s="76">
        <v>0</v>
      </c>
      <c r="H124" s="78">
        <v>0</v>
      </c>
      <c r="I124" s="81">
        <f t="shared" si="11"/>
        <v>551100</v>
      </c>
      <c r="J124" s="81">
        <f t="shared" si="12"/>
        <v>0</v>
      </c>
      <c r="K124" s="346">
        <f t="shared" si="1"/>
        <v>0</v>
      </c>
    </row>
    <row r="125" spans="1:11" ht="18">
      <c r="A125" s="345" t="s">
        <v>498</v>
      </c>
      <c r="B125" s="79" t="s">
        <v>497</v>
      </c>
      <c r="C125" s="75">
        <v>700000</v>
      </c>
      <c r="D125" s="75">
        <v>0</v>
      </c>
      <c r="E125" s="78">
        <f t="shared" ref="E125" si="141">D125/C125*100</f>
        <v>0</v>
      </c>
      <c r="F125" s="76">
        <v>0</v>
      </c>
      <c r="G125" s="76">
        <v>0</v>
      </c>
      <c r="H125" s="78">
        <v>0</v>
      </c>
      <c r="I125" s="81">
        <f t="shared" ref="I125" si="142">C125+F125</f>
        <v>700000</v>
      </c>
      <c r="J125" s="81">
        <f t="shared" ref="J125" si="143">D125+G125</f>
        <v>0</v>
      </c>
      <c r="K125" s="346">
        <f t="shared" ref="K125" si="144">J125/I125*100</f>
        <v>0</v>
      </c>
    </row>
    <row r="126" spans="1:11" s="26" customFormat="1" ht="32.4">
      <c r="A126" s="365" t="s">
        <v>246</v>
      </c>
      <c r="B126" s="89" t="s">
        <v>247</v>
      </c>
      <c r="C126" s="90">
        <f>C127</f>
        <v>400000</v>
      </c>
      <c r="D126" s="90">
        <f>D127</f>
        <v>0</v>
      </c>
      <c r="E126" s="91">
        <f t="shared" si="0"/>
        <v>0</v>
      </c>
      <c r="F126" s="92">
        <f>F127+F128</f>
        <v>905500</v>
      </c>
      <c r="G126" s="92">
        <f>G127+G128</f>
        <v>0</v>
      </c>
      <c r="H126" s="91">
        <f t="shared" si="10"/>
        <v>0</v>
      </c>
      <c r="I126" s="93">
        <f t="shared" si="11"/>
        <v>1305500</v>
      </c>
      <c r="J126" s="93">
        <f t="shared" si="12"/>
        <v>0</v>
      </c>
      <c r="K126" s="352">
        <f t="shared" si="1"/>
        <v>0</v>
      </c>
    </row>
    <row r="127" spans="1:11" ht="31.2">
      <c r="A127" s="345" t="s">
        <v>248</v>
      </c>
      <c r="B127" s="79" t="s">
        <v>249</v>
      </c>
      <c r="C127" s="94">
        <v>400000</v>
      </c>
      <c r="D127" s="94">
        <v>0</v>
      </c>
      <c r="E127" s="78">
        <f t="shared" si="0"/>
        <v>0</v>
      </c>
      <c r="F127" s="192">
        <v>0</v>
      </c>
      <c r="G127" s="192">
        <v>0</v>
      </c>
      <c r="H127" s="78">
        <v>0</v>
      </c>
      <c r="I127" s="81">
        <f t="shared" si="11"/>
        <v>400000</v>
      </c>
      <c r="J127" s="81">
        <f t="shared" si="12"/>
        <v>0</v>
      </c>
      <c r="K127" s="346">
        <f t="shared" si="1"/>
        <v>0</v>
      </c>
    </row>
    <row r="128" spans="1:11" ht="40.200000000000003" customHeight="1">
      <c r="A128" s="345" t="s">
        <v>250</v>
      </c>
      <c r="B128" s="79" t="s">
        <v>251</v>
      </c>
      <c r="C128" s="75">
        <v>0</v>
      </c>
      <c r="D128" s="75">
        <v>0</v>
      </c>
      <c r="E128" s="78">
        <v>0</v>
      </c>
      <c r="F128" s="76">
        <v>905500</v>
      </c>
      <c r="G128" s="76">
        <v>0</v>
      </c>
      <c r="H128" s="78">
        <f t="shared" si="10"/>
        <v>0</v>
      </c>
      <c r="I128" s="81">
        <f t="shared" si="11"/>
        <v>905500</v>
      </c>
      <c r="J128" s="81">
        <f t="shared" si="12"/>
        <v>0</v>
      </c>
      <c r="K128" s="346">
        <f t="shared" si="1"/>
        <v>0</v>
      </c>
    </row>
    <row r="129" spans="1:11" s="22" customFormat="1" ht="18">
      <c r="A129" s="355" t="s">
        <v>252</v>
      </c>
      <c r="B129" s="255" t="s">
        <v>253</v>
      </c>
      <c r="C129" s="90">
        <f>C130+C131</f>
        <v>1530700</v>
      </c>
      <c r="D129" s="90">
        <f>D130+D131</f>
        <v>341186.81</v>
      </c>
      <c r="E129" s="91">
        <f t="shared" ref="E129:E145" si="145">D129/C129*100</f>
        <v>22.289593649964068</v>
      </c>
      <c r="F129" s="92">
        <v>0</v>
      </c>
      <c r="G129" s="92">
        <v>0</v>
      </c>
      <c r="H129" s="91">
        <v>0</v>
      </c>
      <c r="I129" s="93">
        <f t="shared" si="11"/>
        <v>1530700</v>
      </c>
      <c r="J129" s="93">
        <f t="shared" si="12"/>
        <v>341186.81</v>
      </c>
      <c r="K129" s="352">
        <f t="shared" ref="K129:K145" si="146">J129/I129*100</f>
        <v>22.289593649964068</v>
      </c>
    </row>
    <row r="130" spans="1:11" s="22" customFormat="1" ht="31.2">
      <c r="A130" s="367" t="s">
        <v>420</v>
      </c>
      <c r="B130" s="97" t="s">
        <v>419</v>
      </c>
      <c r="C130" s="75">
        <v>980700</v>
      </c>
      <c r="D130" s="75">
        <v>225967.09</v>
      </c>
      <c r="E130" s="78">
        <f t="shared" ref="E130" si="147">D130/C130*100</f>
        <v>23.04140817783216</v>
      </c>
      <c r="F130" s="76">
        <v>0</v>
      </c>
      <c r="G130" s="76">
        <v>0</v>
      </c>
      <c r="H130" s="78">
        <v>0</v>
      </c>
      <c r="I130" s="81">
        <f t="shared" ref="I130" si="148">C130+F130</f>
        <v>980700</v>
      </c>
      <c r="J130" s="81">
        <f t="shared" ref="J130" si="149">D130+G130</f>
        <v>225967.09</v>
      </c>
      <c r="K130" s="346">
        <f t="shared" ref="K130" si="150">J130/I130*100</f>
        <v>23.04140817783216</v>
      </c>
    </row>
    <row r="131" spans="1:11" ht="18">
      <c r="A131" s="345" t="s">
        <v>254</v>
      </c>
      <c r="B131" s="79" t="s">
        <v>255</v>
      </c>
      <c r="C131" s="75">
        <v>550000</v>
      </c>
      <c r="D131" s="75">
        <v>115219.72</v>
      </c>
      <c r="E131" s="78">
        <f t="shared" si="145"/>
        <v>20.94904</v>
      </c>
      <c r="F131" s="76">
        <v>0</v>
      </c>
      <c r="G131" s="76">
        <v>0</v>
      </c>
      <c r="H131" s="78">
        <v>0</v>
      </c>
      <c r="I131" s="81">
        <f t="shared" ref="I131:I145" si="151">C131+F131</f>
        <v>550000</v>
      </c>
      <c r="J131" s="81">
        <f t="shared" ref="J131:J145" si="152">D131+G131</f>
        <v>115219.72</v>
      </c>
      <c r="K131" s="346">
        <f t="shared" si="146"/>
        <v>20.94904</v>
      </c>
    </row>
    <row r="132" spans="1:11" s="22" customFormat="1" ht="18">
      <c r="A132" s="355" t="s">
        <v>312</v>
      </c>
      <c r="B132" s="255" t="s">
        <v>313</v>
      </c>
      <c r="C132" s="90">
        <f>C133+C134</f>
        <v>3000000</v>
      </c>
      <c r="D132" s="90">
        <f>D133+D134</f>
        <v>0</v>
      </c>
      <c r="E132" s="306">
        <f t="shared" si="145"/>
        <v>0</v>
      </c>
      <c r="F132" s="307">
        <v>0</v>
      </c>
      <c r="G132" s="307">
        <v>0</v>
      </c>
      <c r="H132" s="306">
        <v>0</v>
      </c>
      <c r="I132" s="308">
        <f t="shared" si="151"/>
        <v>3000000</v>
      </c>
      <c r="J132" s="308">
        <f t="shared" si="152"/>
        <v>0</v>
      </c>
      <c r="K132" s="357">
        <f t="shared" si="146"/>
        <v>0</v>
      </c>
    </row>
    <row r="133" spans="1:11" s="22" customFormat="1" ht="18.600000000000001" thickBot="1">
      <c r="A133" s="367" t="s">
        <v>422</v>
      </c>
      <c r="B133" s="309" t="s">
        <v>421</v>
      </c>
      <c r="C133" s="168">
        <v>3000000</v>
      </c>
      <c r="D133" s="168">
        <v>0</v>
      </c>
      <c r="E133" s="169">
        <f t="shared" ref="E133" si="153">D133/C133*100</f>
        <v>0</v>
      </c>
      <c r="F133" s="170">
        <v>0</v>
      </c>
      <c r="G133" s="170">
        <v>0</v>
      </c>
      <c r="H133" s="169">
        <v>0</v>
      </c>
      <c r="I133" s="171">
        <f t="shared" ref="I133" si="154">C133+F133</f>
        <v>3000000</v>
      </c>
      <c r="J133" s="171">
        <f t="shared" ref="J133" si="155">D133+G133</f>
        <v>0</v>
      </c>
      <c r="K133" s="348">
        <f t="shared" ref="K133" si="156">J133/I133*100</f>
        <v>0</v>
      </c>
    </row>
    <row r="134" spans="1:11" s="22" customFormat="1" ht="31.8" hidden="1" thickBot="1">
      <c r="A134" s="367" t="s">
        <v>500</v>
      </c>
      <c r="B134" s="309" t="s">
        <v>499</v>
      </c>
      <c r="C134" s="168">
        <v>0</v>
      </c>
      <c r="D134" s="168">
        <v>0</v>
      </c>
      <c r="E134" s="169" t="e">
        <f t="shared" ref="E134" si="157">D134/C134*100</f>
        <v>#DIV/0!</v>
      </c>
      <c r="F134" s="170">
        <v>0</v>
      </c>
      <c r="G134" s="170">
        <v>0</v>
      </c>
      <c r="H134" s="169">
        <v>0</v>
      </c>
      <c r="I134" s="171">
        <f t="shared" ref="I134" si="158">C134+F134</f>
        <v>0</v>
      </c>
      <c r="J134" s="171">
        <f t="shared" ref="J134" si="159">D134+G134</f>
        <v>0</v>
      </c>
      <c r="K134" s="348" t="e">
        <f t="shared" ref="K134" si="160">J134/I134*100</f>
        <v>#DIV/0!</v>
      </c>
    </row>
    <row r="135" spans="1:11" s="22" customFormat="1" ht="49.95" customHeight="1" thickBot="1">
      <c r="A135" s="331" t="s">
        <v>256</v>
      </c>
      <c r="B135" s="301" t="s">
        <v>257</v>
      </c>
      <c r="C135" s="278">
        <f>C6+C10+C33+C42+C67+C87+C119+C77+C61</f>
        <v>353650083</v>
      </c>
      <c r="D135" s="278">
        <f>D6+D10+D33+D42+D67+D87+D119+D77+D61</f>
        <v>75013339.430000007</v>
      </c>
      <c r="E135" s="272">
        <f t="shared" si="145"/>
        <v>21.211175406397402</v>
      </c>
      <c r="F135" s="273">
        <f>F6+F10+F42+F61+F67+F77+F87+F119</f>
        <v>12056624.5</v>
      </c>
      <c r="G135" s="273">
        <f>G6+G10+G42+G61+G67+G77+G87+G119</f>
        <v>3929474.6199999996</v>
      </c>
      <c r="H135" s="272">
        <f t="shared" ref="H135:H145" si="161">G135/F135*100</f>
        <v>32.591830491195935</v>
      </c>
      <c r="I135" s="274">
        <f t="shared" si="151"/>
        <v>365706707.5</v>
      </c>
      <c r="J135" s="274">
        <f t="shared" si="152"/>
        <v>78942814.050000012</v>
      </c>
      <c r="K135" s="275">
        <f t="shared" si="146"/>
        <v>21.586373022704269</v>
      </c>
    </row>
    <row r="136" spans="1:11" ht="61.2" customHeight="1" thickBot="1">
      <c r="A136" s="368" t="s">
        <v>258</v>
      </c>
      <c r="B136" s="294" t="s">
        <v>259</v>
      </c>
      <c r="C136" s="295">
        <v>2370000</v>
      </c>
      <c r="D136" s="295">
        <v>2370000</v>
      </c>
      <c r="E136" s="296">
        <f t="shared" si="145"/>
        <v>100</v>
      </c>
      <c r="F136" s="297">
        <v>0</v>
      </c>
      <c r="G136" s="297">
        <v>0</v>
      </c>
      <c r="H136" s="296">
        <v>0</v>
      </c>
      <c r="I136" s="298">
        <f t="shared" si="151"/>
        <v>2370000</v>
      </c>
      <c r="J136" s="298">
        <f t="shared" si="152"/>
        <v>2370000</v>
      </c>
      <c r="K136" s="369">
        <f t="shared" si="146"/>
        <v>100</v>
      </c>
    </row>
    <row r="137" spans="1:11" s="22" customFormat="1" ht="38.549999999999997" customHeight="1" thickBot="1">
      <c r="A137" s="300" t="s">
        <v>260</v>
      </c>
      <c r="B137" s="301" t="s">
        <v>261</v>
      </c>
      <c r="C137" s="286">
        <f>C135+C136</f>
        <v>356020083</v>
      </c>
      <c r="D137" s="286">
        <f>D135+D136</f>
        <v>77383339.430000007</v>
      </c>
      <c r="E137" s="272">
        <f t="shared" si="145"/>
        <v>21.735666925845866</v>
      </c>
      <c r="F137" s="280">
        <f>F135+F136</f>
        <v>12056624.5</v>
      </c>
      <c r="G137" s="280">
        <f>G135+G136</f>
        <v>3929474.6199999996</v>
      </c>
      <c r="H137" s="272">
        <f t="shared" si="161"/>
        <v>32.591830491195935</v>
      </c>
      <c r="I137" s="274">
        <f t="shared" si="151"/>
        <v>368076707.5</v>
      </c>
      <c r="J137" s="274">
        <f t="shared" si="152"/>
        <v>81312814.050000012</v>
      </c>
      <c r="K137" s="275">
        <f t="shared" si="146"/>
        <v>22.091268584280087</v>
      </c>
    </row>
    <row r="138" spans="1:11" s="22" customFormat="1" ht="63" hidden="1" thickBot="1">
      <c r="A138" s="370" t="s">
        <v>262</v>
      </c>
      <c r="B138" s="299" t="s">
        <v>263</v>
      </c>
      <c r="C138" s="288">
        <f>SUM(C139:C140)</f>
        <v>0</v>
      </c>
      <c r="D138" s="288">
        <f>SUM(D139:D140)</f>
        <v>0</v>
      </c>
      <c r="E138" s="265">
        <v>0</v>
      </c>
      <c r="F138" s="289">
        <v>0</v>
      </c>
      <c r="G138" s="289">
        <v>0</v>
      </c>
      <c r="H138" s="265">
        <v>0</v>
      </c>
      <c r="I138" s="290">
        <f t="shared" si="151"/>
        <v>0</v>
      </c>
      <c r="J138" s="290">
        <f t="shared" si="152"/>
        <v>0</v>
      </c>
      <c r="K138" s="371">
        <v>0</v>
      </c>
    </row>
    <row r="139" spans="1:11" ht="47.4" hidden="1" thickBot="1">
      <c r="A139" s="345" t="s">
        <v>264</v>
      </c>
      <c r="B139" s="79" t="s">
        <v>265</v>
      </c>
      <c r="C139" s="94">
        <v>0</v>
      </c>
      <c r="D139" s="94">
        <v>0</v>
      </c>
      <c r="E139" s="78">
        <v>0</v>
      </c>
      <c r="F139" s="76">
        <v>0</v>
      </c>
      <c r="G139" s="76">
        <v>0</v>
      </c>
      <c r="H139" s="78">
        <v>0</v>
      </c>
      <c r="I139" s="81">
        <f t="shared" si="151"/>
        <v>0</v>
      </c>
      <c r="J139" s="81">
        <f t="shared" si="152"/>
        <v>0</v>
      </c>
      <c r="K139" s="346">
        <v>0</v>
      </c>
    </row>
    <row r="140" spans="1:11" ht="47.4" hidden="1" thickBot="1">
      <c r="A140" s="361" t="s">
        <v>324</v>
      </c>
      <c r="B140" s="97" t="s">
        <v>314</v>
      </c>
      <c r="C140" s="94">
        <v>0</v>
      </c>
      <c r="D140" s="94">
        <v>0</v>
      </c>
      <c r="E140" s="78">
        <v>0</v>
      </c>
      <c r="F140" s="76">
        <v>0</v>
      </c>
      <c r="G140" s="76">
        <v>0</v>
      </c>
      <c r="H140" s="78">
        <v>0</v>
      </c>
      <c r="I140" s="81">
        <f t="shared" si="151"/>
        <v>0</v>
      </c>
      <c r="J140" s="81">
        <f t="shared" si="152"/>
        <v>0</v>
      </c>
      <c r="K140" s="346">
        <v>0</v>
      </c>
    </row>
    <row r="141" spans="1:11" s="22" customFormat="1" ht="49.95" hidden="1" customHeight="1">
      <c r="A141" s="355" t="s">
        <v>266</v>
      </c>
      <c r="B141" s="255" t="s">
        <v>267</v>
      </c>
      <c r="C141" s="90">
        <f>C142+C143+C144</f>
        <v>0</v>
      </c>
      <c r="D141" s="90">
        <f>D142+D143+D144</f>
        <v>0</v>
      </c>
      <c r="E141" s="91" t="e">
        <f t="shared" ref="E141" si="162">D141/C141*100</f>
        <v>#DIV/0!</v>
      </c>
      <c r="F141" s="92">
        <f>F142+F143+F144</f>
        <v>0</v>
      </c>
      <c r="G141" s="92">
        <f>G142+G143+G144</f>
        <v>0</v>
      </c>
      <c r="H141" s="91" t="e">
        <f t="shared" ref="H141" si="163">G141/F141*100</f>
        <v>#DIV/0!</v>
      </c>
      <c r="I141" s="93">
        <f t="shared" si="151"/>
        <v>0</v>
      </c>
      <c r="J141" s="93">
        <f t="shared" si="152"/>
        <v>0</v>
      </c>
      <c r="K141" s="352" t="e">
        <f t="shared" si="146"/>
        <v>#DIV/0!</v>
      </c>
    </row>
    <row r="142" spans="1:11" s="22" customFormat="1" ht="91.05" hidden="1" customHeight="1">
      <c r="A142" s="367" t="s">
        <v>502</v>
      </c>
      <c r="B142" s="325" t="s">
        <v>501</v>
      </c>
      <c r="C142" s="326">
        <v>0</v>
      </c>
      <c r="D142" s="326">
        <v>0</v>
      </c>
      <c r="E142" s="327" t="e">
        <f t="shared" ref="E142:E144" si="164">D142/C142*100</f>
        <v>#DIV/0!</v>
      </c>
      <c r="F142" s="328">
        <v>0</v>
      </c>
      <c r="G142" s="328">
        <v>0</v>
      </c>
      <c r="H142" s="327">
        <v>0</v>
      </c>
      <c r="I142" s="329">
        <f t="shared" ref="I142" si="165">C142+F142</f>
        <v>0</v>
      </c>
      <c r="J142" s="329">
        <f t="shared" ref="J142" si="166">D142+G142</f>
        <v>0</v>
      </c>
      <c r="K142" s="372" t="e">
        <f t="shared" si="146"/>
        <v>#DIV/0!</v>
      </c>
    </row>
    <row r="143" spans="1:11" s="330" customFormat="1" ht="31.8" hidden="1" thickBot="1">
      <c r="A143" s="373" t="s">
        <v>268</v>
      </c>
      <c r="B143" s="325" t="s">
        <v>269</v>
      </c>
      <c r="C143" s="326">
        <v>0</v>
      </c>
      <c r="D143" s="326">
        <v>0</v>
      </c>
      <c r="E143" s="327">
        <v>0</v>
      </c>
      <c r="F143" s="328">
        <v>0</v>
      </c>
      <c r="G143" s="328">
        <v>0</v>
      </c>
      <c r="H143" s="327">
        <v>0</v>
      </c>
      <c r="I143" s="329">
        <f t="shared" si="151"/>
        <v>0</v>
      </c>
      <c r="J143" s="329">
        <f t="shared" si="152"/>
        <v>0</v>
      </c>
      <c r="K143" s="372">
        <v>0</v>
      </c>
    </row>
    <row r="144" spans="1:11" ht="27.45" hidden="1" customHeight="1" thickBot="1">
      <c r="A144" s="347" t="s">
        <v>270</v>
      </c>
      <c r="B144" s="152" t="s">
        <v>271</v>
      </c>
      <c r="C144" s="168">
        <v>0</v>
      </c>
      <c r="D144" s="168">
        <v>0</v>
      </c>
      <c r="E144" s="78" t="e">
        <f t="shared" si="164"/>
        <v>#DIV/0!</v>
      </c>
      <c r="F144" s="170">
        <v>0</v>
      </c>
      <c r="G144" s="170">
        <v>0</v>
      </c>
      <c r="H144" s="78" t="e">
        <f t="shared" ref="H144" si="167">G144/F144*100</f>
        <v>#DIV/0!</v>
      </c>
      <c r="I144" s="171">
        <f t="shared" si="151"/>
        <v>0</v>
      </c>
      <c r="J144" s="171">
        <f t="shared" si="152"/>
        <v>0</v>
      </c>
      <c r="K144" s="346" t="e">
        <f t="shared" si="146"/>
        <v>#DIV/0!</v>
      </c>
    </row>
    <row r="145" spans="1:24" s="22" customFormat="1" ht="36" customHeight="1" thickBot="1">
      <c r="A145" s="302" t="s">
        <v>158</v>
      </c>
      <c r="B145" s="303" t="s">
        <v>272</v>
      </c>
      <c r="C145" s="225">
        <f>C137+C138+C141</f>
        <v>356020083</v>
      </c>
      <c r="D145" s="225">
        <f>D137+D138+D141</f>
        <v>77383339.430000007</v>
      </c>
      <c r="E145" s="304">
        <f t="shared" si="145"/>
        <v>21.735666925845866</v>
      </c>
      <c r="F145" s="225">
        <f>F137+F138+F141</f>
        <v>12056624.5</v>
      </c>
      <c r="G145" s="225">
        <f>G137+G138+G141</f>
        <v>3929474.6199999996</v>
      </c>
      <c r="H145" s="304">
        <f t="shared" si="161"/>
        <v>32.591830491195935</v>
      </c>
      <c r="I145" s="305">
        <f t="shared" si="151"/>
        <v>368076707.5</v>
      </c>
      <c r="J145" s="305">
        <f t="shared" si="152"/>
        <v>81312814.050000012</v>
      </c>
      <c r="K145" s="332">
        <f t="shared" si="146"/>
        <v>22.091268584280087</v>
      </c>
    </row>
    <row r="146" spans="1:24" ht="8.25" customHeight="1">
      <c r="A146" s="7"/>
      <c r="B146" s="8"/>
      <c r="C146" s="6"/>
      <c r="D146" s="9"/>
      <c r="E146" s="9"/>
      <c r="F146" s="6"/>
      <c r="G146" s="10"/>
      <c r="H146" s="10"/>
      <c r="I146" s="10"/>
      <c r="J146" s="10"/>
      <c r="K146" s="3"/>
    </row>
    <row r="147" spans="1:24" s="17" customFormat="1" ht="18">
      <c r="C147" s="31"/>
      <c r="D147" s="11"/>
      <c r="E147" s="11"/>
      <c r="F147" s="11"/>
      <c r="G147" s="12"/>
      <c r="H147" s="13"/>
      <c r="I147" s="13"/>
      <c r="J147" s="14"/>
      <c r="K147" s="14"/>
      <c r="L147" s="14"/>
      <c r="M147" s="14"/>
      <c r="N147" s="14"/>
      <c r="O147" s="14"/>
      <c r="P147" s="15"/>
      <c r="Q147" s="15"/>
      <c r="R147" s="15"/>
      <c r="S147" s="15"/>
      <c r="T147" s="15"/>
      <c r="U147" s="15"/>
      <c r="V147" s="15"/>
      <c r="W147" s="15"/>
      <c r="X147" s="16"/>
    </row>
    <row r="148" spans="1:24" s="17" customFormat="1" ht="18">
      <c r="A148" s="418" t="s">
        <v>343</v>
      </c>
      <c r="B148" s="418"/>
      <c r="E148" s="11"/>
      <c r="G148" s="18"/>
    </row>
    <row r="149" spans="1:24" s="17" customFormat="1" ht="18">
      <c r="A149" s="32" t="s">
        <v>344</v>
      </c>
      <c r="B149" s="33"/>
      <c r="C149" s="30"/>
      <c r="D149" s="34" t="s">
        <v>278</v>
      </c>
      <c r="E149" s="11"/>
      <c r="F149" s="11"/>
      <c r="G149" s="19"/>
    </row>
  </sheetData>
  <mergeCells count="17">
    <mergeCell ref="A148:B148"/>
    <mergeCell ref="F3:F4"/>
    <mergeCell ref="G3:G4"/>
    <mergeCell ref="I3:I4"/>
    <mergeCell ref="J3:J4"/>
    <mergeCell ref="A2:A4"/>
    <mergeCell ref="B2:B3"/>
    <mergeCell ref="A5:K5"/>
    <mergeCell ref="C2:E2"/>
    <mergeCell ref="E3:E4"/>
    <mergeCell ref="H3:H4"/>
    <mergeCell ref="F2:H2"/>
    <mergeCell ref="K3:K4"/>
    <mergeCell ref="A1:K1"/>
    <mergeCell ref="I2:K2"/>
    <mergeCell ref="C3:C4"/>
    <mergeCell ref="D3:D4"/>
  </mergeCells>
  <pageMargins left="0.46" right="0.19685039370078741" top="0.5" bottom="0.19685039370078741" header="0.31496062992125984" footer="0.19685039370078741"/>
  <pageSetup paperSize="9" scale="66" fitToWidth="0" orientation="landscape" verticalDpi="300" r:id="rId1"/>
  <rowBreaks count="4" manualBreakCount="4">
    <brk id="31" max="10" man="1"/>
    <brk id="48" max="10" man="1"/>
    <brk id="73" max="10" man="1"/>
    <brk id="1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ДОХОДИ</vt:lpstr>
      <vt:lpstr>ВИДАТКИ</vt:lpstr>
      <vt:lpstr>Data</vt:lpstr>
      <vt:lpstr>Date</vt:lpstr>
      <vt:lpstr>ВИДАТКИ!Заголовки_для_печати</vt:lpstr>
      <vt:lpstr>ДОХОДИ!Заголовки_для_печати</vt:lpstr>
      <vt:lpstr>ВИДАТКИ!Область_печати</vt:lpstr>
      <vt:lpstr>ДОХОДИ!Область_печати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Марків Олена Ярославівна</dc:creator>
  <cp:lastModifiedBy>Mis'kaRada</cp:lastModifiedBy>
  <cp:lastPrinted>2023-04-20T09:40:56Z</cp:lastPrinted>
  <dcterms:created xsi:type="dcterms:W3CDTF">2019-04-04T08:39:19Z</dcterms:created>
  <dcterms:modified xsi:type="dcterms:W3CDTF">2023-05-01T08:06:04Z</dcterms:modified>
</cp:coreProperties>
</file>