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50" activeTab="3"/>
  </bookViews>
  <sheets>
    <sheet name="Додаток 1" sheetId="1" r:id="rId1"/>
    <sheet name="Додаток 2" sheetId="2" r:id="rId2"/>
    <sheet name="результат показники 3" sheetId="3" r:id="rId3"/>
    <sheet name="Додаток 4" sheetId="4" r:id="rId4"/>
  </sheets>
  <definedNames>
    <definedName name="_xlnm.Print_Titles" localSheetId="1">'Додаток 2'!$3:$5</definedName>
    <definedName name="_xlnm.Print_Titles" localSheetId="3">'Додаток 4'!$3:$5</definedName>
    <definedName name="_xlnm.Print_Area" localSheetId="0">'Додаток 1'!$A$1:$G$13</definedName>
    <definedName name="_xlnm.Print_Area" localSheetId="1">'Додаток 2'!$A$1:$O$164</definedName>
    <definedName name="_xlnm.Print_Area" localSheetId="3">'Додаток 4'!$A$1:$K$79</definedName>
    <definedName name="_xlnm.Print_Area" localSheetId="2">'результат показники 3'!$A$1:$J$597</definedName>
  </definedNames>
  <calcPr fullCalcOnLoad="1"/>
</workbook>
</file>

<file path=xl/sharedStrings.xml><?xml version="1.0" encoding="utf-8"?>
<sst xmlns="http://schemas.openxmlformats.org/spreadsheetml/2006/main" count="1774" uniqueCount="383">
  <si>
    <t>площа, що потребує ремонту</t>
  </si>
  <si>
    <t xml:space="preserve">Середня вартість 1 кв.м </t>
  </si>
  <si>
    <t>6.1</t>
  </si>
  <si>
    <t>технічний нагляд</t>
  </si>
  <si>
    <t>Результативні показники, що характеризують виконання Програми</t>
  </si>
  <si>
    <t>Заходи</t>
  </si>
  <si>
    <t>Показники</t>
  </si>
  <si>
    <t>Джерело інформації</t>
  </si>
  <si>
    <t>Одиниця виміру</t>
  </si>
  <si>
    <t>Загальний обсяг видатків на виконання заходів</t>
  </si>
  <si>
    <t>тис. грн.</t>
  </si>
  <si>
    <t>Заклади соціально-побутового призначення:</t>
  </si>
  <si>
    <t>Показники затрат:</t>
  </si>
  <si>
    <t>Кошторис</t>
  </si>
  <si>
    <t>Показники продукту:</t>
  </si>
  <si>
    <t>Дефектний акт</t>
  </si>
  <si>
    <t>Показники ефективності:</t>
  </si>
  <si>
    <t>Розрахункові дані</t>
  </si>
  <si>
    <t>тис.грн./од.</t>
  </si>
  <si>
    <t>Показники якості:</t>
  </si>
  <si>
    <t xml:space="preserve"> м²</t>
  </si>
  <si>
    <t>тис.грн./м²</t>
  </si>
  <si>
    <t>кошторис</t>
  </si>
  <si>
    <t>м.кв.</t>
  </si>
  <si>
    <t>тис.грн./м.кв.</t>
  </si>
  <si>
    <t>Середня вартість ремонту 1 м.кв.</t>
  </si>
  <si>
    <t>ведомість обємів</t>
  </si>
  <si>
    <r>
      <t>м</t>
    </r>
    <r>
      <rPr>
        <vertAlign val="superscript"/>
        <sz val="11"/>
        <rFont val="Times New Roman"/>
        <family val="1"/>
      </rPr>
      <t>2</t>
    </r>
  </si>
  <si>
    <r>
      <t>тис.грн./м</t>
    </r>
    <r>
      <rPr>
        <vertAlign val="superscript"/>
        <sz val="11"/>
        <rFont val="Times New Roman"/>
        <family val="1"/>
      </rPr>
      <t>2</t>
    </r>
  </si>
  <si>
    <t>УКБ ЮМР</t>
  </si>
  <si>
    <t>Реконструкція спортивного майданчику комунального закладу "Южненська загальноосвітня школа I-III  ступенів №1 Южненської міської ради Одеської області", у т.ч.:</t>
  </si>
  <si>
    <t xml:space="preserve"> УКБ ЮМР, КСЗ "ЦРДІ"</t>
  </si>
  <si>
    <t>Середня вартість  1 од</t>
  </si>
  <si>
    <t>Середня вартість  1 м.кв.</t>
  </si>
  <si>
    <t>м²</t>
  </si>
  <si>
    <t>5.</t>
  </si>
  <si>
    <t>од.</t>
  </si>
  <si>
    <t>Обласний бюджет</t>
  </si>
  <si>
    <t>тис.грн.</t>
  </si>
  <si>
    <t>од</t>
  </si>
  <si>
    <t>Джерела фінансування</t>
  </si>
  <si>
    <t>у т.ч. за роками</t>
  </si>
  <si>
    <t>Строк виконання заходу</t>
  </si>
  <si>
    <t>Кошторисна вартість об'єкта, тис. грн.</t>
  </si>
  <si>
    <t>Всього</t>
  </si>
  <si>
    <t>Залишок на 01.01.2013</t>
  </si>
  <si>
    <t>2</t>
  </si>
  <si>
    <t>3</t>
  </si>
  <si>
    <t>4</t>
  </si>
  <si>
    <t>авторський нагляд</t>
  </si>
  <si>
    <t>Державний бюджет</t>
  </si>
  <si>
    <t>Разом</t>
  </si>
  <si>
    <t>Етапи виконання програми</t>
  </si>
  <si>
    <t>Усього витрат на виконання програми (тис.грн.)</t>
  </si>
  <si>
    <t>РАЗОМ ЗА ПРОГРАМОЮ</t>
  </si>
  <si>
    <t>Заклади соціально-побутового призначення</t>
  </si>
  <si>
    <t>№ з/п</t>
  </si>
  <si>
    <t>Виконавці</t>
  </si>
  <si>
    <t>Орієнтовні обсяги фінансування (вартість), тис.грн.</t>
  </si>
  <si>
    <t>Всього,             тис. грн.</t>
  </si>
  <si>
    <t xml:space="preserve">Перелік заходів програми </t>
  </si>
  <si>
    <t>Всього вартість робіт, тис.грн.)</t>
  </si>
  <si>
    <t>Місцевий бюджет</t>
  </si>
  <si>
    <t>Міський бюджет</t>
  </si>
  <si>
    <t>Інші заклади освіти</t>
  </si>
  <si>
    <t>1</t>
  </si>
  <si>
    <t>5</t>
  </si>
  <si>
    <t>6</t>
  </si>
  <si>
    <t>УСЬОГО, у т.ч.:</t>
  </si>
  <si>
    <t>проектні роботи</t>
  </si>
  <si>
    <t xml:space="preserve"> обсяг видатків</t>
  </si>
  <si>
    <t>Тех.паспорт</t>
  </si>
  <si>
    <t>Середні витрати на 1 кв.м.</t>
  </si>
  <si>
    <t xml:space="preserve">Рівень готовності об'єктів капітального ремонту </t>
  </si>
  <si>
    <t>розрахункові дані</t>
  </si>
  <si>
    <t>%</t>
  </si>
  <si>
    <t>площа, яку планується відремонтувати</t>
  </si>
  <si>
    <t>обсяг видатків, у т.ч.:</t>
  </si>
  <si>
    <t>Проектна документація, що потребує розробки</t>
  </si>
  <si>
    <t>Середня сума витрат на виготовлення проектної документації</t>
  </si>
  <si>
    <t>Рівень готовності проектної документації</t>
  </si>
  <si>
    <t>Технічний паспорт</t>
  </si>
  <si>
    <t>рівень готовності об'єктів будівництва</t>
  </si>
  <si>
    <t>прогнозні дані</t>
  </si>
  <si>
    <t>рівень готовності об'єктів реконструкції</t>
  </si>
  <si>
    <t>обсяг видатків</t>
  </si>
  <si>
    <t>Середня вартість   1 од.</t>
  </si>
  <si>
    <t>площа, що потребуює реконструкції</t>
  </si>
  <si>
    <t xml:space="preserve">площа, яку планується реконструювати
</t>
  </si>
  <si>
    <t xml:space="preserve">Середня вартість  1 кв.м </t>
  </si>
  <si>
    <t xml:space="preserve"> проектні роботи</t>
  </si>
  <si>
    <t>м2</t>
  </si>
  <si>
    <t xml:space="preserve">Середня вартість  1 кв.м  </t>
  </si>
  <si>
    <t>Проектна документація, що планується розробити</t>
  </si>
  <si>
    <t>акт обстеження</t>
  </si>
  <si>
    <t>геодезичні роботи</t>
  </si>
  <si>
    <t>Реконструкція та капітальний ремонт  приміщень та благоустрій території  комунального закладу "Южненська загальноосвітня школа І-ІІІ ступенів №1 Южненської міської ради Одеської області"</t>
  </si>
  <si>
    <t>Реконструкція та капітальний ремонт  приміщень та благоустрій території  дошкільних навчальних закладів</t>
  </si>
  <si>
    <t>КЗ "Територіалний центр соціального обслуговування (надання соціальних послуг) Южненської міської ради"</t>
  </si>
  <si>
    <t xml:space="preserve">проектні роботи </t>
  </si>
  <si>
    <t>Додаток 1  до програми</t>
  </si>
  <si>
    <t>Додаток 3  до  програми</t>
  </si>
  <si>
    <t>кількість інженерних мереж, що планується реконструювати</t>
  </si>
  <si>
    <t>Середня сума витрат на реконструкцію 1 системи</t>
  </si>
  <si>
    <t>Рівень готовності об'єктів реконструкції</t>
  </si>
  <si>
    <t>обсяг видатків, у т.ч:</t>
  </si>
  <si>
    <t>Джерела надходжень коштів, які пропонується залучити на виконання програми</t>
  </si>
  <si>
    <t>.</t>
  </si>
  <si>
    <t>кількість інженерних мереж, що потребують реконструкції</t>
  </si>
  <si>
    <t>обсяг витрат, у т.ч.:</t>
  </si>
  <si>
    <t>проектна документація, що потребує розробки</t>
  </si>
  <si>
    <t>рівень готовності проектної документації</t>
  </si>
  <si>
    <t>Кількість проектів, що планується розробити</t>
  </si>
  <si>
    <t>Кількість об'єктів, які необхідно побудувати</t>
  </si>
  <si>
    <t>Ген.план забудови</t>
  </si>
  <si>
    <t>Середні витрати на будівництво одного  об'єкту</t>
  </si>
  <si>
    <t>Кількість обєктів, що планується побудувати</t>
  </si>
  <si>
    <t>Розроблення технічної документаціїі із землеустрою щодо відведення земельної діялнки в постійне користування загальною площею 0,75 га , в т.ч.:</t>
  </si>
  <si>
    <t>2020</t>
  </si>
  <si>
    <t>2021-2022</t>
  </si>
  <si>
    <t>2022</t>
  </si>
  <si>
    <t>2020-2022</t>
  </si>
  <si>
    <t>2021</t>
  </si>
  <si>
    <t>2020 рік</t>
  </si>
  <si>
    <t>2021 рік</t>
  </si>
  <si>
    <t>2022 рік</t>
  </si>
  <si>
    <t>Інші джерела фінансування</t>
  </si>
  <si>
    <t>6.3</t>
  </si>
  <si>
    <t>площа, яку планується будувати</t>
  </si>
  <si>
    <t>площа, яку необхідно будувати</t>
  </si>
  <si>
    <t>проектні дані</t>
  </si>
  <si>
    <t>проектна документація, що планується розробити</t>
  </si>
  <si>
    <t>Середня вартість  1 м2</t>
  </si>
  <si>
    <t>тис.грн./м2</t>
  </si>
  <si>
    <t xml:space="preserve">площа, що  підлягяє капітальному ремонту   </t>
  </si>
  <si>
    <t>Рівень готовності обєкту капітального ремонту</t>
  </si>
  <si>
    <t>площа, яку планується реконструювати</t>
  </si>
  <si>
    <t>Середня сума витрат на 1 м.кв. реконструкції</t>
  </si>
  <si>
    <t>Рівень готовності обєкту реконструкції</t>
  </si>
  <si>
    <t>7</t>
  </si>
  <si>
    <t>Реконструкція нежитлового приміщення № 34, яке розташоване за адресою вул. Приморська, 5 м.Южного Одеської області, у т.ч:</t>
  </si>
  <si>
    <t>експертиза проекту (2017)</t>
  </si>
  <si>
    <t>технічний нагляд (2018-2020)</t>
  </si>
  <si>
    <t>авторський нагляд (2019-2020)</t>
  </si>
  <si>
    <t xml:space="preserve">Кількість ТП, які необхідно побудувати </t>
  </si>
  <si>
    <t>Рівень готовності обєкту будівництва</t>
  </si>
  <si>
    <t>Кількість ТП, які планується побудувати</t>
  </si>
  <si>
    <t xml:space="preserve">авторський нагляд </t>
  </si>
  <si>
    <t>Кошти на проведення процедури закупівлі</t>
  </si>
  <si>
    <t xml:space="preserve">Кошти на оплату послуг, пов'язаних із підготовкою до виконання робіт,
їх здійсненням та введенням об'єктів будівництва в експлуатацію
</t>
  </si>
  <si>
    <t>Капітальний ремонт  з утепленням частини будівлі управління ОКСМП ЮМР  за адресою  ,  пр-кт  Григорівського десанту  26-а. м.Южне Одеська область, у т.ч.:</t>
  </si>
  <si>
    <t>6.1.</t>
  </si>
  <si>
    <t>проектні роботи (2017)</t>
  </si>
  <si>
    <t xml:space="preserve">Проектна документація, яку планується розробити </t>
  </si>
  <si>
    <t xml:space="preserve">Середні витрати на розробку 1 проекту </t>
  </si>
  <si>
    <t>Капітальний ремонт прилеглої території комунального закладу «Южненська  загальноосвітня школа І-ІІІ ступенів №1 Южненської міської ради Одеської області", за адресою просп. Миру, 19-А м. Южного Одеської області, в т.ч.</t>
  </si>
  <si>
    <t>Площа території, що потребує капітального ремонту</t>
  </si>
  <si>
    <t xml:space="preserve">Площа території, яку планується відремонтувати </t>
  </si>
  <si>
    <t>Середня сума витрат на 1 м.к.в</t>
  </si>
  <si>
    <t>Рівень готовності об'єкту капітального ремонту</t>
  </si>
  <si>
    <t>8</t>
  </si>
  <si>
    <t>Реконструкція сценічного обладнання великої зали КЗ ЮМР "МПК "Дружба" пл. Перемоги 1, м.Южного Одеської області, в т.ч.:</t>
  </si>
  <si>
    <t>9</t>
  </si>
  <si>
    <t>10</t>
  </si>
  <si>
    <t>Рівень готовності об`єкту будівництва</t>
  </si>
  <si>
    <t>Будівництво прогулянкового пірсу для різноманітних заходів на міському пляжі м.Южного Одеської області, у т.ч:</t>
  </si>
  <si>
    <t>11</t>
  </si>
  <si>
    <t>пірс, що потребуює будівнитцва</t>
  </si>
  <si>
    <t>Середня сума витрат на 1 пірсу</t>
  </si>
  <si>
    <t>Капітальний ремонт покрівлі комунального закладу  «Южненський навчально – виховний комплекс (загальноосвітня спеціалізована школа І – ІІІ ступенів № 2 – центр позашкільної освіти – професійно – технічне училище) Южненської міської ради Одеської області, у т.ч:</t>
  </si>
  <si>
    <t>Реконструкція інженерних мереж комунального закладу "Южненська загальноосвітня школа І-ІІІ ступенів № 1 Южненської міської ради, в т.ч.:</t>
  </si>
  <si>
    <t>площа прилеглої території, що підлягає  ремонту</t>
  </si>
  <si>
    <t>Кількість систем, які необхідно реконструювати</t>
  </si>
  <si>
    <t>Стан виконання на 01.01.2020р</t>
  </si>
  <si>
    <t>УОКСМП ЮМР</t>
  </si>
  <si>
    <t>проектно-вишукувальні роботи</t>
  </si>
  <si>
    <t>проектні роботи (2018)</t>
  </si>
  <si>
    <t>Капітальний ремонт покрівлі спортивної зали комунального закладу загальної середньої освіти  «Авторська школа М.П. Гузика» Южненської міської ради Одеського району Одеської області за адресою вул. Хіміків, 10-А м. Южного Одеської області, в т.ч.:</t>
  </si>
  <si>
    <t>Реконструкція системи газопостачання в Сичавському будинку культури Одеського району Одеської області, за адресою: с.Сичавка, вул.Цветаєва 2А, у т.ч.:</t>
  </si>
  <si>
    <t>Площа приміщення, що потребуює  реконструкції</t>
  </si>
  <si>
    <t>Будівництво ТП та електричних мереж від ГПП "Сичавка" у мікрорайоні 1.7 м.Южного Одеської області, в т.ч.:</t>
  </si>
  <si>
    <t>Будівництво скейтпарку на загальноміській території "Громадський центр" вздовж вул. Будівельників м. Южного Одеської області, у т.ч.:</t>
  </si>
  <si>
    <t>площа покрівлі, що потребує ремонту</t>
  </si>
  <si>
    <t>площа покрівлі, що планується відремонтувати</t>
  </si>
  <si>
    <t>Заклади охорони здоров`я</t>
  </si>
  <si>
    <t>1.1.</t>
  </si>
  <si>
    <t>1.2.</t>
  </si>
  <si>
    <t>1.3.</t>
  </si>
  <si>
    <t>Кількість систем, що планується розробити</t>
  </si>
  <si>
    <t>Виготовлення проектно-кошторисної документації на монтаж (реконструкцію) системи киснепостачання КНП "Южненська міська лікарня"  Южненської міської ради за адресою: Одеська область, м. Южне, вул. Хіміків 1</t>
  </si>
  <si>
    <t>Монтаж (реконструкція) системи киснепостачання КНП "Южненська міська лікарня"  Южненської міської ради за адресою: Одеська область, м. Южне, вул. Хіміків 1</t>
  </si>
  <si>
    <t>кількість проєктної документації, які планується виготовити</t>
  </si>
  <si>
    <t>Рівень готовності проєктної документації</t>
  </si>
  <si>
    <t>Середня сума витрат на виготовлення проєктної документації</t>
  </si>
  <si>
    <t>1.4.</t>
  </si>
  <si>
    <t>1.5.</t>
  </si>
  <si>
    <t>Проектні роботи «Капітальний ремонт 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Хіміків, 1»</t>
  </si>
  <si>
    <t>Проектні роботи «Капітальний ремонт 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Будівельників, 19»</t>
  </si>
  <si>
    <t>2.7</t>
  </si>
  <si>
    <t>проектна документація, що потребує коригування</t>
  </si>
  <si>
    <t>Проектна документація, яку планується коригувати</t>
  </si>
  <si>
    <t>Середня сума витрат на коригування проектної документації</t>
  </si>
  <si>
    <t>коригування проектної документації</t>
  </si>
  <si>
    <t>1.6.</t>
  </si>
  <si>
    <t>1.7.</t>
  </si>
  <si>
    <t>КНП "Южненська міська лікарня"  Южненської міської ради</t>
  </si>
  <si>
    <t>1.8.</t>
  </si>
  <si>
    <t>1.9.</t>
  </si>
  <si>
    <t>Експертиза проектної документація, що потребує розробки</t>
  </si>
  <si>
    <t>експертиза проектної документації, яку планується розробити</t>
  </si>
  <si>
    <t>рівень готовності експертизи проектної документації</t>
  </si>
  <si>
    <t>1.10.</t>
  </si>
  <si>
    <t>1.11.</t>
  </si>
  <si>
    <t>Капітальний ремонт 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Будівельників, 19</t>
  </si>
  <si>
    <t>Капітальний ремонт 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Хіміків, 1</t>
  </si>
  <si>
    <t>Кількість будівель, які необхідно відремонтувати</t>
  </si>
  <si>
    <t>Кількість будівель, що планується відремонтувати</t>
  </si>
  <si>
    <t>Середня вартість  на 1 будівлю</t>
  </si>
  <si>
    <t>Власні кошти, інші кошти не заборонені законодавством</t>
  </si>
  <si>
    <t>16</t>
  </si>
  <si>
    <t>кількість проектної документації, які планується відкоригувати</t>
  </si>
  <si>
    <t>Виготовлення проєктної документації "Будівництво комплексу берегозахисних споруд для поліпшення морської акваторії та благоустрою узбережжя м. Южне Одеського району Одеської області"</t>
  </si>
  <si>
    <t>Виготовлення проєктної документації "Будівництво комплексу берегозахисних споруд для поліпшення морської акваторії та благоустрою узбережжя с. Сичавка Одеського району Одеської області"</t>
  </si>
  <si>
    <t>Кількість систем газопостачання, що потребує реконструкції</t>
  </si>
  <si>
    <t>кількість систем газопостачання, яку планується реконструювати</t>
  </si>
  <si>
    <t>робочий проект</t>
  </si>
  <si>
    <t>Середня вартість  1 системи</t>
  </si>
  <si>
    <t>Площа майданчику, що потребує капітального ремонту</t>
  </si>
  <si>
    <t xml:space="preserve">площа спортивного майданчику, яку планується відремонтувати </t>
  </si>
  <si>
    <t>Капітальний ремонт багатофункціонального спортивного майданчику із штучним покриттям, в Новобілярському НВК "ЗОШ І-ІІ ступенів - ДНЗ" за адресою: 67550 Одеська область, Лиманський район, смт. Нові Білярі, вул. Шкільна, 9." у т.ч.:</t>
  </si>
  <si>
    <t xml:space="preserve">Коригування проектно-кошторисної документації </t>
  </si>
  <si>
    <t>виконання 2020</t>
  </si>
  <si>
    <t>Капітальний ремонт елементів благоустрою прилеглої території комунального закладу дошкільної освіти (ясла-садок) №1 «Золота рибка» комбінованого типу Южненської міської ради Одеського району Одеської області, за адресою: вул. Будівельників, 5 м. Южного Одеської області, в т.ч.</t>
  </si>
  <si>
    <t>Капітальний ремонт санвузлів Сичавського комунального закладу загальної середньої освіти Южненської міської ради Одеського району Одеської області, за адресою: вул. Цвєтаєва, 1Д, с. Сичавка, Лиманського району Одеської області, у т.ч.:</t>
  </si>
  <si>
    <t>5.1.</t>
  </si>
  <si>
    <t>тис.грн/од.</t>
  </si>
  <si>
    <t>кількість санвузлів, які потребують капітального ремонту</t>
  </si>
  <si>
    <t>кількість санвузлів, яку планується відремонтувати</t>
  </si>
  <si>
    <t>середня вартість 1 од.</t>
  </si>
  <si>
    <t xml:space="preserve">Рівень готовності об'єкту капітального ремонту </t>
  </si>
  <si>
    <t>20</t>
  </si>
  <si>
    <t>6.1.1.</t>
  </si>
  <si>
    <t>6.3.1</t>
  </si>
  <si>
    <t>7.1.</t>
  </si>
  <si>
    <t>7.2.</t>
  </si>
  <si>
    <t>7.3.</t>
  </si>
  <si>
    <t>на 2022</t>
  </si>
  <si>
    <t xml:space="preserve">Будівництво реабілітаційного центру для дітей-інвалідів за адресою : Одеська область, м. Южне, вул. Хіміків, 8-Д, у т.ч.: </t>
  </si>
  <si>
    <t>Проектної документація, що потребує розробки</t>
  </si>
  <si>
    <t>Проектної документації, яку планується розробити</t>
  </si>
  <si>
    <t>проектна документація</t>
  </si>
  <si>
    <t xml:space="preserve">Кількість котелень, що потребує капітального ремонту </t>
  </si>
  <si>
    <t xml:space="preserve">кількість котелень, яку планується відремонтувати </t>
  </si>
  <si>
    <t>Середня вартість капітального ремонту 1 котельні</t>
  </si>
  <si>
    <t>Проектна документація, яку необхідно виготовити</t>
  </si>
  <si>
    <t>Проектна документація, яку планується виготовити</t>
  </si>
  <si>
    <t>Середні витрати на виготовлення проектної документації</t>
  </si>
  <si>
    <t>2022-2023</t>
  </si>
  <si>
    <t>2023</t>
  </si>
  <si>
    <t>2020-2023</t>
  </si>
  <si>
    <t>2024</t>
  </si>
  <si>
    <t>2023 рік</t>
  </si>
  <si>
    <t>2024 рік</t>
  </si>
  <si>
    <t>кількість скейтпарків, які необхідно побудувати</t>
  </si>
  <si>
    <t>Середня сума витрат на будівництво 1 скейтпарку</t>
  </si>
  <si>
    <t>Напрями діяльності та заходи  програми розвитку  інфраструктури  Южненської міської територіальної громади Одеського району Одеської області на 2020 - 2024 роки</t>
  </si>
  <si>
    <t>Ресурсне забезпечення  програми
розвитку інфраструктури  Южненської міської територіальної громади Одеського району Одеської області на 2020 – 2024 роки</t>
  </si>
  <si>
    <t>Коригування проектної документації "Реконструкція нежитлового приміщення №34, яке розташоване за адресою вул.Приморська,5 м.Южного Одеської області"</t>
  </si>
  <si>
    <t>Капітальний ремонт їдальні та харчоблоку комунального закладу  «Южненський навчально-виховний комплекс (загальноосвітня спеціалізована школа І-ІІІ ступенів №2-центр позашкільної освіти-професійно-технічне училище) Южненської міської ради Одеської області» за адресою: просп. Миру, 18 м. Южного Одеської області, у т.ч:</t>
  </si>
  <si>
    <t>Проектно-вишукувальні роботи "Реконструкція електричних мереж комунального закладу загальної середньої освіти № 2 Южненської міської ради Одеського району Одеської області, за адресою: просп. Миру, 18 м. Южне Одеської області"</t>
  </si>
  <si>
    <t>Капітальний ремонт покрівлі з утепленням комунального закладу дошкільної освіти (ясла-садок) №3 «Веселка» комбінованого типу Южненської міської ради Одеського району Одеської області, за адресою: вул. Будівельників, 15 м. Южного Одеської області у т.ч.:</t>
  </si>
  <si>
    <t xml:space="preserve">Проектно-вишукувальні роботи "Капітальний ремонт елементів благоустрою комунального закладу дошкільної освіти (ясла-садок) №5 "Теремок" комбінованого типу Южненської міської ради Одеського району Одеської області, за адресою: вул. Т.Г. Шевченка, 3 м. Южного Одеської області» </t>
  </si>
  <si>
    <t>Реконструкція будівлі КНП «ЦПМСД» Южненської міської ради за адресою: вул. Каштанова,33 а, с.Сичавка, Одеського району, Одеської області, в т.ч.:</t>
  </si>
  <si>
    <t>Будівництво скейтпарку на загальноміській території "Громадський центр" вздовж вул. Будівельників м. Южного Одеської області. Додаткові роботи</t>
  </si>
  <si>
    <t>Середні витрати на 1 од. проектної документації</t>
  </si>
  <si>
    <t xml:space="preserve">Капітальний ремонт індивідуального теплового пункту і системи опалення поліклінічного відділення КНП «Южненська міська лікарня» Южненської міської ради за адресою: вул. Будівельників, 19 м.Южне Одеського району Одеської області </t>
  </si>
  <si>
    <t>Кількість систем опалення, які необхідно відремонтувати</t>
  </si>
  <si>
    <t>Кількість систем опалення, які планується відремонтувати</t>
  </si>
  <si>
    <t>Рівень готовності об'єкту реконструкції</t>
  </si>
  <si>
    <t>Середня сума витрат на реконструкцію об'єкту</t>
  </si>
  <si>
    <t>обсяг видатків, в т.ч.:</t>
  </si>
  <si>
    <t>1.</t>
  </si>
  <si>
    <t>Середні витрати на 1 проект</t>
  </si>
  <si>
    <t xml:space="preserve">Реконструкція будівлі адміністративного приміщення для розміщення внутрішньо переміщених (евакуйованих) осіб зі створенням  на другому та третьому поверхах гуртожитку за адресою: Одеська область, Одеський район, смт. Нові Білярі, вул. Лиманна, 2, в т.ч.: </t>
  </si>
  <si>
    <t>Реконструкція нежитлових приміщень № 2-7, № 9-13 та № 17-39 в житлові, які розташовані на першому поверсі гуртожитку  для розміщення внутрішньо переміщених (евакуйованих) осіб за адресою: Одеська область, Одеський район, м. Южне, вул. Новобілярська, 26-Б</t>
  </si>
  <si>
    <t>Капітальний ремонт частини підвального приміщення Ліцею № 1 Южненської міської ради Одеського району Одеської області з влаштуванням найпростішого укриття, що планується використовувати для укриття учасників освітнього процесу за адресою: просп. Миру, будинок 19-А, м.Южне, Одеського району, Одеської області, в т.ч.:</t>
  </si>
  <si>
    <t>УКБ ЮМР/      КНП "Южненська міська лікарня"  Южненської міської ради</t>
  </si>
  <si>
    <t>2021-2023</t>
  </si>
  <si>
    <t>Кількість систем водовідведення, які необхідно відремонтувати</t>
  </si>
  <si>
    <t>Кількість систем водовідведення, які планується відремонтувати</t>
  </si>
  <si>
    <t>Капітальнй ремонт системи водовідведення КЗ "Южненська міська лікарня" за адресою: м. Южне, вул. Хіміків,1, в т.ч.</t>
  </si>
  <si>
    <t>2019-2023</t>
  </si>
  <si>
    <t>Кількість проектів, які необхідно відкоригувати</t>
  </si>
  <si>
    <t xml:space="preserve">Середні витрати на 1 проект </t>
  </si>
  <si>
    <t>Середня вартість  1 од. проектної документації</t>
  </si>
  <si>
    <t>Площа приміщення, яку планується відремонтувати</t>
  </si>
  <si>
    <t>Площа приміщення, яка підлягає капітальному ремонту</t>
  </si>
  <si>
    <t>Середні витрати на 1 м.кв. капітального ремонту приміщення</t>
  </si>
  <si>
    <t>Площа приміщення, яку необхідно реконструювати</t>
  </si>
  <si>
    <t>Проектно-вишукувальні роботи  "Реконструкція зовнішніх мереж електропостачання з підключенням кисневої станцї КНП "Южненська міська лікарня"  Южненської міської ради за адресою: Одеська область, м. Южне, вул. Хіміків 1"</t>
  </si>
  <si>
    <t>2.1.</t>
  </si>
  <si>
    <t>2.2.</t>
  </si>
  <si>
    <t>2.3.</t>
  </si>
  <si>
    <t>3.1.</t>
  </si>
  <si>
    <t>4.1.</t>
  </si>
  <si>
    <t>6.2</t>
  </si>
  <si>
    <t>6.2.1</t>
  </si>
  <si>
    <t>Заходи програми розвитку інфраструктури  Южненської міської територіальної громади Одеського району Одеської області на 2023 рік, що фінансуються з бюджету</t>
  </si>
  <si>
    <t>6.1.1</t>
  </si>
  <si>
    <t>7.2</t>
  </si>
  <si>
    <t xml:space="preserve">Проектно-вишукувальні роботи "Реконструкція будівлі з прибудовою та надбудовою додаткових приміщень комунального закладу загальної середньої освіти імені В'ячеслава Чорновола Южненської міської ради Одеського району Одеської області, за адресою: просп. Григорівського десанту, 24-А  м. Южного Одеської області" </t>
  </si>
  <si>
    <t>(на погашення кредиторської заборгованості 307,75442 грн. станом на 01.01.23 р.)</t>
  </si>
  <si>
    <t>акт виконаних робіт</t>
  </si>
  <si>
    <t>2.</t>
  </si>
  <si>
    <t>2020-2024</t>
  </si>
  <si>
    <t>2021-2024</t>
  </si>
  <si>
    <t>Коригування проектно-вишукувальної документації "Монтаж (реконструкція) системи киснепостачання КНП "Южненська міська лікарня"  Южненської міської ради за адресою: Одеська область, м. Южне, вул. Хіміків 1"</t>
  </si>
  <si>
    <t>Проектно-вишукувальні роботи: "Капітальний ремонт частини будівлі та прибудинкової території за адресою: вул. Хіміків, 17, м.Южного Одеської області"</t>
  </si>
  <si>
    <t>кількість проектної документації, які планується виготовити</t>
  </si>
  <si>
    <t>6.3.</t>
  </si>
  <si>
    <t>коригування проектно-вишукувальної документації</t>
  </si>
  <si>
    <t>Площа будівлі, яку необхідно реконструювати</t>
  </si>
  <si>
    <t>га</t>
  </si>
  <si>
    <t>га.</t>
  </si>
  <si>
    <t>Середні витрати на 1 га.</t>
  </si>
  <si>
    <t>тис.грн./га.</t>
  </si>
  <si>
    <t>Площа будівлі, яку планується реконструювати</t>
  </si>
  <si>
    <t>Всього,                           тис. грн.</t>
  </si>
  <si>
    <t>3.</t>
  </si>
  <si>
    <t>4.</t>
  </si>
  <si>
    <t>6.</t>
  </si>
  <si>
    <t>6.2.</t>
  </si>
  <si>
    <t>12</t>
  </si>
  <si>
    <t>Додаток 2  до програми</t>
  </si>
  <si>
    <t>Додаток 4 до програми</t>
  </si>
  <si>
    <t>Капітальний ремонт котельні селищного клубу розташованого за адресою: вул. Театральна, 4, смт Нові Білярі, Одеського району, Одеської області, у т.ч.:</t>
  </si>
  <si>
    <t>Проектні роботи: "Капітальний ремонт частини приміщень нежитлової будівлі , яка розташована за адресою: Одеська область, Одеський район, м. Южне, проспект Григорівського десанту, 25"</t>
  </si>
  <si>
    <t>1.12.</t>
  </si>
  <si>
    <t>Проекта документація, що потребує розробки</t>
  </si>
  <si>
    <t>Проекта документація, яку планується розробити</t>
  </si>
  <si>
    <t>3.2.</t>
  </si>
  <si>
    <t>3.3.</t>
  </si>
  <si>
    <t>6.2.2</t>
  </si>
  <si>
    <t>6.2.3</t>
  </si>
  <si>
    <t>4.2.</t>
  </si>
  <si>
    <t>4.3.</t>
  </si>
  <si>
    <t>5.3.</t>
  </si>
  <si>
    <t>3.1</t>
  </si>
  <si>
    <t>3.2</t>
  </si>
  <si>
    <t>3.3</t>
  </si>
  <si>
    <t>Капітальний ремонт частини підвального приміщення Ліцею № 1 Южненської міської ради Одеського району Одеської області з влаштуванням найпростішого укриття, що планується використовувати для укриття учасників освітнього процесу за адресою: просп. Миру, будинок 19-А, м.Южне, Одеського району, Одеської області.Додаткові роботи.</t>
  </si>
  <si>
    <t>1.13.</t>
  </si>
  <si>
    <t xml:space="preserve">Капітальний ремонт покрівлі з утепленням комунального закладу дошкільної освіти (ясла-садок) №3 «Веселка» комбінованого типу Южненської міської ради Одеського району Одеської області, за адресою: вул. Будівельників, 15 м. Южного Одеської області. Додаткові роботи. </t>
  </si>
  <si>
    <t>Кількість систем, які планується реконструювати</t>
  </si>
  <si>
    <t>Кількість проектів, які необхідно розробити</t>
  </si>
  <si>
    <t>площа, яку необхідно реконструювати</t>
  </si>
  <si>
    <t xml:space="preserve">Капітальний ремонт покрівлі спортивної зали комунального закладу загальної середньої освіти  «Авторська школа М.П. Гузика» Южненської міської ради Одеського району Одеської області за адресою вул. Хіміків, 10-А м. Южного Одеської області. Додаткові роботи. </t>
  </si>
  <si>
    <t>Коригування проектно-вишукувальної документації "Капітальний ремонт покрівлі спортивної зали комунального закладу загальної середньої освіти  «Авторська школа М.П. Гузика» Южненської міської ради Одеського району Одеської області за адресою вул. Хіміків, 10-А м. Южного Одеської області"</t>
  </si>
  <si>
    <t>Коригування проектно-вишукувальної документаці "Капітальний ремонт покрівлі з утепленням комунального закладу дошкільної освіти (ясла-садок) №3 «Веселка» комбінованого типу Южненської міської ради Одеського району Одеської області, за адресою: вул. Будівельників, 15 м. Южного Одеської області"</t>
  </si>
  <si>
    <t>2.4.</t>
  </si>
  <si>
    <t xml:space="preserve">Коригування проектної документації "Капітальний ремонт їдальні та харчоблоку комунального закладу  «Южненський навчально-виховний комплекс (загальноосвітня спеціалізована школа І-ІІІ ступенів №2-центр позашкільної освіти-професійно-технічне училище) Южненської міської ради Одеської області» за адресою просп. Миру, 18 м. Южного Одеської області". </t>
  </si>
  <si>
    <t>Коригування проектної документації "Капітальний ремонт частини підвального приміщення Ліцею № 1 Южненської міської ради Одеського району Одеської області з влаштуванням найпростішого укриття, що планується використовувати для укриття учасників освітнього процесу за адресою: просп. Миру, будинок 19-А, м.Южне, Одеського району, Одеської області"</t>
  </si>
  <si>
    <t>1.5</t>
  </si>
  <si>
    <t>1.6</t>
  </si>
  <si>
    <t>по сесії</t>
  </si>
  <si>
    <t>Реконструкція системи медичного газопостачання з влаштуванням майданчика під джерела медичних газів  КНП "Южненська міська лікарня" Южненської міської ради за адресою: Одеська область, Одеський район, м. Южне, вул. Хіміків, 1, у т.ч.:</t>
  </si>
  <si>
    <t>2.1</t>
  </si>
  <si>
    <t>2.2</t>
  </si>
  <si>
    <t>Заклади загальної середньої освіти:</t>
  </si>
  <si>
    <t xml:space="preserve">Ліцей № 1 </t>
  </si>
  <si>
    <t>Опорний заклад"Ліцей № 2"</t>
  </si>
  <si>
    <t>АШГ</t>
  </si>
  <si>
    <t>Ліцей ім. В.Чорновола</t>
  </si>
  <si>
    <t>Сичавська гімназія</t>
  </si>
  <si>
    <t>Заклади дошкільної освіти</t>
  </si>
  <si>
    <t xml:space="preserve">Інші заклади </t>
  </si>
  <si>
    <t xml:space="preserve">ЗДО №1 </t>
  </si>
  <si>
    <t xml:space="preserve">ЗДО № 3 </t>
  </si>
  <si>
    <t xml:space="preserve">ЗДО №5 </t>
  </si>
  <si>
    <t>Проектні роботи: "Капітальний ремонт частини підвального приміщення закладу охорони здоров'я з влаштуванням найпростішого укриття, що розміщується за адресою: Одеська область, Одеський район, м. Южне, вул. Будівельників, 19"</t>
  </si>
  <si>
    <t>6.4.</t>
  </si>
  <si>
    <t>Южненський міський голова</t>
  </si>
  <si>
    <t>Володимир НОВАЦЬКИЙ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</si>
</sst>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_-* #,##0.00&quot;₴&quot;_-;\-* #,##0.00&quot;₴&quot;_-;_-* &quot;-&quot;??&quot;₴&quot;_-;_-@_-"/>
    <numFmt numFmtId="177" formatCode="#,##0.000"/>
    <numFmt numFmtId="178" formatCode="0.0"/>
    <numFmt numFmtId="179" formatCode="#,##0.0"/>
    <numFmt numFmtId="180" formatCode="0.000"/>
    <numFmt numFmtId="181" formatCode="0.00000"/>
    <numFmt numFmtId="182" formatCode="_-* #,##0_р_._-;\-* #,##0_р_._-;_-* &quot;-&quot;??_р_._-;_-@_-"/>
    <numFmt numFmtId="183" formatCode="_-* #,##0.000_р_._-;\-* #,##0.000_р_._-;_-* &quot;-&quot;??_р_._-;_-@_-"/>
    <numFmt numFmtId="184" formatCode="_-* #,##0.000_р_._-;\-* #,##0.000_р_._-;_-* &quot;-&quot;???_р_._-;_-@_-"/>
    <numFmt numFmtId="185" formatCode="#,##0_ ;\-#,##0\ "/>
    <numFmt numFmtId="186" formatCode="#,##0.000_ ;\-#,##0.000\ "/>
    <numFmt numFmtId="187" formatCode="0_ ;[Red]\-0\ "/>
    <numFmt numFmtId="188" formatCode="0.0000000"/>
    <numFmt numFmtId="189" formatCode="0.000000"/>
    <numFmt numFmtId="190" formatCode="0.0000"/>
    <numFmt numFmtId="191" formatCode="_-* #,##0.000\ _₽_-;\-* #,##0.000\ _₽_-;_-* &quot;-&quot;???\ _₽_-;_-@_-"/>
    <numFmt numFmtId="192" formatCode="0.00000000"/>
    <numFmt numFmtId="193" formatCode="_-* #,##0.000\ _₴_-;\-* #,##0.000\ _₴_-;_-* &quot;-&quot;???\ _₴_-;_-@_-"/>
  </numFmts>
  <fonts count="9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8"/>
      <name val="Times New Roman"/>
      <family val="1"/>
    </font>
    <font>
      <sz val="12"/>
      <name val="Arial Cyr"/>
      <family val="0"/>
    </font>
    <font>
      <b/>
      <i/>
      <sz val="12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sz val="14"/>
      <name val="Arial"/>
      <family val="2"/>
    </font>
    <font>
      <b/>
      <i/>
      <sz val="12"/>
      <name val="Arial"/>
      <family val="2"/>
    </font>
    <font>
      <sz val="11"/>
      <color indexed="8"/>
      <name val="Times New Roman"/>
      <family val="1"/>
    </font>
    <font>
      <b/>
      <i/>
      <u val="single"/>
      <sz val="12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12.5"/>
      <name val="Arial Cyr"/>
      <family val="0"/>
    </font>
    <font>
      <b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i/>
      <sz val="14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b/>
      <u val="single"/>
      <sz val="11"/>
      <name val="Times New Roman"/>
      <family val="1"/>
    </font>
    <font>
      <i/>
      <sz val="16"/>
      <name val="Times New Roman"/>
      <family val="1"/>
    </font>
    <font>
      <b/>
      <sz val="8"/>
      <name val="Times New Roman"/>
      <family val="1"/>
    </font>
    <font>
      <b/>
      <sz val="20"/>
      <name val="Arial Cyr"/>
      <family val="0"/>
    </font>
    <font>
      <b/>
      <i/>
      <sz val="12"/>
      <name val="Times New Roman"/>
      <family val="1"/>
    </font>
    <font>
      <b/>
      <sz val="13"/>
      <name val="Arial Cyr"/>
      <family val="0"/>
    </font>
    <font>
      <i/>
      <sz val="11"/>
      <color indexed="8"/>
      <name val="Times New Roman"/>
      <family val="1"/>
    </font>
    <font>
      <b/>
      <sz val="11"/>
      <name val="Arial Cyr"/>
      <family val="0"/>
    </font>
    <font>
      <b/>
      <sz val="16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6"/>
      <color indexed="8"/>
      <name val="Times New Roman"/>
      <family val="1"/>
    </font>
    <font>
      <sz val="16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rgb="FF000000"/>
      <name val="Times New Roman"/>
      <family val="1"/>
    </font>
    <font>
      <b/>
      <sz val="14"/>
      <color theme="1"/>
      <name val="Times New Roman"/>
      <family val="1"/>
    </font>
    <font>
      <sz val="16"/>
      <color rgb="FFFF0000"/>
      <name val="Times New Roman"/>
      <family val="1"/>
    </font>
    <font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76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16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180" fontId="16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1" fontId="16" fillId="0" borderId="10" xfId="0" applyNumberFormat="1" applyFont="1" applyFill="1" applyBorder="1" applyAlignment="1">
      <alignment horizontal="center" wrapText="1"/>
    </xf>
    <xf numFmtId="178" fontId="16" fillId="0" borderId="10" xfId="0" applyNumberFormat="1" applyFont="1" applyFill="1" applyBorder="1" applyAlignment="1">
      <alignment horizontal="center" wrapText="1"/>
    </xf>
    <xf numFmtId="2" fontId="16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49" fontId="0" fillId="0" borderId="0" xfId="0" applyNumberFormat="1" applyFill="1" applyAlignment="1">
      <alignment/>
    </xf>
    <xf numFmtId="49" fontId="4" fillId="0" borderId="10" xfId="0" applyNumberFormat="1" applyFont="1" applyFill="1" applyBorder="1" applyAlignment="1">
      <alignment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" fontId="16" fillId="32" borderId="10" xfId="0" applyNumberFormat="1" applyFont="1" applyFill="1" applyBorder="1" applyAlignment="1">
      <alignment horizontal="center" wrapText="1"/>
    </xf>
    <xf numFmtId="0" fontId="16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wrapText="1"/>
    </xf>
    <xf numFmtId="0" fontId="30" fillId="4" borderId="10" xfId="0" applyFont="1" applyFill="1" applyBorder="1" applyAlignment="1">
      <alignment/>
    </xf>
    <xf numFmtId="0" fontId="0" fillId="4" borderId="10" xfId="0" applyFill="1" applyBorder="1" applyAlignment="1">
      <alignment wrapText="1"/>
    </xf>
    <xf numFmtId="0" fontId="12" fillId="32" borderId="10" xfId="0" applyFont="1" applyFill="1" applyBorder="1" applyAlignment="1">
      <alignment horizontal="center" wrapText="1"/>
    </xf>
    <xf numFmtId="178" fontId="16" fillId="32" borderId="10" xfId="0" applyNumberFormat="1" applyFont="1" applyFill="1" applyBorder="1" applyAlignment="1">
      <alignment horizontal="center" wrapText="1"/>
    </xf>
    <xf numFmtId="180" fontId="3" fillId="32" borderId="10" xfId="0" applyNumberFormat="1" applyFont="1" applyFill="1" applyBorder="1" applyAlignment="1">
      <alignment horizontal="center" wrapText="1"/>
    </xf>
    <xf numFmtId="0" fontId="26" fillId="32" borderId="10" xfId="0" applyFont="1" applyFill="1" applyBorder="1" applyAlignment="1">
      <alignment vertical="top" wrapText="1"/>
    </xf>
    <xf numFmtId="0" fontId="16" fillId="32" borderId="10" xfId="0" applyFont="1" applyFill="1" applyBorder="1" applyAlignment="1">
      <alignment vertical="top" wrapText="1"/>
    </xf>
    <xf numFmtId="49" fontId="25" fillId="4" borderId="10" xfId="0" applyNumberFormat="1" applyFont="1" applyFill="1" applyBorder="1" applyAlignment="1">
      <alignment vertical="top" wrapText="1"/>
    </xf>
    <xf numFmtId="49" fontId="31" fillId="4" borderId="10" xfId="0" applyNumberFormat="1" applyFont="1" applyFill="1" applyBorder="1" applyAlignment="1">
      <alignment vertical="top" wrapText="1"/>
    </xf>
    <xf numFmtId="0" fontId="30" fillId="4" borderId="10" xfId="0" applyFont="1" applyFill="1" applyBorder="1" applyAlignment="1">
      <alignment wrapText="1"/>
    </xf>
    <xf numFmtId="180" fontId="24" fillId="4" borderId="10" xfId="0" applyNumberFormat="1" applyFont="1" applyFill="1" applyBorder="1" applyAlignment="1">
      <alignment wrapText="1"/>
    </xf>
    <xf numFmtId="0" fontId="20" fillId="32" borderId="0" xfId="0" applyFont="1" applyFill="1" applyAlignment="1">
      <alignment horizontal="center"/>
    </xf>
    <xf numFmtId="0" fontId="9" fillId="32" borderId="10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vertical="top" wrapText="1"/>
    </xf>
    <xf numFmtId="0" fontId="16" fillId="4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32" borderId="10" xfId="0" applyFill="1" applyBorder="1" applyAlignment="1">
      <alignment wrapText="1"/>
    </xf>
    <xf numFmtId="0" fontId="18" fillId="32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17" fillId="32" borderId="10" xfId="0" applyFont="1" applyFill="1" applyBorder="1" applyAlignment="1">
      <alignment wrapText="1"/>
    </xf>
    <xf numFmtId="180" fontId="3" fillId="0" borderId="10" xfId="0" applyNumberFormat="1" applyFont="1" applyFill="1" applyBorder="1" applyAlignment="1">
      <alignment horizontal="center" wrapText="1"/>
    </xf>
    <xf numFmtId="0" fontId="0" fillId="32" borderId="10" xfId="0" applyFill="1" applyBorder="1" applyAlignment="1">
      <alignment/>
    </xf>
    <xf numFmtId="0" fontId="18" fillId="32" borderId="10" xfId="0" applyFont="1" applyFill="1" applyBorder="1" applyAlignment="1">
      <alignment wrapText="1"/>
    </xf>
    <xf numFmtId="0" fontId="16" fillId="32" borderId="10" xfId="0" applyFont="1" applyFill="1" applyBorder="1" applyAlignment="1">
      <alignment wrapText="1"/>
    </xf>
    <xf numFmtId="0" fontId="0" fillId="32" borderId="10" xfId="0" applyFont="1" applyFill="1" applyBorder="1" applyAlignment="1">
      <alignment horizontal="center" wrapText="1"/>
    </xf>
    <xf numFmtId="0" fontId="18" fillId="32" borderId="10" xfId="0" applyFont="1" applyFill="1" applyBorder="1" applyAlignment="1">
      <alignment horizontal="center" wrapText="1"/>
    </xf>
    <xf numFmtId="0" fontId="27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15" fillId="0" borderId="0" xfId="0" applyFont="1" applyFill="1" applyAlignment="1">
      <alignment horizontal="justify"/>
    </xf>
    <xf numFmtId="0" fontId="16" fillId="3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justify"/>
    </xf>
    <xf numFmtId="0" fontId="0" fillId="32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2" borderId="0" xfId="0" applyFill="1" applyBorder="1" applyAlignment="1">
      <alignment/>
    </xf>
    <xf numFmtId="180" fontId="3" fillId="0" borderId="10" xfId="0" applyNumberFormat="1" applyFont="1" applyFill="1" applyBorder="1" applyAlignment="1">
      <alignment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top" wrapText="1"/>
    </xf>
    <xf numFmtId="0" fontId="0" fillId="32" borderId="10" xfId="0" applyFill="1" applyBorder="1" applyAlignment="1">
      <alignment/>
    </xf>
    <xf numFmtId="0" fontId="0" fillId="0" borderId="10" xfId="0" applyBorder="1" applyAlignment="1">
      <alignment/>
    </xf>
    <xf numFmtId="0" fontId="39" fillId="32" borderId="10" xfId="0" applyFont="1" applyFill="1" applyBorder="1" applyAlignment="1">
      <alignment vertical="top" wrapText="1"/>
    </xf>
    <xf numFmtId="183" fontId="3" fillId="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left" wrapText="1"/>
    </xf>
    <xf numFmtId="180" fontId="0" fillId="0" borderId="0" xfId="0" applyNumberFormat="1" applyFill="1" applyBorder="1" applyAlignment="1">
      <alignment/>
    </xf>
    <xf numFmtId="0" fontId="15" fillId="0" borderId="0" xfId="0" applyFont="1" applyBorder="1" applyAlignment="1">
      <alignment/>
    </xf>
    <xf numFmtId="1" fontId="16" fillId="32" borderId="13" xfId="0" applyNumberFormat="1" applyFont="1" applyFill="1" applyBorder="1" applyAlignment="1">
      <alignment horizontal="center" wrapText="1"/>
    </xf>
    <xf numFmtId="180" fontId="3" fillId="0" borderId="13" xfId="0" applyNumberFormat="1" applyFont="1" applyFill="1" applyBorder="1" applyAlignment="1">
      <alignment horizontal="center" wrapText="1"/>
    </xf>
    <xf numFmtId="1" fontId="16" fillId="0" borderId="13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178" fontId="16" fillId="0" borderId="13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27" fillId="0" borderId="13" xfId="0" applyFont="1" applyFill="1" applyBorder="1" applyAlignment="1">
      <alignment horizontal="center" wrapText="1"/>
    </xf>
    <xf numFmtId="1" fontId="3" fillId="0" borderId="13" xfId="0" applyNumberFormat="1" applyFont="1" applyFill="1" applyBorder="1" applyAlignment="1">
      <alignment horizontal="center" wrapText="1"/>
    </xf>
    <xf numFmtId="4" fontId="3" fillId="0" borderId="13" xfId="0" applyNumberFormat="1" applyFont="1" applyFill="1" applyBorder="1" applyAlignment="1">
      <alignment horizontal="center" wrapText="1"/>
    </xf>
    <xf numFmtId="0" fontId="17" fillId="32" borderId="13" xfId="0" applyFont="1" applyFill="1" applyBorder="1" applyAlignment="1">
      <alignment horizontal="center" wrapText="1"/>
    </xf>
    <xf numFmtId="182" fontId="11" fillId="0" borderId="0" xfId="0" applyNumberFormat="1" applyFont="1" applyFill="1" applyBorder="1" applyAlignment="1">
      <alignment horizontal="right" vertical="center" wrapText="1"/>
    </xf>
    <xf numFmtId="183" fontId="3" fillId="0" borderId="10" xfId="0" applyNumberFormat="1" applyFont="1" applyFill="1" applyBorder="1" applyAlignment="1">
      <alignment horizontal="right" vertical="center" wrapText="1"/>
    </xf>
    <xf numFmtId="183" fontId="11" fillId="0" borderId="10" xfId="0" applyNumberFormat="1" applyFont="1" applyFill="1" applyBorder="1" applyAlignment="1">
      <alignment horizontal="right" vertical="center" wrapText="1"/>
    </xf>
    <xf numFmtId="183" fontId="11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3" fillId="34" borderId="10" xfId="0" applyFont="1" applyFill="1" applyBorder="1" applyAlignment="1">
      <alignment vertical="top" wrapText="1"/>
    </xf>
    <xf numFmtId="0" fontId="42" fillId="0" borderId="0" xfId="0" applyFont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vertical="top" wrapText="1"/>
    </xf>
    <xf numFmtId="0" fontId="18" fillId="34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Border="1" applyAlignment="1">
      <alignment/>
    </xf>
    <xf numFmtId="0" fontId="12" fillId="34" borderId="10" xfId="0" applyFont="1" applyFill="1" applyBorder="1" applyAlignment="1">
      <alignment horizontal="center" wrapText="1"/>
    </xf>
    <xf numFmtId="1" fontId="16" fillId="34" borderId="10" xfId="0" applyNumberFormat="1" applyFont="1" applyFill="1" applyBorder="1" applyAlignment="1">
      <alignment horizontal="center" wrapText="1"/>
    </xf>
    <xf numFmtId="180" fontId="3" fillId="34" borderId="10" xfId="0" applyNumberFormat="1" applyFont="1" applyFill="1" applyBorder="1" applyAlignment="1">
      <alignment horizontal="center" wrapText="1"/>
    </xf>
    <xf numFmtId="177" fontId="3" fillId="0" borderId="10" xfId="0" applyNumberFormat="1" applyFont="1" applyFill="1" applyBorder="1" applyAlignment="1">
      <alignment horizontal="center" wrapText="1"/>
    </xf>
    <xf numFmtId="2" fontId="16" fillId="34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182" fontId="38" fillId="0" borderId="0" xfId="0" applyNumberFormat="1" applyFont="1" applyFill="1" applyBorder="1" applyAlignment="1">
      <alignment horizontal="right" vertical="center" wrapText="1"/>
    </xf>
    <xf numFmtId="177" fontId="3" fillId="34" borderId="10" xfId="0" applyNumberFormat="1" applyFont="1" applyFill="1" applyBorder="1" applyAlignment="1">
      <alignment horizontal="center" wrapText="1"/>
    </xf>
    <xf numFmtId="0" fontId="28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0" fontId="0" fillId="34" borderId="14" xfId="0" applyFill="1" applyBorder="1" applyAlignment="1">
      <alignment/>
    </xf>
    <xf numFmtId="182" fontId="36" fillId="0" borderId="0" xfId="0" applyNumberFormat="1" applyFont="1" applyFill="1" applyBorder="1" applyAlignment="1">
      <alignment vertical="center" wrapText="1"/>
    </xf>
    <xf numFmtId="0" fontId="26" fillId="34" borderId="10" xfId="0" applyFont="1" applyFill="1" applyBorder="1" applyAlignment="1">
      <alignment vertical="top" wrapText="1"/>
    </xf>
    <xf numFmtId="178" fontId="16" fillId="34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1" fontId="16" fillId="34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left" vertical="center" wrapText="1"/>
    </xf>
    <xf numFmtId="187" fontId="4" fillId="32" borderId="10" xfId="0" applyNumberFormat="1" applyFont="1" applyFill="1" applyBorder="1" applyAlignment="1">
      <alignment horizontal="center" vertical="center" wrapText="1"/>
    </xf>
    <xf numFmtId="187" fontId="4" fillId="32" borderId="13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7" fontId="32" fillId="4" borderId="10" xfId="0" applyNumberFormat="1" applyFont="1" applyFill="1" applyBorder="1" applyAlignment="1">
      <alignment horizontal="center" vertical="center" wrapText="1"/>
    </xf>
    <xf numFmtId="177" fontId="24" fillId="4" borderId="10" xfId="0" applyNumberFormat="1" applyFont="1" applyFill="1" applyBorder="1" applyAlignment="1">
      <alignment vertical="center" wrapText="1"/>
    </xf>
    <xf numFmtId="0" fontId="31" fillId="4" borderId="10" xfId="0" applyFont="1" applyFill="1" applyBorder="1" applyAlignment="1">
      <alignment horizontal="center" vertical="center" wrapText="1"/>
    </xf>
    <xf numFmtId="49" fontId="31" fillId="4" borderId="10" xfId="0" applyNumberFormat="1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vertical="top" wrapText="1"/>
    </xf>
    <xf numFmtId="177" fontId="30" fillId="4" borderId="10" xfId="0" applyNumberFormat="1" applyFont="1" applyFill="1" applyBorder="1" applyAlignment="1">
      <alignment horizontal="center" vertical="center" wrapText="1"/>
    </xf>
    <xf numFmtId="49" fontId="34" fillId="4" borderId="1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82" fontId="38" fillId="0" borderId="13" xfId="0" applyNumberFormat="1" applyFont="1" applyFill="1" applyBorder="1" applyAlignment="1">
      <alignment horizontal="right" vertical="center" wrapText="1"/>
    </xf>
    <xf numFmtId="182" fontId="40" fillId="0" borderId="13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right" vertical="center" wrapText="1"/>
    </xf>
    <xf numFmtId="180" fontId="3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center"/>
    </xf>
    <xf numFmtId="177" fontId="11" fillId="0" borderId="10" xfId="0" applyNumberFormat="1" applyFont="1" applyFill="1" applyBorder="1" applyAlignment="1">
      <alignment horizontal="center" vertical="center" wrapText="1"/>
    </xf>
    <xf numFmtId="180" fontId="16" fillId="0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wrapText="1"/>
    </xf>
    <xf numFmtId="177" fontId="24" fillId="4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181" fontId="3" fillId="0" borderId="10" xfId="0" applyNumberFormat="1" applyFont="1" applyFill="1" applyBorder="1" applyAlignment="1">
      <alignment horizontal="center" wrapText="1"/>
    </xf>
    <xf numFmtId="180" fontId="0" fillId="0" borderId="10" xfId="0" applyNumberFormat="1" applyFill="1" applyBorder="1" applyAlignment="1">
      <alignment horizont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2" fontId="19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180" fontId="0" fillId="0" borderId="0" xfId="0" applyNumberFormat="1" applyFill="1" applyAlignment="1">
      <alignment/>
    </xf>
    <xf numFmtId="0" fontId="3" fillId="0" borderId="0" xfId="0" applyFont="1" applyFill="1" applyAlignment="1">
      <alignment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177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2" fontId="3" fillId="0" borderId="10" xfId="0" applyNumberFormat="1" applyFont="1" applyFill="1" applyBorder="1" applyAlignment="1">
      <alignment horizontal="right" vertical="center" wrapText="1"/>
    </xf>
    <xf numFmtId="180" fontId="11" fillId="0" borderId="10" xfId="0" applyNumberFormat="1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184" fontId="0" fillId="0" borderId="0" xfId="0" applyNumberFormat="1" applyFill="1" applyBorder="1" applyAlignment="1">
      <alignment/>
    </xf>
    <xf numFmtId="177" fontId="0" fillId="0" borderId="0" xfId="0" applyNumberFormat="1" applyAlignment="1">
      <alignment/>
    </xf>
    <xf numFmtId="177" fontId="10" fillId="0" borderId="0" xfId="0" applyNumberFormat="1" applyFont="1" applyAlignment="1">
      <alignment/>
    </xf>
    <xf numFmtId="0" fontId="0" fillId="35" borderId="0" xfId="0" applyFill="1" applyAlignment="1">
      <alignment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right" vertical="center"/>
    </xf>
    <xf numFmtId="180" fontId="3" fillId="0" borderId="16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vertical="center" wrapText="1"/>
    </xf>
    <xf numFmtId="182" fontId="38" fillId="0" borderId="0" xfId="0" applyNumberFormat="1" applyFont="1" applyFill="1" applyAlignment="1">
      <alignment horizontal="right" vertical="center" wrapText="1"/>
    </xf>
    <xf numFmtId="3" fontId="36" fillId="0" borderId="0" xfId="0" applyNumberFormat="1" applyFont="1" applyFill="1" applyBorder="1" applyAlignment="1">
      <alignment horizontal="right" vertical="center" wrapText="1"/>
    </xf>
    <xf numFmtId="0" fontId="0" fillId="34" borderId="14" xfId="0" applyFill="1" applyBorder="1" applyAlignment="1">
      <alignment/>
    </xf>
    <xf numFmtId="0" fontId="0" fillId="0" borderId="17" xfId="0" applyFill="1" applyBorder="1" applyAlignment="1">
      <alignment/>
    </xf>
    <xf numFmtId="180" fontId="16" fillId="0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wrapText="1"/>
    </xf>
    <xf numFmtId="0" fontId="42" fillId="0" borderId="0" xfId="0" applyFont="1" applyFill="1" applyAlignment="1">
      <alignment/>
    </xf>
    <xf numFmtId="0" fontId="16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vertical="top" wrapText="1"/>
    </xf>
    <xf numFmtId="181" fontId="3" fillId="0" borderId="10" xfId="0" applyNumberFormat="1" applyFont="1" applyFill="1" applyBorder="1" applyAlignment="1">
      <alignment horizontal="center" vertical="center" wrapText="1"/>
    </xf>
    <xf numFmtId="180" fontId="16" fillId="0" borderId="13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vertical="top" wrapText="1"/>
    </xf>
    <xf numFmtId="0" fontId="0" fillId="0" borderId="16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1" fontId="16" fillId="0" borderId="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16" fontId="3" fillId="0" borderId="0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6" fillId="32" borderId="0" xfId="0" applyFont="1" applyFill="1" applyBorder="1" applyAlignment="1">
      <alignment vertical="top" wrapText="1"/>
    </xf>
    <xf numFmtId="0" fontId="18" fillId="32" borderId="0" xfId="0" applyFont="1" applyFill="1" applyBorder="1" applyAlignment="1">
      <alignment horizontal="center" wrapText="1"/>
    </xf>
    <xf numFmtId="0" fontId="0" fillId="32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3" fillId="32" borderId="0" xfId="0" applyFont="1" applyFill="1" applyBorder="1" applyAlignment="1">
      <alignment wrapText="1"/>
    </xf>
    <xf numFmtId="180" fontId="25" fillId="32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 wrapText="1"/>
    </xf>
    <xf numFmtId="180" fontId="4" fillId="34" borderId="0" xfId="0" applyNumberFormat="1" applyFont="1" applyFill="1" applyBorder="1" applyAlignment="1">
      <alignment horizontal="center" wrapText="1"/>
    </xf>
    <xf numFmtId="0" fontId="0" fillId="34" borderId="14" xfId="0" applyFill="1" applyBorder="1" applyAlignment="1">
      <alignment/>
    </xf>
    <xf numFmtId="0" fontId="0" fillId="34" borderId="14" xfId="0" applyFill="1" applyBorder="1" applyAlignment="1">
      <alignment/>
    </xf>
    <xf numFmtId="177" fontId="3" fillId="0" borderId="18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right" vertical="center"/>
    </xf>
    <xf numFmtId="0" fontId="0" fillId="34" borderId="14" xfId="0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 vertical="center" wrapText="1"/>
    </xf>
    <xf numFmtId="180" fontId="3" fillId="34" borderId="10" xfId="0" applyNumberFormat="1" applyFont="1" applyFill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181" fontId="3" fillId="34" borderId="10" xfId="0" applyNumberFormat="1" applyFont="1" applyFill="1" applyBorder="1" applyAlignment="1">
      <alignment horizont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/>
    </xf>
    <xf numFmtId="180" fontId="25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177" fontId="29" fillId="0" borderId="0" xfId="0" applyNumberFormat="1" applyFont="1" applyFill="1" applyBorder="1" applyAlignment="1">
      <alignment/>
    </xf>
    <xf numFmtId="177" fontId="37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177" fontId="3" fillId="0" borderId="17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177" fontId="9" fillId="0" borderId="10" xfId="0" applyNumberFormat="1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6" fillId="0" borderId="0" xfId="0" applyFont="1" applyFill="1" applyAlignment="1">
      <alignment horizontal="center"/>
    </xf>
    <xf numFmtId="3" fontId="87" fillId="0" borderId="13" xfId="0" applyNumberFormat="1" applyFont="1" applyFill="1" applyBorder="1" applyAlignment="1">
      <alignment horizontal="right" vertical="center" wrapText="1"/>
    </xf>
    <xf numFmtId="177" fontId="88" fillId="0" borderId="10" xfId="0" applyNumberFormat="1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7" fontId="9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7" fontId="11" fillId="0" borderId="17" xfId="0" applyNumberFormat="1" applyFont="1" applyFill="1" applyBorder="1" applyAlignment="1">
      <alignment horizontal="right" vertical="center" wrapText="1"/>
    </xf>
    <xf numFmtId="177" fontId="3" fillId="0" borderId="17" xfId="0" applyNumberFormat="1" applyFont="1" applyFill="1" applyBorder="1" applyAlignment="1">
      <alignment horizontal="right" vertical="center" wrapText="1"/>
    </xf>
    <xf numFmtId="177" fontId="3" fillId="0" borderId="16" xfId="0" applyNumberFormat="1" applyFont="1" applyFill="1" applyBorder="1" applyAlignment="1">
      <alignment horizontal="right" vertical="center" wrapText="1"/>
    </xf>
    <xf numFmtId="177" fontId="11" fillId="0" borderId="16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0" fillId="0" borderId="17" xfId="0" applyFill="1" applyBorder="1" applyAlignment="1">
      <alignment/>
    </xf>
    <xf numFmtId="179" fontId="3" fillId="0" borderId="16" xfId="0" applyNumberFormat="1" applyFont="1" applyFill="1" applyBorder="1" applyAlignment="1">
      <alignment horizontal="center" vertical="center" wrapText="1"/>
    </xf>
    <xf numFmtId="1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80" fontId="25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180" fontId="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7" fillId="34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vertical="center" wrapText="1"/>
    </xf>
    <xf numFmtId="180" fontId="16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 wrapText="1"/>
    </xf>
    <xf numFmtId="0" fontId="18" fillId="34" borderId="14" xfId="0" applyFont="1" applyFill="1" applyBorder="1" applyAlignment="1">
      <alignment horizontal="center" wrapText="1"/>
    </xf>
    <xf numFmtId="0" fontId="13" fillId="34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178" fontId="3" fillId="0" borderId="19" xfId="0" applyNumberFormat="1" applyFont="1" applyFill="1" applyBorder="1" applyAlignment="1">
      <alignment horizontal="center" wrapText="1"/>
    </xf>
    <xf numFmtId="0" fontId="18" fillId="37" borderId="16" xfId="0" applyFont="1" applyFill="1" applyBorder="1" applyAlignment="1">
      <alignment horizontal="center" wrapText="1"/>
    </xf>
    <xf numFmtId="0" fontId="0" fillId="37" borderId="16" xfId="0" applyFont="1" applyFill="1" applyBorder="1" applyAlignment="1">
      <alignment horizontal="center" wrapText="1"/>
    </xf>
    <xf numFmtId="177" fontId="24" fillId="37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4" borderId="16" xfId="0" applyFont="1" applyFill="1" applyBorder="1" applyAlignment="1">
      <alignment vertical="top" wrapText="1"/>
    </xf>
    <xf numFmtId="0" fontId="30" fillId="4" borderId="16" xfId="0" applyFont="1" applyFill="1" applyBorder="1" applyAlignment="1">
      <alignment wrapText="1"/>
    </xf>
    <xf numFmtId="177" fontId="30" fillId="4" borderId="16" xfId="0" applyNumberFormat="1" applyFont="1" applyFill="1" applyBorder="1" applyAlignment="1">
      <alignment horizontal="center" vertical="center" wrapText="1"/>
    </xf>
    <xf numFmtId="180" fontId="30" fillId="4" borderId="16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vertical="center"/>
    </xf>
    <xf numFmtId="0" fontId="0" fillId="4" borderId="16" xfId="0" applyFill="1" applyBorder="1" applyAlignment="1">
      <alignment wrapText="1"/>
    </xf>
    <xf numFmtId="0" fontId="17" fillId="4" borderId="16" xfId="0" applyFont="1" applyFill="1" applyBorder="1" applyAlignment="1">
      <alignment wrapText="1"/>
    </xf>
    <xf numFmtId="177" fontId="4" fillId="4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4" borderId="16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vertical="center"/>
    </xf>
    <xf numFmtId="0" fontId="0" fillId="32" borderId="14" xfId="0" applyFont="1" applyFill="1" applyBorder="1" applyAlignment="1">
      <alignment horizontal="center" wrapText="1"/>
    </xf>
    <xf numFmtId="0" fontId="16" fillId="32" borderId="14" xfId="0" applyFont="1" applyFill="1" applyBorder="1" applyAlignment="1">
      <alignment horizontal="center" wrapText="1"/>
    </xf>
    <xf numFmtId="0" fontId="17" fillId="32" borderId="14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/>
    </xf>
    <xf numFmtId="0" fontId="0" fillId="34" borderId="14" xfId="0" applyFill="1" applyBorder="1" applyAlignment="1">
      <alignment/>
    </xf>
    <xf numFmtId="182" fontId="40" fillId="0" borderId="0" xfId="0" applyNumberFormat="1" applyFont="1" applyFill="1" applyBorder="1" applyAlignment="1">
      <alignment horizontal="right" vertical="center" wrapText="1"/>
    </xf>
    <xf numFmtId="0" fontId="16" fillId="34" borderId="10" xfId="0" applyFont="1" applyFill="1" applyBorder="1" applyAlignment="1">
      <alignment horizontal="center" wrapText="1"/>
    </xf>
    <xf numFmtId="180" fontId="16" fillId="34" borderId="10" xfId="0" applyNumberFormat="1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0" fillId="34" borderId="14" xfId="0" applyFill="1" applyBorder="1" applyAlignment="1">
      <alignment/>
    </xf>
    <xf numFmtId="0" fontId="0" fillId="34" borderId="14" xfId="0" applyFill="1" applyBorder="1" applyAlignment="1">
      <alignment/>
    </xf>
    <xf numFmtId="178" fontId="3" fillId="0" borderId="13" xfId="0" applyNumberFormat="1" applyFont="1" applyFill="1" applyBorder="1" applyAlignment="1">
      <alignment horizont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178" fontId="17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178" fontId="27" fillId="0" borderId="10" xfId="0" applyNumberFormat="1" applyFont="1" applyFill="1" applyBorder="1" applyAlignment="1">
      <alignment horizontal="center" wrapText="1"/>
    </xf>
    <xf numFmtId="0" fontId="26" fillId="34" borderId="10" xfId="0" applyFont="1" applyFill="1" applyBorder="1" applyAlignment="1">
      <alignment vertical="top" wrapText="1"/>
    </xf>
    <xf numFmtId="177" fontId="3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9" fontId="25" fillId="34" borderId="14" xfId="0" applyNumberFormat="1" applyFont="1" applyFill="1" applyBorder="1" applyAlignment="1">
      <alignment horizontal="center" vertical="top" wrapText="1"/>
    </xf>
    <xf numFmtId="49" fontId="25" fillId="34" borderId="16" xfId="0" applyNumberFormat="1" applyFont="1" applyFill="1" applyBorder="1" applyAlignment="1">
      <alignment horizontal="center" vertical="top" wrapText="1"/>
    </xf>
    <xf numFmtId="0" fontId="0" fillId="34" borderId="16" xfId="0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 wrapText="1"/>
    </xf>
    <xf numFmtId="177" fontId="43" fillId="0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right" vertical="center" wrapText="1"/>
    </xf>
    <xf numFmtId="185" fontId="3" fillId="0" borderId="0" xfId="0" applyNumberFormat="1" applyFont="1" applyFill="1" applyBorder="1" applyAlignment="1">
      <alignment horizontal="right" vertical="center" wrapText="1"/>
    </xf>
    <xf numFmtId="185" fontId="0" fillId="0" borderId="0" xfId="0" applyNumberFormat="1" applyFill="1" applyBorder="1" applyAlignment="1">
      <alignment/>
    </xf>
    <xf numFmtId="186" fontId="11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7" fontId="11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4" fontId="0" fillId="0" borderId="0" xfId="0" applyNumberFormat="1" applyFill="1" applyBorder="1" applyAlignment="1">
      <alignment/>
    </xf>
    <xf numFmtId="180" fontId="16" fillId="34" borderId="10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vertical="top" wrapText="1"/>
    </xf>
    <xf numFmtId="0" fontId="16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1" fillId="0" borderId="14" xfId="0" applyFont="1" applyFill="1" applyBorder="1" applyAlignment="1">
      <alignment vertical="center" wrapText="1"/>
    </xf>
    <xf numFmtId="183" fontId="3" fillId="0" borderId="16" xfId="0" applyNumberFormat="1" applyFont="1" applyFill="1" applyBorder="1" applyAlignment="1">
      <alignment horizontal="right" vertical="center" wrapText="1"/>
    </xf>
    <xf numFmtId="177" fontId="4" fillId="0" borderId="16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180" fontId="11" fillId="0" borderId="10" xfId="0" applyNumberFormat="1" applyFont="1" applyFill="1" applyBorder="1" applyAlignment="1">
      <alignment vertical="center" wrapText="1"/>
    </xf>
    <xf numFmtId="180" fontId="11" fillId="0" borderId="14" xfId="0" applyNumberFormat="1" applyFont="1" applyFill="1" applyBorder="1" applyAlignment="1">
      <alignment vertical="center" wrapText="1"/>
    </xf>
    <xf numFmtId="180" fontId="43" fillId="0" borderId="10" xfId="0" applyNumberFormat="1" applyFont="1" applyFill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center" vertical="center" wrapText="1"/>
    </xf>
    <xf numFmtId="179" fontId="11" fillId="0" borderId="10" xfId="0" applyNumberFormat="1" applyFont="1" applyFill="1" applyBorder="1" applyAlignment="1">
      <alignment horizontal="center" vertical="center" wrapText="1"/>
    </xf>
    <xf numFmtId="179" fontId="11" fillId="0" borderId="16" xfId="0" applyNumberFormat="1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top" wrapText="1"/>
    </xf>
    <xf numFmtId="177" fontId="4" fillId="0" borderId="10" xfId="0" applyNumberFormat="1" applyFont="1" applyFill="1" applyBorder="1" applyAlignment="1">
      <alignment vertical="center" wrapText="1"/>
    </xf>
    <xf numFmtId="0" fontId="0" fillId="34" borderId="14" xfId="0" applyFill="1" applyBorder="1" applyAlignment="1">
      <alignment/>
    </xf>
    <xf numFmtId="0" fontId="46" fillId="0" borderId="0" xfId="0" applyFont="1" applyFill="1" applyBorder="1" applyAlignment="1">
      <alignment/>
    </xf>
    <xf numFmtId="177" fontId="16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right" vertical="center" wrapText="1"/>
    </xf>
    <xf numFmtId="0" fontId="18" fillId="32" borderId="0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3" fontId="38" fillId="13" borderId="23" xfId="0" applyNumberFormat="1" applyFont="1" applyFill="1" applyBorder="1" applyAlignment="1">
      <alignment horizontal="right" vertical="center"/>
    </xf>
    <xf numFmtId="182" fontId="89" fillId="38" borderId="0" xfId="0" applyNumberFormat="1" applyFont="1" applyFill="1" applyBorder="1" applyAlignment="1">
      <alignment horizontal="right" vertical="center" wrapText="1"/>
    </xf>
    <xf numFmtId="177" fontId="3" fillId="34" borderId="10" xfId="0" applyNumberFormat="1" applyFont="1" applyFill="1" applyBorder="1" applyAlignment="1">
      <alignment horizontal="center" vertical="center" wrapText="1"/>
    </xf>
    <xf numFmtId="3" fontId="38" fillId="13" borderId="24" xfId="0" applyNumberFormat="1" applyFont="1" applyFill="1" applyBorder="1" applyAlignment="1">
      <alignment horizontal="right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right" vertical="center" wrapText="1"/>
    </xf>
    <xf numFmtId="177" fontId="4" fillId="34" borderId="10" xfId="0" applyNumberFormat="1" applyFont="1" applyFill="1" applyBorder="1" applyAlignment="1">
      <alignment vertical="center" wrapText="1"/>
    </xf>
    <xf numFmtId="177" fontId="3" fillId="34" borderId="10" xfId="0" applyNumberFormat="1" applyFont="1" applyFill="1" applyBorder="1" applyAlignment="1">
      <alignment vertical="center" wrapText="1"/>
    </xf>
    <xf numFmtId="177" fontId="4" fillId="39" borderId="10" xfId="0" applyNumberFormat="1" applyFont="1" applyFill="1" applyBorder="1" applyAlignment="1">
      <alignment horizontal="center" vertical="center" wrapText="1"/>
    </xf>
    <xf numFmtId="177" fontId="14" fillId="39" borderId="10" xfId="0" applyNumberFormat="1" applyFont="1" applyFill="1" applyBorder="1" applyAlignment="1">
      <alignment vertical="center" wrapText="1"/>
    </xf>
    <xf numFmtId="0" fontId="4" fillId="39" borderId="10" xfId="0" applyFont="1" applyFill="1" applyBorder="1" applyAlignment="1">
      <alignment vertical="center" wrapText="1"/>
    </xf>
    <xf numFmtId="2" fontId="3" fillId="39" borderId="10" xfId="0" applyNumberFormat="1" applyFont="1" applyFill="1" applyBorder="1" applyAlignment="1">
      <alignment vertical="center" wrapText="1"/>
    </xf>
    <xf numFmtId="49" fontId="4" fillId="39" borderId="10" xfId="0" applyNumberFormat="1" applyFont="1" applyFill="1" applyBorder="1" applyAlignment="1">
      <alignment horizontal="center" vertical="center" wrapText="1"/>
    </xf>
    <xf numFmtId="49" fontId="8" fillId="39" borderId="10" xfId="0" applyNumberFormat="1" applyFont="1" applyFill="1" applyBorder="1" applyAlignment="1">
      <alignment horizontal="center" vertical="center" wrapText="1"/>
    </xf>
    <xf numFmtId="49" fontId="3" fillId="39" borderId="10" xfId="0" applyNumberFormat="1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180" fontId="4" fillId="39" borderId="10" xfId="0" applyNumberFormat="1" applyFont="1" applyFill="1" applyBorder="1" applyAlignment="1">
      <alignment horizontal="left" vertical="center" wrapText="1"/>
    </xf>
    <xf numFmtId="0" fontId="0" fillId="39" borderId="10" xfId="0" applyFill="1" applyBorder="1" applyAlignment="1">
      <alignment vertical="center" wrapText="1"/>
    </xf>
    <xf numFmtId="0" fontId="0" fillId="39" borderId="10" xfId="0" applyFont="1" applyFill="1" applyBorder="1" applyAlignment="1">
      <alignment vertical="center" wrapText="1"/>
    </xf>
    <xf numFmtId="180" fontId="0" fillId="39" borderId="10" xfId="0" applyNumberFormat="1" applyFill="1" applyBorder="1" applyAlignment="1">
      <alignment vertical="center" wrapText="1"/>
    </xf>
    <xf numFmtId="177" fontId="47" fillId="0" borderId="0" xfId="0" applyNumberFormat="1" applyFont="1" applyFill="1" applyAlignment="1">
      <alignment/>
    </xf>
    <xf numFmtId="177" fontId="33" fillId="40" borderId="10" xfId="0" applyNumberFormat="1" applyFont="1" applyFill="1" applyBorder="1" applyAlignment="1">
      <alignment vertical="center" wrapText="1"/>
    </xf>
    <xf numFmtId="177" fontId="4" fillId="40" borderId="10" xfId="0" applyNumberFormat="1" applyFont="1" applyFill="1" applyBorder="1" applyAlignment="1">
      <alignment horizontal="center" vertical="center" wrapText="1"/>
    </xf>
    <xf numFmtId="177" fontId="4" fillId="40" borderId="10" xfId="0" applyNumberFormat="1" applyFont="1" applyFill="1" applyBorder="1" applyAlignment="1">
      <alignment vertical="center" wrapText="1"/>
    </xf>
    <xf numFmtId="177" fontId="3" fillId="40" borderId="10" xfId="0" applyNumberFormat="1" applyFont="1" applyFill="1" applyBorder="1" applyAlignment="1">
      <alignment horizontal="center" vertical="center" wrapText="1"/>
    </xf>
    <xf numFmtId="177" fontId="4" fillId="6" borderId="10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left" vertical="center" wrapText="1"/>
    </xf>
    <xf numFmtId="0" fontId="10" fillId="39" borderId="10" xfId="0" applyFont="1" applyFill="1" applyBorder="1" applyAlignment="1">
      <alignment vertical="center" wrapText="1"/>
    </xf>
    <xf numFmtId="49" fontId="3" fillId="39" borderId="16" xfId="0" applyNumberFormat="1" applyFont="1" applyFill="1" applyBorder="1" applyAlignment="1">
      <alignment horizontal="center" vertical="center" wrapText="1"/>
    </xf>
    <xf numFmtId="49" fontId="4" fillId="39" borderId="16" xfId="0" applyNumberFormat="1" applyFont="1" applyFill="1" applyBorder="1" applyAlignment="1">
      <alignment horizontal="center" vertical="center" wrapText="1"/>
    </xf>
    <xf numFmtId="49" fontId="8" fillId="39" borderId="10" xfId="0" applyNumberFormat="1" applyFont="1" applyFill="1" applyBorder="1" applyAlignment="1">
      <alignment vertical="center" wrapText="1"/>
    </xf>
    <xf numFmtId="0" fontId="90" fillId="39" borderId="16" xfId="0" applyFont="1" applyFill="1" applyBorder="1" applyAlignment="1">
      <alignment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4" borderId="14" xfId="0" applyNumberFormat="1" applyFont="1" applyFill="1" applyBorder="1" applyAlignment="1">
      <alignment horizontal="center" vertical="center" wrapText="1"/>
    </xf>
    <xf numFmtId="177" fontId="4" fillId="34" borderId="10" xfId="0" applyNumberFormat="1" applyFont="1" applyFill="1" applyBorder="1" applyAlignment="1">
      <alignment horizontal="center" vertical="center" wrapText="1"/>
    </xf>
    <xf numFmtId="177" fontId="29" fillId="0" borderId="0" xfId="0" applyNumberFormat="1" applyFont="1" applyFill="1" applyAlignment="1">
      <alignment/>
    </xf>
    <xf numFmtId="177" fontId="3" fillId="34" borderId="16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177" fontId="9" fillId="34" borderId="10" xfId="0" applyNumberFormat="1" applyFont="1" applyFill="1" applyBorder="1" applyAlignment="1">
      <alignment horizontal="right" vertical="center"/>
    </xf>
    <xf numFmtId="0" fontId="0" fillId="34" borderId="10" xfId="0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left" vertical="center" wrapText="1"/>
    </xf>
    <xf numFmtId="177" fontId="38" fillId="0" borderId="23" xfId="0" applyNumberFormat="1" applyFont="1" applyBorder="1" applyAlignment="1">
      <alignment horizontal="right" vertical="center"/>
    </xf>
    <xf numFmtId="178" fontId="3" fillId="34" borderId="10" xfId="0" applyNumberFormat="1" applyFont="1" applyFill="1" applyBorder="1" applyAlignment="1">
      <alignment horizontal="center" wrapText="1"/>
    </xf>
    <xf numFmtId="1" fontId="3" fillId="34" borderId="10" xfId="0" applyNumberFormat="1" applyFont="1" applyFill="1" applyBorder="1" applyAlignment="1">
      <alignment horizontal="center" wrapText="1"/>
    </xf>
    <xf numFmtId="180" fontId="16" fillId="34" borderId="10" xfId="0" applyNumberFormat="1" applyFont="1" applyFill="1" applyBorder="1" applyAlignment="1">
      <alignment horizontal="center" wrapText="1"/>
    </xf>
    <xf numFmtId="178" fontId="3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41" borderId="10" xfId="0" applyNumberFormat="1" applyFont="1" applyFill="1" applyBorder="1" applyAlignment="1">
      <alignment horizontal="left" vertical="center" wrapText="1"/>
    </xf>
    <xf numFmtId="177" fontId="4" fillId="41" borderId="10" xfId="0" applyNumberFormat="1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177" fontId="4" fillId="41" borderId="10" xfId="0" applyNumberFormat="1" applyFont="1" applyFill="1" applyBorder="1" applyAlignment="1">
      <alignment vertical="center" wrapText="1"/>
    </xf>
    <xf numFmtId="177" fontId="11" fillId="41" borderId="10" xfId="0" applyNumberFormat="1" applyFont="1" applyFill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center" vertical="center" wrapText="1"/>
    </xf>
    <xf numFmtId="0" fontId="4" fillId="41" borderId="16" xfId="0" applyFont="1" applyFill="1" applyBorder="1" applyAlignment="1">
      <alignment horizontal="center" vertical="center" wrapText="1"/>
    </xf>
    <xf numFmtId="0" fontId="3" fillId="41" borderId="16" xfId="0" applyFont="1" applyFill="1" applyBorder="1" applyAlignment="1">
      <alignment horizontal="center" vertical="center" wrapText="1"/>
    </xf>
    <xf numFmtId="177" fontId="4" fillId="41" borderId="10" xfId="0" applyNumberFormat="1" applyFont="1" applyFill="1" applyBorder="1" applyAlignment="1">
      <alignment horizontal="right" vertical="center" wrapText="1"/>
    </xf>
    <xf numFmtId="0" fontId="0" fillId="41" borderId="10" xfId="0" applyFill="1" applyBorder="1" applyAlignment="1">
      <alignment horizontal="center" vertical="center" wrapText="1"/>
    </xf>
    <xf numFmtId="0" fontId="19" fillId="41" borderId="10" xfId="0" applyFont="1" applyFill="1" applyBorder="1" applyAlignment="1">
      <alignment vertical="center" wrapText="1"/>
    </xf>
    <xf numFmtId="177" fontId="0" fillId="0" borderId="10" xfId="0" applyNumberFormat="1" applyBorder="1" applyAlignment="1">
      <alignment horizontal="center"/>
    </xf>
    <xf numFmtId="177" fontId="0" fillId="0" borderId="0" xfId="0" applyNumberFormat="1" applyBorder="1" applyAlignment="1">
      <alignment/>
    </xf>
    <xf numFmtId="0" fontId="0" fillId="42" borderId="10" xfId="0" applyFill="1" applyBorder="1" applyAlignment="1">
      <alignment wrapText="1"/>
    </xf>
    <xf numFmtId="0" fontId="0" fillId="42" borderId="10" xfId="0" applyFill="1" applyBorder="1" applyAlignment="1">
      <alignment vertical="top" wrapText="1"/>
    </xf>
    <xf numFmtId="0" fontId="0" fillId="42" borderId="10" xfId="0" applyFill="1" applyBorder="1" applyAlignment="1">
      <alignment/>
    </xf>
    <xf numFmtId="0" fontId="19" fillId="42" borderId="10" xfId="0" applyFont="1" applyFill="1" applyBorder="1" applyAlignment="1">
      <alignment vertical="top" wrapText="1"/>
    </xf>
    <xf numFmtId="0" fontId="18" fillId="42" borderId="14" xfId="0" applyFont="1" applyFill="1" applyBorder="1" applyAlignment="1">
      <alignment horizontal="center" wrapText="1"/>
    </xf>
    <xf numFmtId="0" fontId="0" fillId="42" borderId="14" xfId="0" applyFont="1" applyFill="1" applyBorder="1" applyAlignment="1">
      <alignment horizontal="center" wrapText="1"/>
    </xf>
    <xf numFmtId="177" fontId="19" fillId="42" borderId="14" xfId="0" applyNumberFormat="1" applyFont="1" applyFill="1" applyBorder="1" applyAlignment="1">
      <alignment horizontal="center" wrapText="1"/>
    </xf>
    <xf numFmtId="183" fontId="3" fillId="34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177" fontId="3" fillId="34" borderId="10" xfId="0" applyNumberFormat="1" applyFont="1" applyFill="1" applyBorder="1" applyAlignment="1">
      <alignment horizontal="right" vertical="center" wrapText="1"/>
    </xf>
    <xf numFmtId="183" fontId="3" fillId="34" borderId="10" xfId="0" applyNumberFormat="1" applyFont="1" applyFill="1" applyBorder="1" applyAlignment="1">
      <alignment horizontal="right" vertical="center" wrapText="1"/>
    </xf>
    <xf numFmtId="180" fontId="3" fillId="34" borderId="10" xfId="0" applyNumberFormat="1" applyFont="1" applyFill="1" applyBorder="1" applyAlignment="1">
      <alignment vertical="center" wrapText="1"/>
    </xf>
    <xf numFmtId="186" fontId="11" fillId="34" borderId="10" xfId="0" applyNumberFormat="1" applyFont="1" applyFill="1" applyBorder="1" applyAlignment="1">
      <alignment horizontal="right" vertical="center" wrapText="1"/>
    </xf>
    <xf numFmtId="2" fontId="11" fillId="34" borderId="10" xfId="0" applyNumberFormat="1" applyFont="1" applyFill="1" applyBorder="1" applyAlignment="1">
      <alignment vertical="center" wrapText="1"/>
    </xf>
    <xf numFmtId="49" fontId="4" fillId="34" borderId="16" xfId="0" applyNumberFormat="1" applyFont="1" applyFill="1" applyBorder="1" applyAlignment="1">
      <alignment horizontal="center" vertical="center" wrapText="1"/>
    </xf>
    <xf numFmtId="177" fontId="11" fillId="34" borderId="10" xfId="0" applyNumberFormat="1" applyFont="1" applyFill="1" applyBorder="1" applyAlignment="1">
      <alignment horizontal="center" vertical="center" wrapText="1"/>
    </xf>
    <xf numFmtId="177" fontId="11" fillId="34" borderId="10" xfId="0" applyNumberFormat="1" applyFont="1" applyFill="1" applyBorder="1" applyAlignment="1">
      <alignment horizontal="center" vertical="center"/>
    </xf>
    <xf numFmtId="180" fontId="86" fillId="34" borderId="0" xfId="0" applyNumberFormat="1" applyFont="1" applyFill="1" applyAlignment="1">
      <alignment horizontal="center" vertical="center"/>
    </xf>
    <xf numFmtId="0" fontId="11" fillId="34" borderId="10" xfId="0" applyFont="1" applyFill="1" applyBorder="1" applyAlignment="1">
      <alignment horizontal="left" vertical="center" wrapText="1"/>
    </xf>
    <xf numFmtId="3" fontId="3" fillId="34" borderId="25" xfId="0" applyNumberFormat="1" applyFont="1" applyFill="1" applyBorder="1" applyAlignment="1">
      <alignment vertical="center" wrapText="1"/>
    </xf>
    <xf numFmtId="180" fontId="3" fillId="34" borderId="16" xfId="0" applyNumberFormat="1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vertical="center" wrapText="1"/>
    </xf>
    <xf numFmtId="49" fontId="8" fillId="34" borderId="16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177" fontId="3" fillId="34" borderId="14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vertical="center" wrapText="1"/>
    </xf>
    <xf numFmtId="180" fontId="3" fillId="34" borderId="14" xfId="0" applyNumberFormat="1" applyFont="1" applyFill="1" applyBorder="1" applyAlignment="1">
      <alignment vertical="center" wrapText="1"/>
    </xf>
    <xf numFmtId="2" fontId="3" fillId="34" borderId="14" xfId="0" applyNumberFormat="1" applyFont="1" applyFill="1" applyBorder="1" applyAlignment="1">
      <alignment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177" fontId="4" fillId="34" borderId="14" xfId="0" applyNumberFormat="1" applyFont="1" applyFill="1" applyBorder="1" applyAlignment="1">
      <alignment horizontal="center" vertical="center" wrapText="1"/>
    </xf>
    <xf numFmtId="179" fontId="11" fillId="34" borderId="10" xfId="0" applyNumberFormat="1" applyFont="1" applyFill="1" applyBorder="1" applyAlignment="1">
      <alignment horizontal="center" vertical="center" wrapText="1"/>
    </xf>
    <xf numFmtId="177" fontId="86" fillId="34" borderId="10" xfId="0" applyNumberFormat="1" applyFont="1" applyFill="1" applyBorder="1" applyAlignment="1">
      <alignment horizontal="center" vertical="center"/>
    </xf>
    <xf numFmtId="177" fontId="3" fillId="34" borderId="26" xfId="0" applyNumberFormat="1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177" fontId="11" fillId="34" borderId="10" xfId="0" applyNumberFormat="1" applyFont="1" applyFill="1" applyBorder="1" applyAlignment="1">
      <alignment horizontal="right" vertical="center" wrapText="1"/>
    </xf>
    <xf numFmtId="177" fontId="3" fillId="34" borderId="17" xfId="0" applyNumberFormat="1" applyFont="1" applyFill="1" applyBorder="1" applyAlignment="1">
      <alignment horizontal="right" vertical="center" wrapText="1"/>
    </xf>
    <xf numFmtId="177" fontId="3" fillId="34" borderId="16" xfId="0" applyNumberFormat="1" applyFont="1" applyFill="1" applyBorder="1" applyAlignment="1">
      <alignment horizontal="right" vertical="center" wrapText="1"/>
    </xf>
    <xf numFmtId="177" fontId="11" fillId="34" borderId="17" xfId="0" applyNumberFormat="1" applyFont="1" applyFill="1" applyBorder="1" applyAlignment="1">
      <alignment horizontal="right" vertical="center" wrapText="1"/>
    </xf>
    <xf numFmtId="177" fontId="11" fillId="34" borderId="16" xfId="0" applyNumberFormat="1" applyFont="1" applyFill="1" applyBorder="1" applyAlignment="1">
      <alignment horizontal="right" vertical="center" wrapText="1"/>
    </xf>
    <xf numFmtId="177" fontId="3" fillId="34" borderId="17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 wrapText="1"/>
    </xf>
    <xf numFmtId="177" fontId="4" fillId="34" borderId="10" xfId="0" applyNumberFormat="1" applyFont="1" applyFill="1" applyBorder="1" applyAlignment="1">
      <alignment horizontal="right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26" fillId="34" borderId="10" xfId="0" applyFont="1" applyFill="1" applyBorder="1" applyAlignment="1">
      <alignment vertical="center" wrapText="1"/>
    </xf>
    <xf numFmtId="0" fontId="39" fillId="34" borderId="10" xfId="0" applyFont="1" applyFill="1" applyBorder="1" applyAlignment="1">
      <alignment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1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wrapText="1"/>
    </xf>
    <xf numFmtId="0" fontId="3" fillId="0" borderId="31" xfId="0" applyFon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83" fontId="3" fillId="34" borderId="14" xfId="0" applyNumberFormat="1" applyFont="1" applyFill="1" applyBorder="1" applyAlignment="1">
      <alignment horizontal="center" vertical="center" wrapText="1"/>
    </xf>
    <xf numFmtId="183" fontId="3" fillId="34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80" fontId="3" fillId="34" borderId="14" xfId="0" applyNumberFormat="1" applyFont="1" applyFill="1" applyBorder="1" applyAlignment="1">
      <alignment horizontal="center" vertical="center" wrapText="1"/>
    </xf>
    <xf numFmtId="180" fontId="3" fillId="34" borderId="16" xfId="0" applyNumberFormat="1" applyFont="1" applyFill="1" applyBorder="1" applyAlignment="1">
      <alignment horizontal="center" vertical="center" wrapText="1"/>
    </xf>
    <xf numFmtId="49" fontId="41" fillId="0" borderId="14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4" fillId="40" borderId="13" xfId="0" applyNumberFormat="1" applyFont="1" applyFill="1" applyBorder="1" applyAlignment="1">
      <alignment horizontal="center" vertical="center" wrapText="1"/>
    </xf>
    <xf numFmtId="49" fontId="4" fillId="40" borderId="25" xfId="0" applyNumberFormat="1" applyFont="1" applyFill="1" applyBorder="1" applyAlignment="1">
      <alignment horizontal="center" vertical="center" wrapText="1"/>
    </xf>
    <xf numFmtId="49" fontId="4" fillId="40" borderId="26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183" fontId="3" fillId="0" borderId="14" xfId="0" applyNumberFormat="1" applyFont="1" applyFill="1" applyBorder="1" applyAlignment="1">
      <alignment horizontal="center" vertical="center" wrapText="1"/>
    </xf>
    <xf numFmtId="183" fontId="3" fillId="0" borderId="16" xfId="0" applyNumberFormat="1" applyFont="1" applyFill="1" applyBorder="1" applyAlignment="1">
      <alignment horizontal="center" vertical="center" wrapText="1"/>
    </xf>
    <xf numFmtId="49" fontId="8" fillId="34" borderId="14" xfId="0" applyNumberFormat="1" applyFont="1" applyFill="1" applyBorder="1" applyAlignment="1">
      <alignment horizontal="center" vertical="center" wrapText="1"/>
    </xf>
    <xf numFmtId="49" fontId="8" fillId="34" borderId="17" xfId="0" applyNumberFormat="1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4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justify"/>
    </xf>
    <xf numFmtId="180" fontId="3" fillId="0" borderId="14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180" fontId="4" fillId="40" borderId="13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40" borderId="13" xfId="0" applyFont="1" applyFill="1" applyBorder="1" applyAlignment="1">
      <alignment horizontal="center" vertical="center" wrapText="1"/>
    </xf>
    <xf numFmtId="183" fontId="11" fillId="0" borderId="14" xfId="0" applyNumberFormat="1" applyFont="1" applyFill="1" applyBorder="1" applyAlignment="1">
      <alignment horizontal="center" vertical="center" wrapText="1"/>
    </xf>
    <xf numFmtId="183" fontId="11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80" fontId="3" fillId="0" borderId="14" xfId="0" applyNumberFormat="1" applyFont="1" applyFill="1" applyBorder="1" applyAlignment="1">
      <alignment horizontal="right" vertical="center" wrapText="1"/>
    </xf>
    <xf numFmtId="180" fontId="3" fillId="0" borderId="16" xfId="0" applyNumberFormat="1" applyFont="1" applyFill="1" applyBorder="1" applyAlignment="1">
      <alignment horizontal="right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vertical="top" wrapText="1"/>
    </xf>
    <xf numFmtId="180" fontId="16" fillId="0" borderId="10" xfId="0" applyNumberFormat="1" applyFont="1" applyFill="1" applyBorder="1" applyAlignment="1">
      <alignment horizontal="center" wrapText="1"/>
    </xf>
    <xf numFmtId="180" fontId="0" fillId="0" borderId="14" xfId="0" applyNumberForma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0" fontId="4" fillId="4" borderId="13" xfId="0" applyFont="1" applyFill="1" applyBorder="1" applyAlignment="1">
      <alignment horizontal="left" vertical="center"/>
    </xf>
    <xf numFmtId="0" fontId="0" fillId="0" borderId="26" xfId="0" applyBorder="1" applyAlignment="1">
      <alignment horizontal="left"/>
    </xf>
    <xf numFmtId="0" fontId="30" fillId="4" borderId="13" xfId="0" applyFont="1" applyFill="1" applyBorder="1" applyAlignment="1">
      <alignment vertical="center"/>
    </xf>
    <xf numFmtId="0" fontId="0" fillId="0" borderId="26" xfId="0" applyBorder="1" applyAlignment="1">
      <alignment/>
    </xf>
    <xf numFmtId="0" fontId="0" fillId="34" borderId="14" xfId="0" applyFill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6" fillId="34" borderId="10" xfId="0" applyFont="1" applyFill="1" applyBorder="1" applyAlignment="1">
      <alignment horizontal="center" wrapText="1"/>
    </xf>
    <xf numFmtId="1" fontId="16" fillId="0" borderId="10" xfId="0" applyNumberFormat="1" applyFont="1" applyFill="1" applyBorder="1" applyAlignment="1">
      <alignment horizontal="center" wrapText="1"/>
    </xf>
    <xf numFmtId="49" fontId="25" fillId="34" borderId="10" xfId="0" applyNumberFormat="1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wrapText="1"/>
    </xf>
    <xf numFmtId="49" fontId="2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49" fontId="25" fillId="0" borderId="10" xfId="0" applyNumberFormat="1" applyFont="1" applyFill="1" applyBorder="1" applyAlignment="1">
      <alignment vertical="top" wrapText="1"/>
    </xf>
    <xf numFmtId="178" fontId="3" fillId="34" borderId="10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178" fontId="16" fillId="0" borderId="10" xfId="0" applyNumberFormat="1" applyFont="1" applyFill="1" applyBorder="1" applyAlignment="1">
      <alignment horizontal="center" wrapText="1"/>
    </xf>
    <xf numFmtId="0" fontId="26" fillId="34" borderId="13" xfId="0" applyFont="1" applyFill="1" applyBorder="1" applyAlignment="1">
      <alignment vertical="top" wrapText="1"/>
    </xf>
    <xf numFmtId="0" fontId="26" fillId="34" borderId="25" xfId="0" applyFont="1" applyFill="1" applyBorder="1" applyAlignment="1">
      <alignment vertical="top" wrapText="1"/>
    </xf>
    <xf numFmtId="0" fontId="26" fillId="34" borderId="26" xfId="0" applyFont="1" applyFill="1" applyBorder="1" applyAlignment="1">
      <alignment vertical="top" wrapText="1"/>
    </xf>
    <xf numFmtId="180" fontId="16" fillId="34" borderId="10" xfId="0" applyNumberFormat="1" applyFont="1" applyFill="1" applyBorder="1" applyAlignment="1">
      <alignment horizontal="center" wrapText="1"/>
    </xf>
    <xf numFmtId="2" fontId="3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" fontId="3" fillId="34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90" fontId="16" fillId="0" borderId="10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4" borderId="10" xfId="0" applyFill="1" applyBorder="1" applyAlignment="1">
      <alignment horizontal="center" wrapText="1"/>
    </xf>
    <xf numFmtId="0" fontId="48" fillId="4" borderId="13" xfId="0" applyFont="1" applyFill="1" applyBorder="1" applyAlignment="1">
      <alignment horizontal="left" vertical="center"/>
    </xf>
    <xf numFmtId="0" fontId="48" fillId="4" borderId="22" xfId="0" applyFont="1" applyFill="1" applyBorder="1" applyAlignment="1">
      <alignment horizontal="left" vertical="center"/>
    </xf>
    <xf numFmtId="0" fontId="3" fillId="4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wrapText="1"/>
    </xf>
    <xf numFmtId="180" fontId="16" fillId="0" borderId="13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0" fontId="4" fillId="32" borderId="0" xfId="0" applyFont="1" applyFill="1" applyAlignment="1">
      <alignment horizontal="right" vertical="top" wrapText="1"/>
    </xf>
    <xf numFmtId="0" fontId="3" fillId="43" borderId="13" xfId="0" applyFont="1" applyFill="1" applyBorder="1" applyAlignment="1">
      <alignment horizontal="left" vertical="center" wrapText="1"/>
    </xf>
    <xf numFmtId="0" fontId="3" fillId="43" borderId="25" xfId="0" applyFont="1" applyFill="1" applyBorder="1" applyAlignment="1">
      <alignment horizontal="left" vertical="center" wrapText="1"/>
    </xf>
    <xf numFmtId="0" fontId="3" fillId="43" borderId="26" xfId="0" applyFont="1" applyFill="1" applyBorder="1" applyAlignment="1">
      <alignment horizontal="left" vertical="center" wrapText="1"/>
    </xf>
    <xf numFmtId="0" fontId="20" fillId="32" borderId="0" xfId="0" applyFont="1" applyFill="1" applyAlignment="1">
      <alignment horizontal="center" vertical="center"/>
    </xf>
    <xf numFmtId="0" fontId="0" fillId="32" borderId="0" xfId="0" applyFill="1" applyAlignment="1">
      <alignment vertical="center"/>
    </xf>
    <xf numFmtId="0" fontId="2" fillId="4" borderId="10" xfId="0" applyFont="1" applyFill="1" applyBorder="1" applyAlignment="1">
      <alignment vertical="top" wrapText="1"/>
    </xf>
    <xf numFmtId="0" fontId="21" fillId="4" borderId="10" xfId="0" applyFont="1" applyFill="1" applyBorder="1" applyAlignment="1">
      <alignment vertical="top" wrapText="1"/>
    </xf>
    <xf numFmtId="0" fontId="22" fillId="42" borderId="10" xfId="0" applyFont="1" applyFill="1" applyBorder="1" applyAlignment="1">
      <alignment vertical="top" wrapText="1"/>
    </xf>
    <xf numFmtId="0" fontId="23" fillId="42" borderId="10" xfId="0" applyFont="1" applyFill="1" applyBorder="1" applyAlignment="1">
      <alignment wrapText="1"/>
    </xf>
    <xf numFmtId="0" fontId="3" fillId="35" borderId="19" xfId="0" applyFont="1" applyFill="1" applyBorder="1" applyAlignment="1">
      <alignment horizontal="left" vertical="center" wrapText="1"/>
    </xf>
    <xf numFmtId="0" fontId="3" fillId="35" borderId="32" xfId="0" applyFont="1" applyFill="1" applyBorder="1" applyAlignment="1">
      <alignment horizontal="left" vertical="center" wrapText="1"/>
    </xf>
    <xf numFmtId="1" fontId="16" fillId="0" borderId="13" xfId="0" applyNumberFormat="1" applyFont="1" applyFill="1" applyBorder="1" applyAlignment="1">
      <alignment horizontal="center" wrapText="1"/>
    </xf>
    <xf numFmtId="49" fontId="25" fillId="34" borderId="14" xfId="0" applyNumberFormat="1" applyFont="1" applyFill="1" applyBorder="1" applyAlignment="1">
      <alignment horizontal="center" vertical="top" wrapText="1"/>
    </xf>
    <xf numFmtId="49" fontId="25" fillId="34" borderId="17" xfId="0" applyNumberFormat="1" applyFont="1" applyFill="1" applyBorder="1" applyAlignment="1">
      <alignment horizontal="center" vertical="top" wrapText="1"/>
    </xf>
    <xf numFmtId="0" fontId="3" fillId="43" borderId="19" xfId="0" applyFont="1" applyFill="1" applyBorder="1" applyAlignment="1">
      <alignment horizontal="left" vertical="center" wrapText="1"/>
    </xf>
    <xf numFmtId="0" fontId="3" fillId="43" borderId="32" xfId="0" applyFont="1" applyFill="1" applyBorder="1" applyAlignment="1">
      <alignment horizontal="left" vertical="center" wrapText="1"/>
    </xf>
    <xf numFmtId="0" fontId="32" fillId="4" borderId="13" xfId="0" applyFont="1" applyFill="1" applyBorder="1" applyAlignment="1">
      <alignment horizontal="left" vertical="center" wrapText="1"/>
    </xf>
    <xf numFmtId="0" fontId="32" fillId="4" borderId="26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3" xfId="0" applyFill="1" applyBorder="1" applyAlignment="1">
      <alignment wrapText="1"/>
    </xf>
    <xf numFmtId="49" fontId="25" fillId="34" borderId="16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top" wrapText="1"/>
    </xf>
    <xf numFmtId="0" fontId="0" fillId="34" borderId="17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49" fontId="22" fillId="37" borderId="13" xfId="0" applyNumberFormat="1" applyFont="1" applyFill="1" applyBorder="1" applyAlignment="1">
      <alignment vertical="top" wrapText="1"/>
    </xf>
    <xf numFmtId="0" fontId="22" fillId="37" borderId="25" xfId="0" applyFont="1" applyFill="1" applyBorder="1" applyAlignment="1">
      <alignment vertical="top" wrapText="1"/>
    </xf>
    <xf numFmtId="0" fontId="22" fillId="37" borderId="22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49" fontId="25" fillId="34" borderId="14" xfId="0" applyNumberFormat="1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49" fontId="25" fillId="0" borderId="14" xfId="0" applyNumberFormat="1" applyFont="1" applyFill="1" applyBorder="1" applyAlignment="1">
      <alignment vertical="top" wrapText="1"/>
    </xf>
    <xf numFmtId="0" fontId="30" fillId="4" borderId="13" xfId="0" applyFont="1" applyFill="1" applyBorder="1" applyAlignment="1">
      <alignment horizontal="left" vertical="center"/>
    </xf>
    <xf numFmtId="49" fontId="25" fillId="0" borderId="14" xfId="0" applyNumberFormat="1" applyFont="1" applyFill="1" applyBorder="1" applyAlignment="1">
      <alignment horizontal="center" vertical="top" wrapText="1"/>
    </xf>
    <xf numFmtId="49" fontId="25" fillId="0" borderId="17" xfId="0" applyNumberFormat="1" applyFont="1" applyFill="1" applyBorder="1" applyAlignment="1">
      <alignment horizontal="center" vertical="top" wrapText="1"/>
    </xf>
    <xf numFmtId="49" fontId="25" fillId="0" borderId="16" xfId="0" applyNumberFormat="1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top" wrapText="1"/>
    </xf>
    <xf numFmtId="0" fontId="44" fillId="0" borderId="14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4" fillId="40" borderId="13" xfId="0" applyNumberFormat="1" applyFont="1" applyFill="1" applyBorder="1" applyAlignment="1">
      <alignment horizontal="center" vertical="center" wrapText="1"/>
    </xf>
    <xf numFmtId="0" fontId="4" fillId="40" borderId="25" xfId="0" applyNumberFormat="1" applyFont="1" applyFill="1" applyBorder="1" applyAlignment="1">
      <alignment horizontal="center" vertical="center" wrapText="1"/>
    </xf>
    <xf numFmtId="0" fontId="4" fillId="4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/>
    </xf>
    <xf numFmtId="0" fontId="0" fillId="34" borderId="0" xfId="0" applyFill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177" fontId="3" fillId="34" borderId="14" xfId="0" applyNumberFormat="1" applyFont="1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7">
      <selection activeCell="A11" sqref="A11:B11"/>
    </sheetView>
  </sheetViews>
  <sheetFormatPr defaultColWidth="9.00390625" defaultRowHeight="12.75"/>
  <cols>
    <col min="1" max="1" width="25.75390625" style="0" customWidth="1"/>
    <col min="2" max="2" width="12.375" style="0" bestFit="1" customWidth="1"/>
    <col min="3" max="3" width="12.25390625" style="0" customWidth="1"/>
    <col min="4" max="6" width="12.375" style="0" customWidth="1"/>
    <col min="7" max="7" width="17.00390625" style="0" customWidth="1"/>
    <col min="10" max="12" width="10.625" style="0" bestFit="1" customWidth="1"/>
  </cols>
  <sheetData>
    <row r="1" spans="1:7" ht="36.75" customHeight="1">
      <c r="A1" s="6"/>
      <c r="B1" s="6"/>
      <c r="C1" s="6"/>
      <c r="D1" s="551" t="s">
        <v>100</v>
      </c>
      <c r="E1" s="551"/>
      <c r="F1" s="551"/>
      <c r="G1" s="551"/>
    </row>
    <row r="2" spans="1:7" ht="45" customHeight="1">
      <c r="A2" s="552" t="s">
        <v>266</v>
      </c>
      <c r="B2" s="553"/>
      <c r="C2" s="553"/>
      <c r="D2" s="553"/>
      <c r="E2" s="553"/>
      <c r="F2" s="553"/>
      <c r="G2" s="553"/>
    </row>
    <row r="3" spans="1:7" ht="16.5" thickBot="1">
      <c r="A3" s="5"/>
      <c r="B3" s="5"/>
      <c r="C3" s="5"/>
      <c r="D3" s="5"/>
      <c r="E3" s="5"/>
      <c r="F3" s="5"/>
      <c r="G3" s="5"/>
    </row>
    <row r="4" spans="1:7" ht="15.75" customHeight="1">
      <c r="A4" s="554" t="s">
        <v>106</v>
      </c>
      <c r="B4" s="546" t="s">
        <v>52</v>
      </c>
      <c r="C4" s="547"/>
      <c r="D4" s="547"/>
      <c r="E4" s="547"/>
      <c r="F4" s="548"/>
      <c r="G4" s="556" t="s">
        <v>53</v>
      </c>
    </row>
    <row r="5" spans="1:7" ht="52.5" customHeight="1">
      <c r="A5" s="555"/>
      <c r="B5" s="2" t="s">
        <v>123</v>
      </c>
      <c r="C5" s="2" t="s">
        <v>124</v>
      </c>
      <c r="D5" s="2" t="s">
        <v>125</v>
      </c>
      <c r="E5" s="306" t="s">
        <v>261</v>
      </c>
      <c r="F5" s="306" t="s">
        <v>262</v>
      </c>
      <c r="G5" s="557"/>
    </row>
    <row r="6" spans="1:12" ht="31.5" customHeight="1">
      <c r="A6" s="4" t="s">
        <v>68</v>
      </c>
      <c r="B6" s="138">
        <f aca="true" t="shared" si="0" ref="B6:G6">B7+B10+B8+B9</f>
        <v>50670.95859</v>
      </c>
      <c r="C6" s="138">
        <f t="shared" si="0"/>
        <v>53522.34279</v>
      </c>
      <c r="D6" s="138">
        <f t="shared" si="0"/>
        <v>7645.009639999999</v>
      </c>
      <c r="E6" s="138">
        <f t="shared" si="0"/>
        <v>346201.14438</v>
      </c>
      <c r="F6" s="138">
        <f t="shared" si="0"/>
        <v>35580.592000000004</v>
      </c>
      <c r="G6" s="139">
        <f t="shared" si="0"/>
        <v>493620.0474</v>
      </c>
      <c r="J6" s="52"/>
      <c r="K6" s="52"/>
      <c r="L6" s="52"/>
    </row>
    <row r="7" spans="1:10" ht="37.5" customHeight="1">
      <c r="A7" s="3" t="s">
        <v>50</v>
      </c>
      <c r="B7" s="140">
        <f>'Додаток 2'!K7</f>
        <v>7987.29816</v>
      </c>
      <c r="C7" s="140">
        <f>'Додаток 2'!L7</f>
        <v>2585.158</v>
      </c>
      <c r="D7" s="140">
        <f>'Додаток 2'!M7</f>
        <v>0</v>
      </c>
      <c r="E7" s="140">
        <f>'Додаток 2'!N7</f>
        <v>224637.797</v>
      </c>
      <c r="F7" s="140">
        <f>'Додаток 2'!O7</f>
        <v>0</v>
      </c>
      <c r="G7" s="139">
        <f>B7+C7+D7+E7+F7</f>
        <v>235210.25316</v>
      </c>
      <c r="J7" s="52"/>
    </row>
    <row r="8" spans="1:10" ht="37.5" customHeight="1">
      <c r="A8" s="114" t="s">
        <v>126</v>
      </c>
      <c r="B8" s="130">
        <f>'Додаток 2'!K8</f>
        <v>0</v>
      </c>
      <c r="C8" s="130">
        <f>'Додаток 2'!L8</f>
        <v>149.8</v>
      </c>
      <c r="D8" s="130">
        <f>'Додаток 2'!M8</f>
        <v>0</v>
      </c>
      <c r="E8" s="130">
        <f>'Додаток 2'!N8</f>
        <v>0</v>
      </c>
      <c r="F8" s="130">
        <f>'Додаток 2'!O8</f>
        <v>0</v>
      </c>
      <c r="G8" s="139">
        <f>B8+C8+D8+E8+F8</f>
        <v>149.8</v>
      </c>
      <c r="H8" s="9"/>
      <c r="J8" s="52"/>
    </row>
    <row r="9" spans="1:10" ht="37.5" customHeight="1">
      <c r="A9" s="114" t="str">
        <f>'Додаток 2'!I71</f>
        <v>Обласний бюджет</v>
      </c>
      <c r="B9" s="130">
        <f>'Додаток 2'!K10</f>
        <v>9995.701</v>
      </c>
      <c r="C9" s="130">
        <f>'Додаток 2'!L10</f>
        <v>0</v>
      </c>
      <c r="D9" s="130">
        <f>'Додаток 2'!M10</f>
        <v>0</v>
      </c>
      <c r="E9" s="130">
        <f>'Додаток 2'!N10</f>
        <v>714.90456</v>
      </c>
      <c r="F9" s="130">
        <f>'Додаток 2'!O10</f>
        <v>0</v>
      </c>
      <c r="G9" s="139">
        <f>B9+C9+D9+E9+F9</f>
        <v>10710.60556</v>
      </c>
      <c r="H9" s="9"/>
      <c r="J9" s="52"/>
    </row>
    <row r="10" spans="1:10" ht="33.75" customHeight="1" thickBot="1">
      <c r="A10" s="11" t="s">
        <v>63</v>
      </c>
      <c r="B10" s="263">
        <f>'Додаток 2'!K9</f>
        <v>32687.95943</v>
      </c>
      <c r="C10" s="263">
        <f>'Додаток 2'!L9</f>
        <v>50787.38479</v>
      </c>
      <c r="D10" s="263">
        <f>'Додаток 2'!M9</f>
        <v>7645.009639999999</v>
      </c>
      <c r="E10" s="263">
        <f>'Додаток 2'!N9</f>
        <v>120848.44282</v>
      </c>
      <c r="F10" s="263">
        <f>'Додаток 2'!O9</f>
        <v>35580.592000000004</v>
      </c>
      <c r="G10" s="139">
        <f>B10+C10+D10+E10+F10</f>
        <v>247549.38868</v>
      </c>
      <c r="H10" s="9"/>
      <c r="J10" s="52"/>
    </row>
    <row r="11" spans="1:7" ht="86.25" customHeight="1">
      <c r="A11" s="558"/>
      <c r="B11" s="558"/>
      <c r="C11" s="90"/>
      <c r="D11" s="559"/>
      <c r="E11" s="559"/>
      <c r="F11" s="559"/>
      <c r="G11" s="559"/>
    </row>
    <row r="12" spans="1:7" ht="15.75" customHeight="1">
      <c r="A12" s="549"/>
      <c r="B12" s="550"/>
      <c r="C12" s="550"/>
      <c r="D12" s="550"/>
      <c r="E12" s="550"/>
      <c r="F12" s="550"/>
      <c r="G12" s="550"/>
    </row>
    <row r="13" spans="1:7" ht="63" customHeight="1">
      <c r="A13" s="91"/>
      <c r="B13" s="73"/>
      <c r="C13" s="90"/>
      <c r="G13" s="6"/>
    </row>
    <row r="16" spans="1:6" ht="15.75">
      <c r="A16" s="6"/>
      <c r="B16" s="6"/>
      <c r="C16" s="6"/>
      <c r="D16" s="6"/>
      <c r="E16" s="6"/>
      <c r="F16" s="6"/>
    </row>
    <row r="18" spans="1:7" ht="15.75">
      <c r="A18" s="549"/>
      <c r="B18" s="550"/>
      <c r="C18" s="550"/>
      <c r="D18" s="550"/>
      <c r="E18" s="550"/>
      <c r="F18" s="550"/>
      <c r="G18" s="550"/>
    </row>
    <row r="19" spans="1:7" ht="15.75">
      <c r="A19" s="549"/>
      <c r="B19" s="550"/>
      <c r="C19" s="550"/>
      <c r="D19" s="550"/>
      <c r="E19" s="550"/>
      <c r="F19" s="550"/>
      <c r="G19" s="550"/>
    </row>
  </sheetData>
  <sheetProtection/>
  <mergeCells count="10">
    <mergeCell ref="B4:F4"/>
    <mergeCell ref="A19:G19"/>
    <mergeCell ref="A18:G18"/>
    <mergeCell ref="D1:G1"/>
    <mergeCell ref="A2:G2"/>
    <mergeCell ref="A4:A5"/>
    <mergeCell ref="G4:G5"/>
    <mergeCell ref="A12:G12"/>
    <mergeCell ref="A11:B11"/>
    <mergeCell ref="D11:G11"/>
  </mergeCells>
  <printOptions/>
  <pageMargins left="1.1811023622047245" right="0.3937007874015748" top="1.1811023622047245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77"/>
  <sheetViews>
    <sheetView view="pageBreakPreview" zoomScale="80" zoomScaleSheetLayoutView="80" workbookViewId="0" topLeftCell="A159">
      <selection activeCell="B174" sqref="B174:B176"/>
    </sheetView>
  </sheetViews>
  <sheetFormatPr defaultColWidth="9.00390625" defaultRowHeight="12.75"/>
  <cols>
    <col min="1" max="1" width="6.75390625" style="25" customWidth="1"/>
    <col min="2" max="2" width="101.25390625" style="9" customWidth="1"/>
    <col min="3" max="3" width="19.375" style="9" customWidth="1"/>
    <col min="4" max="4" width="14.25390625" style="9" customWidth="1"/>
    <col min="5" max="5" width="11.25390625" style="9" customWidth="1"/>
    <col min="6" max="6" width="16.375" style="9" customWidth="1"/>
    <col min="7" max="7" width="9.875" style="9" hidden="1" customWidth="1"/>
    <col min="8" max="8" width="9.375" style="9" hidden="1" customWidth="1"/>
    <col min="9" max="9" width="20.00390625" style="9" customWidth="1"/>
    <col min="10" max="10" width="20.75390625" style="9" customWidth="1"/>
    <col min="11" max="11" width="17.25390625" style="9" customWidth="1"/>
    <col min="12" max="12" width="17.625" style="9" customWidth="1"/>
    <col min="13" max="13" width="21.25390625" style="9" customWidth="1"/>
    <col min="14" max="15" width="20.375" style="9" customWidth="1"/>
    <col min="16" max="16" width="18.625" style="9" customWidth="1"/>
    <col min="17" max="17" width="17.375" style="78" customWidth="1"/>
    <col min="18" max="18" width="16.00390625" style="78" bestFit="1" customWidth="1"/>
    <col min="19" max="19" width="13.875" style="78" bestFit="1" customWidth="1"/>
    <col min="20" max="20" width="10.75390625" style="78" bestFit="1" customWidth="1"/>
    <col min="21" max="21" width="16.875" style="78" customWidth="1"/>
    <col min="22" max="22" width="12.75390625" style="78" bestFit="1" customWidth="1"/>
    <col min="23" max="23" width="12.75390625" style="9" bestFit="1" customWidth="1"/>
    <col min="24" max="16384" width="9.125" style="9" customWidth="1"/>
  </cols>
  <sheetData>
    <row r="1" spans="1:15" ht="24.75" customHeight="1">
      <c r="A1" s="185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416" t="s">
        <v>333</v>
      </c>
      <c r="O1" s="78"/>
    </row>
    <row r="2" spans="1:15" ht="30.75" customHeight="1">
      <c r="A2" s="601" t="s">
        <v>265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</row>
    <row r="3" spans="1:15" ht="28.5" customHeight="1">
      <c r="A3" s="602" t="s">
        <v>56</v>
      </c>
      <c r="B3" s="566" t="s">
        <v>60</v>
      </c>
      <c r="C3" s="566" t="s">
        <v>61</v>
      </c>
      <c r="D3" s="566" t="s">
        <v>173</v>
      </c>
      <c r="E3" s="566" t="s">
        <v>42</v>
      </c>
      <c r="F3" s="566" t="s">
        <v>57</v>
      </c>
      <c r="G3" s="566" t="s">
        <v>43</v>
      </c>
      <c r="H3" s="566"/>
      <c r="I3" s="566" t="s">
        <v>40</v>
      </c>
      <c r="J3" s="603" t="s">
        <v>58</v>
      </c>
      <c r="K3" s="604"/>
      <c r="L3" s="604"/>
      <c r="M3" s="604"/>
      <c r="N3" s="604"/>
      <c r="O3" s="605"/>
    </row>
    <row r="4" spans="1:15" ht="48" customHeight="1">
      <c r="A4" s="602"/>
      <c r="B4" s="566"/>
      <c r="C4" s="564"/>
      <c r="D4" s="564"/>
      <c r="E4" s="566"/>
      <c r="F4" s="566"/>
      <c r="G4" s="566" t="s">
        <v>44</v>
      </c>
      <c r="H4" s="566" t="s">
        <v>45</v>
      </c>
      <c r="I4" s="566"/>
      <c r="J4" s="566" t="s">
        <v>59</v>
      </c>
      <c r="K4" s="603" t="s">
        <v>41</v>
      </c>
      <c r="L4" s="604"/>
      <c r="M4" s="604"/>
      <c r="N4" s="604"/>
      <c r="O4" s="605"/>
    </row>
    <row r="5" spans="1:15" ht="33.75" customHeight="1">
      <c r="A5" s="602"/>
      <c r="B5" s="566"/>
      <c r="C5" s="564"/>
      <c r="D5" s="564"/>
      <c r="E5" s="566"/>
      <c r="F5" s="566"/>
      <c r="G5" s="566"/>
      <c r="H5" s="566"/>
      <c r="I5" s="566"/>
      <c r="J5" s="566"/>
      <c r="K5" s="125">
        <v>2020</v>
      </c>
      <c r="L5" s="125">
        <v>2021</v>
      </c>
      <c r="M5" s="125">
        <v>2022</v>
      </c>
      <c r="N5" s="480">
        <v>2023</v>
      </c>
      <c r="O5" s="125">
        <v>2024</v>
      </c>
    </row>
    <row r="6" spans="1:21" ht="31.5" customHeight="1">
      <c r="A6" s="569"/>
      <c r="B6" s="578" t="s">
        <v>54</v>
      </c>
      <c r="C6" s="578"/>
      <c r="D6" s="578"/>
      <c r="E6" s="578"/>
      <c r="F6" s="578"/>
      <c r="G6" s="10"/>
      <c r="H6" s="10"/>
      <c r="I6" s="26" t="s">
        <v>44</v>
      </c>
      <c r="J6" s="144">
        <f aca="true" t="shared" si="0" ref="J6:O6">J7+J9+J8+J10</f>
        <v>493620.04740000004</v>
      </c>
      <c r="K6" s="144">
        <f t="shared" si="0"/>
        <v>50670.95859</v>
      </c>
      <c r="L6" s="144">
        <f t="shared" si="0"/>
        <v>53522.34279</v>
      </c>
      <c r="M6" s="144">
        <f t="shared" si="0"/>
        <v>7645.009639999999</v>
      </c>
      <c r="N6" s="463">
        <f t="shared" si="0"/>
        <v>346201.14438</v>
      </c>
      <c r="O6" s="144">
        <f t="shared" si="0"/>
        <v>35580.592000000004</v>
      </c>
      <c r="Q6" s="207"/>
      <c r="R6" s="208"/>
      <c r="S6" s="208"/>
      <c r="T6" s="208"/>
      <c r="U6" s="208"/>
    </row>
    <row r="7" spans="1:21" ht="28.5">
      <c r="A7" s="582"/>
      <c r="B7" s="579"/>
      <c r="C7" s="584"/>
      <c r="D7" s="579"/>
      <c r="E7" s="579"/>
      <c r="F7" s="579"/>
      <c r="G7" s="10"/>
      <c r="H7" s="10"/>
      <c r="I7" s="187" t="s">
        <v>50</v>
      </c>
      <c r="J7" s="144">
        <f aca="true" t="shared" si="1" ref="J7:O7">J14+J65+J128</f>
        <v>235210.25316</v>
      </c>
      <c r="K7" s="144">
        <f t="shared" si="1"/>
        <v>7987.29816</v>
      </c>
      <c r="L7" s="144">
        <f t="shared" si="1"/>
        <v>2585.158</v>
      </c>
      <c r="M7" s="144">
        <f t="shared" si="1"/>
        <v>0</v>
      </c>
      <c r="N7" s="463">
        <f t="shared" si="1"/>
        <v>224637.797</v>
      </c>
      <c r="O7" s="144">
        <f t="shared" si="1"/>
        <v>0</v>
      </c>
      <c r="Q7" s="209"/>
      <c r="R7" s="208"/>
      <c r="S7" s="208"/>
      <c r="T7" s="208"/>
      <c r="U7" s="208"/>
    </row>
    <row r="8" spans="1:21" ht="28.5">
      <c r="A8" s="582"/>
      <c r="B8" s="579"/>
      <c r="C8" s="584"/>
      <c r="D8" s="579"/>
      <c r="E8" s="579"/>
      <c r="F8" s="579"/>
      <c r="G8" s="10"/>
      <c r="H8" s="10"/>
      <c r="I8" s="28" t="s">
        <v>126</v>
      </c>
      <c r="J8" s="144">
        <f>K8+L8+M8+N8+O8</f>
        <v>149.8</v>
      </c>
      <c r="K8" s="144">
        <f>K15+K66+K146</f>
        <v>0</v>
      </c>
      <c r="L8" s="144">
        <f>L15+L66+L146</f>
        <v>149.8</v>
      </c>
      <c r="M8" s="144">
        <f>M15+M66+M146</f>
        <v>0</v>
      </c>
      <c r="N8" s="463">
        <f>N15+N66+N146</f>
        <v>0</v>
      </c>
      <c r="O8" s="144">
        <f>O15+O66+O146</f>
        <v>0</v>
      </c>
      <c r="Q8" s="209"/>
      <c r="R8" s="208"/>
      <c r="S8" s="208"/>
      <c r="T8" s="208"/>
      <c r="U8" s="208"/>
    </row>
    <row r="9" spans="1:21" ht="24" customHeight="1">
      <c r="A9" s="582"/>
      <c r="B9" s="579"/>
      <c r="C9" s="584"/>
      <c r="D9" s="579"/>
      <c r="E9" s="579"/>
      <c r="F9" s="579"/>
      <c r="G9" s="10"/>
      <c r="H9" s="10"/>
      <c r="I9" s="28" t="s">
        <v>62</v>
      </c>
      <c r="J9" s="144">
        <f aca="true" t="shared" si="2" ref="J9:O9">J16+J67+J111+J145+J127</f>
        <v>247549.38868000003</v>
      </c>
      <c r="K9" s="144">
        <f t="shared" si="2"/>
        <v>32687.95943</v>
      </c>
      <c r="L9" s="144">
        <f t="shared" si="2"/>
        <v>50787.38479</v>
      </c>
      <c r="M9" s="144">
        <f t="shared" si="2"/>
        <v>7645.009639999999</v>
      </c>
      <c r="N9" s="463">
        <f t="shared" si="2"/>
        <v>120848.44282</v>
      </c>
      <c r="O9" s="144">
        <f t="shared" si="2"/>
        <v>35580.592000000004</v>
      </c>
      <c r="Q9" s="209"/>
      <c r="R9" s="208"/>
      <c r="S9" s="208"/>
      <c r="T9" s="208"/>
      <c r="U9" s="208"/>
    </row>
    <row r="10" spans="1:21" ht="30.75" customHeight="1">
      <c r="A10" s="570"/>
      <c r="B10" s="580"/>
      <c r="C10" s="585"/>
      <c r="D10" s="585"/>
      <c r="E10" s="585"/>
      <c r="F10" s="585"/>
      <c r="G10" s="10"/>
      <c r="H10" s="10"/>
      <c r="I10" s="28" t="s">
        <v>37</v>
      </c>
      <c r="J10" s="144">
        <f aca="true" t="shared" si="3" ref="J10:O10">J17+J68+J132</f>
        <v>10710.60556</v>
      </c>
      <c r="K10" s="144">
        <f t="shared" si="3"/>
        <v>9995.701</v>
      </c>
      <c r="L10" s="144">
        <f t="shared" si="3"/>
        <v>0</v>
      </c>
      <c r="M10" s="144">
        <f t="shared" si="3"/>
        <v>0</v>
      </c>
      <c r="N10" s="463">
        <f t="shared" si="3"/>
        <v>714.90456</v>
      </c>
      <c r="O10" s="144">
        <f t="shared" si="3"/>
        <v>0</v>
      </c>
      <c r="Q10" s="209"/>
      <c r="R10" s="208"/>
      <c r="S10" s="208"/>
      <c r="T10" s="208"/>
      <c r="U10" s="208"/>
    </row>
    <row r="11" spans="1:15" ht="24.75" customHeight="1">
      <c r="A11" s="606" t="s">
        <v>55</v>
      </c>
      <c r="B11" s="606"/>
      <c r="C11" s="606"/>
      <c r="D11" s="606"/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6"/>
    </row>
    <row r="12" spans="1:21" ht="15.75" customHeight="1" hidden="1">
      <c r="A12" s="602"/>
      <c r="B12" s="569" t="s">
        <v>51</v>
      </c>
      <c r="C12" s="29"/>
      <c r="D12" s="569"/>
      <c r="E12" s="569"/>
      <c r="F12" s="569"/>
      <c r="G12" s="10" t="e">
        <f>#REF!</f>
        <v>#REF!</v>
      </c>
      <c r="H12" s="10" t="e">
        <f>#REF!</f>
        <v>#REF!</v>
      </c>
      <c r="I12" s="26" t="s">
        <v>44</v>
      </c>
      <c r="J12" s="144">
        <f aca="true" t="shared" si="4" ref="J12:O12">J16+J14+J15+J17</f>
        <v>351924.92088</v>
      </c>
      <c r="K12" s="144">
        <f t="shared" si="4"/>
        <v>9357.893059999999</v>
      </c>
      <c r="L12" s="144">
        <f t="shared" si="4"/>
        <v>38620.637259999996</v>
      </c>
      <c r="M12" s="144">
        <f t="shared" si="4"/>
        <v>3816.35673</v>
      </c>
      <c r="N12" s="144">
        <f t="shared" si="4"/>
        <v>282730.03383</v>
      </c>
      <c r="O12" s="144">
        <f t="shared" si="4"/>
        <v>17400</v>
      </c>
      <c r="Q12" s="268">
        <f>L12-'результат показники 3'!G6</f>
        <v>0</v>
      </c>
      <c r="R12" s="208"/>
      <c r="S12" s="208"/>
      <c r="T12" s="307"/>
      <c r="U12" s="307"/>
    </row>
    <row r="13" spans="1:21" ht="34.5" customHeight="1">
      <c r="A13" s="602"/>
      <c r="B13" s="582"/>
      <c r="C13" s="569"/>
      <c r="D13" s="582"/>
      <c r="E13" s="582"/>
      <c r="F13" s="582"/>
      <c r="G13" s="10"/>
      <c r="H13" s="10"/>
      <c r="I13" s="26" t="s">
        <v>44</v>
      </c>
      <c r="J13" s="144">
        <f aca="true" t="shared" si="5" ref="J13:O13">J14+J15+J16+J17</f>
        <v>351924.92088</v>
      </c>
      <c r="K13" s="144">
        <f t="shared" si="5"/>
        <v>9357.893059999999</v>
      </c>
      <c r="L13" s="144">
        <f t="shared" si="5"/>
        <v>38620.637259999996</v>
      </c>
      <c r="M13" s="144">
        <f t="shared" si="5"/>
        <v>3816.35673</v>
      </c>
      <c r="N13" s="463">
        <f t="shared" si="5"/>
        <v>282730.03383</v>
      </c>
      <c r="O13" s="144">
        <f t="shared" si="5"/>
        <v>17400</v>
      </c>
      <c r="Q13" s="268"/>
      <c r="R13" s="208"/>
      <c r="S13" s="208"/>
      <c r="T13" s="307"/>
      <c r="U13" s="307"/>
    </row>
    <row r="14" spans="1:21" ht="28.5">
      <c r="A14" s="602"/>
      <c r="B14" s="582"/>
      <c r="C14" s="584"/>
      <c r="D14" s="582"/>
      <c r="E14" s="582"/>
      <c r="F14" s="582"/>
      <c r="G14" s="10"/>
      <c r="H14" s="10"/>
      <c r="I14" s="28" t="s">
        <v>50</v>
      </c>
      <c r="J14" s="144">
        <f aca="true" t="shared" si="6" ref="J14:O14">J24+J60</f>
        <v>227222.955</v>
      </c>
      <c r="K14" s="144">
        <f t="shared" si="6"/>
        <v>0</v>
      </c>
      <c r="L14" s="144">
        <f t="shared" si="6"/>
        <v>2585.158</v>
      </c>
      <c r="M14" s="144">
        <f t="shared" si="6"/>
        <v>0</v>
      </c>
      <c r="N14" s="463">
        <f t="shared" si="6"/>
        <v>224637.797</v>
      </c>
      <c r="O14" s="144">
        <f t="shared" si="6"/>
        <v>0</v>
      </c>
      <c r="Q14" s="209"/>
      <c r="R14" s="208"/>
      <c r="S14" s="208"/>
      <c r="T14" s="307"/>
      <c r="U14" s="307"/>
    </row>
    <row r="15" spans="1:21" ht="28.5">
      <c r="A15" s="602"/>
      <c r="B15" s="582"/>
      <c r="C15" s="584"/>
      <c r="D15" s="582"/>
      <c r="E15" s="582"/>
      <c r="F15" s="582"/>
      <c r="G15" s="10"/>
      <c r="H15" s="10"/>
      <c r="I15" s="28" t="s">
        <v>126</v>
      </c>
      <c r="J15" s="144">
        <v>0</v>
      </c>
      <c r="K15" s="144">
        <v>0</v>
      </c>
      <c r="L15" s="144">
        <v>0</v>
      </c>
      <c r="M15" s="144">
        <v>0</v>
      </c>
      <c r="N15" s="463">
        <v>0</v>
      </c>
      <c r="O15" s="144">
        <v>0</v>
      </c>
      <c r="Q15" s="209"/>
      <c r="R15" s="208"/>
      <c r="S15" s="208"/>
      <c r="T15" s="307"/>
      <c r="U15" s="307"/>
    </row>
    <row r="16" spans="1:21" ht="29.25" customHeight="1">
      <c r="A16" s="602"/>
      <c r="B16" s="582"/>
      <c r="C16" s="584"/>
      <c r="D16" s="582"/>
      <c r="E16" s="582"/>
      <c r="F16" s="582"/>
      <c r="G16" s="10"/>
      <c r="H16" s="10"/>
      <c r="I16" s="28" t="s">
        <v>62</v>
      </c>
      <c r="J16" s="144">
        <f aca="true" t="shared" si="7" ref="J16:O16">J20+J22+J31+J37+J43+J49+J51+J53+J54+J55+J56+J57+J58+J59+J62</f>
        <v>124701.96588000002</v>
      </c>
      <c r="K16" s="144">
        <f t="shared" si="7"/>
        <v>9357.893059999999</v>
      </c>
      <c r="L16" s="144">
        <f t="shared" si="7"/>
        <v>36035.47925999999</v>
      </c>
      <c r="M16" s="144">
        <f t="shared" si="7"/>
        <v>3816.35673</v>
      </c>
      <c r="N16" s="463">
        <f t="shared" si="7"/>
        <v>58092.23683</v>
      </c>
      <c r="O16" s="144">
        <f t="shared" si="7"/>
        <v>17400</v>
      </c>
      <c r="Q16" s="209"/>
      <c r="R16" s="208"/>
      <c r="S16" s="208"/>
      <c r="T16" s="307"/>
      <c r="U16" s="307"/>
    </row>
    <row r="17" spans="1:21" ht="29.25" customHeight="1">
      <c r="A17" s="29"/>
      <c r="B17" s="585"/>
      <c r="C17" s="585"/>
      <c r="D17" s="585"/>
      <c r="E17" s="585"/>
      <c r="F17" s="585"/>
      <c r="G17" s="10"/>
      <c r="H17" s="10"/>
      <c r="I17" s="28" t="s">
        <v>37</v>
      </c>
      <c r="J17" s="144">
        <f aca="true" t="shared" si="8" ref="J17:O17">J23</f>
        <v>0</v>
      </c>
      <c r="K17" s="144">
        <f t="shared" si="8"/>
        <v>0</v>
      </c>
      <c r="L17" s="144">
        <f t="shared" si="8"/>
        <v>0</v>
      </c>
      <c r="M17" s="144">
        <f t="shared" si="8"/>
        <v>0</v>
      </c>
      <c r="N17" s="463">
        <f t="shared" si="8"/>
        <v>0</v>
      </c>
      <c r="O17" s="144">
        <f t="shared" si="8"/>
        <v>0</v>
      </c>
      <c r="Q17" s="209"/>
      <c r="R17" s="208"/>
      <c r="S17" s="208"/>
      <c r="T17" s="307"/>
      <c r="U17" s="307"/>
    </row>
    <row r="18" spans="1:15" ht="24" customHeight="1" hidden="1">
      <c r="A18" s="582"/>
      <c r="B18" s="136" t="s">
        <v>3</v>
      </c>
      <c r="C18" s="71"/>
      <c r="D18" s="196"/>
      <c r="E18" s="29"/>
      <c r="F18" s="192"/>
      <c r="G18" s="10"/>
      <c r="H18" s="10"/>
      <c r="I18" s="8"/>
      <c r="J18" s="144">
        <f>K18+L18+M18</f>
        <v>784</v>
      </c>
      <c r="K18" s="69"/>
      <c r="L18" s="130">
        <v>117</v>
      </c>
      <c r="M18" s="130">
        <v>667</v>
      </c>
      <c r="N18" s="431"/>
      <c r="O18" s="130"/>
    </row>
    <row r="19" spans="1:15" ht="24" customHeight="1" hidden="1">
      <c r="A19" s="582"/>
      <c r="B19" s="136" t="s">
        <v>49</v>
      </c>
      <c r="C19" s="71"/>
      <c r="D19" s="196"/>
      <c r="E19" s="29"/>
      <c r="F19" s="192"/>
      <c r="G19" s="10"/>
      <c r="H19" s="10"/>
      <c r="I19" s="8"/>
      <c r="J19" s="144">
        <f>K19+L19+M19</f>
        <v>224</v>
      </c>
      <c r="K19" s="69"/>
      <c r="L19" s="130"/>
      <c r="M19" s="130">
        <v>224</v>
      </c>
      <c r="N19" s="431"/>
      <c r="O19" s="130"/>
    </row>
    <row r="20" spans="1:15" ht="35.25" customHeight="1" hidden="1">
      <c r="A20" s="582"/>
      <c r="B20" s="168" t="s">
        <v>117</v>
      </c>
      <c r="C20" s="71">
        <v>30</v>
      </c>
      <c r="D20" s="71">
        <v>30</v>
      </c>
      <c r="E20" s="125"/>
      <c r="F20" s="588" t="s">
        <v>98</v>
      </c>
      <c r="G20" s="10"/>
      <c r="H20" s="10"/>
      <c r="I20" s="8" t="s">
        <v>62</v>
      </c>
      <c r="J20" s="144">
        <f>K20+L20+M20</f>
        <v>0</v>
      </c>
      <c r="K20" s="69"/>
      <c r="L20" s="130"/>
      <c r="M20" s="130"/>
      <c r="N20" s="431"/>
      <c r="O20" s="130"/>
    </row>
    <row r="21" spans="1:16" ht="30.75" customHeight="1" hidden="1">
      <c r="A21" s="570"/>
      <c r="B21" s="197" t="s">
        <v>95</v>
      </c>
      <c r="C21" s="71">
        <v>8</v>
      </c>
      <c r="D21" s="71">
        <v>8</v>
      </c>
      <c r="E21" s="29"/>
      <c r="F21" s="589"/>
      <c r="G21" s="10"/>
      <c r="H21" s="10"/>
      <c r="I21" s="8" t="s">
        <v>62</v>
      </c>
      <c r="J21" s="144">
        <f>K21+L21+M21</f>
        <v>0</v>
      </c>
      <c r="K21" s="69"/>
      <c r="L21" s="130"/>
      <c r="M21" s="130"/>
      <c r="N21" s="431"/>
      <c r="O21" s="130"/>
      <c r="P21" s="195" t="e">
        <f>P22-K22</f>
        <v>#VALUE!</v>
      </c>
    </row>
    <row r="22" spans="1:20" ht="32.25" customHeight="1">
      <c r="A22" s="569" t="s">
        <v>65</v>
      </c>
      <c r="B22" s="607" t="s">
        <v>247</v>
      </c>
      <c r="C22" s="593">
        <v>262619.043</v>
      </c>
      <c r="D22" s="593">
        <f>D27+D28+D30+D26-D29+11795.285+694.492</f>
        <v>13010.701</v>
      </c>
      <c r="E22" s="569" t="s">
        <v>259</v>
      </c>
      <c r="F22" s="572" t="s">
        <v>31</v>
      </c>
      <c r="G22" s="7"/>
      <c r="H22" s="7"/>
      <c r="I22" s="8" t="s">
        <v>62</v>
      </c>
      <c r="J22" s="144">
        <f>K22+L22+M22+N22+O22</f>
        <v>65254.436</v>
      </c>
      <c r="K22" s="130">
        <v>8900.14044</v>
      </c>
      <c r="L22" s="130">
        <v>15913.83</v>
      </c>
      <c r="M22" s="130"/>
      <c r="N22" s="431">
        <f>C22-(K22+L22+N24+M24+D22)-L24</f>
        <v>40440.465560000004</v>
      </c>
      <c r="O22" s="130"/>
      <c r="P22" s="198" t="s">
        <v>246</v>
      </c>
      <c r="Q22" s="280"/>
      <c r="R22" s="281">
        <f>C22-D22-J22-J23-J24</f>
        <v>0</v>
      </c>
      <c r="S22" s="282"/>
      <c r="T22" s="282"/>
    </row>
    <row r="23" spans="1:21" ht="31.5" customHeight="1">
      <c r="A23" s="582"/>
      <c r="B23" s="617"/>
      <c r="C23" s="594"/>
      <c r="D23" s="594"/>
      <c r="E23" s="582"/>
      <c r="F23" s="583"/>
      <c r="G23" s="7"/>
      <c r="H23" s="7"/>
      <c r="I23" s="8" t="s">
        <v>37</v>
      </c>
      <c r="J23" s="144">
        <f aca="true" t="shared" si="9" ref="J23:J44">K23+L23+M23+N23+O23</f>
        <v>0</v>
      </c>
      <c r="K23" s="130"/>
      <c r="L23" s="130"/>
      <c r="M23" s="130"/>
      <c r="N23" s="431"/>
      <c r="O23" s="130"/>
      <c r="P23" s="284">
        <v>20000</v>
      </c>
      <c r="Q23" s="92">
        <f>K22+L22+M22+L24+M24+D22</f>
        <v>40409.829439999994</v>
      </c>
      <c r="R23" s="285">
        <f>Q23-C22</f>
        <v>-222209.21356</v>
      </c>
      <c r="S23" s="285"/>
      <c r="U23" s="199"/>
    </row>
    <row r="24" spans="1:21" ht="36" customHeight="1">
      <c r="A24" s="582"/>
      <c r="B24" s="617"/>
      <c r="C24" s="594"/>
      <c r="D24" s="594"/>
      <c r="E24" s="582"/>
      <c r="F24" s="583"/>
      <c r="G24" s="7"/>
      <c r="H24" s="7"/>
      <c r="I24" s="8" t="s">
        <v>50</v>
      </c>
      <c r="J24" s="144">
        <f t="shared" si="9"/>
        <v>184353.906</v>
      </c>
      <c r="K24" s="286"/>
      <c r="L24" s="286">
        <v>2585.158</v>
      </c>
      <c r="M24" s="130"/>
      <c r="N24" s="431">
        <v>181768.748</v>
      </c>
      <c r="O24" s="130"/>
      <c r="P24" s="194">
        <v>25750</v>
      </c>
      <c r="R24" s="199"/>
      <c r="U24" s="199"/>
    </row>
    <row r="25" spans="1:21" ht="29.25" customHeight="1">
      <c r="A25" s="582"/>
      <c r="B25" s="608"/>
      <c r="C25" s="595"/>
      <c r="D25" s="595"/>
      <c r="E25" s="582"/>
      <c r="F25" s="583"/>
      <c r="G25" s="7"/>
      <c r="H25" s="7"/>
      <c r="I25" s="8" t="s">
        <v>62</v>
      </c>
      <c r="J25" s="144">
        <f t="shared" si="9"/>
        <v>0</v>
      </c>
      <c r="K25" s="286"/>
      <c r="L25" s="286"/>
      <c r="M25" s="130"/>
      <c r="N25" s="431"/>
      <c r="O25" s="130"/>
      <c r="P25" s="194"/>
      <c r="R25" s="199"/>
      <c r="U25" s="199"/>
    </row>
    <row r="26" spans="1:21" ht="29.25" customHeight="1">
      <c r="A26" s="582"/>
      <c r="B26" s="136" t="s">
        <v>69</v>
      </c>
      <c r="C26" s="80">
        <v>430.847</v>
      </c>
      <c r="D26" s="80">
        <v>363.843</v>
      </c>
      <c r="E26" s="582"/>
      <c r="F26" s="583"/>
      <c r="G26" s="7"/>
      <c r="H26" s="7"/>
      <c r="I26" s="8" t="s">
        <v>62</v>
      </c>
      <c r="J26" s="144">
        <f t="shared" si="9"/>
        <v>0</v>
      </c>
      <c r="K26" s="286"/>
      <c r="L26" s="286"/>
      <c r="M26" s="130"/>
      <c r="N26" s="431"/>
      <c r="O26" s="130"/>
      <c r="P26" s="194"/>
      <c r="R26" s="199"/>
      <c r="U26" s="199"/>
    </row>
    <row r="27" spans="1:21" ht="33.75" customHeight="1" hidden="1">
      <c r="A27" s="582"/>
      <c r="B27" s="136" t="s">
        <v>141</v>
      </c>
      <c r="C27" s="80">
        <v>42.977</v>
      </c>
      <c r="D27" s="80">
        <v>41.68</v>
      </c>
      <c r="E27" s="582"/>
      <c r="F27" s="583"/>
      <c r="G27" s="7"/>
      <c r="H27" s="7"/>
      <c r="I27" s="8" t="s">
        <v>62</v>
      </c>
      <c r="J27" s="144">
        <f t="shared" si="9"/>
        <v>0</v>
      </c>
      <c r="K27" s="130"/>
      <c r="L27" s="130"/>
      <c r="M27" s="130"/>
      <c r="N27" s="431"/>
      <c r="O27" s="130"/>
      <c r="Q27" s="92"/>
      <c r="U27" s="199"/>
    </row>
    <row r="28" spans="1:21" ht="33.75" customHeight="1" hidden="1">
      <c r="A28" s="582"/>
      <c r="B28" s="136" t="s">
        <v>142</v>
      </c>
      <c r="C28" s="80">
        <v>1312.989</v>
      </c>
      <c r="D28" s="80">
        <f>115.401</f>
        <v>115.401</v>
      </c>
      <c r="E28" s="582"/>
      <c r="F28" s="583"/>
      <c r="G28" s="7"/>
      <c r="H28" s="7"/>
      <c r="I28" s="8" t="s">
        <v>62</v>
      </c>
      <c r="J28" s="144">
        <f t="shared" si="9"/>
        <v>1274.02525</v>
      </c>
      <c r="K28" s="130">
        <v>76.43725</v>
      </c>
      <c r="L28" s="166">
        <f>C28-D28</f>
        <v>1197.588</v>
      </c>
      <c r="M28" s="130"/>
      <c r="N28" s="431"/>
      <c r="O28" s="130"/>
      <c r="P28" s="163"/>
      <c r="U28" s="199"/>
    </row>
    <row r="29" spans="1:21" ht="33.75" customHeight="1" hidden="1">
      <c r="A29" s="582"/>
      <c r="B29" s="136" t="s">
        <v>143</v>
      </c>
      <c r="C29" s="80">
        <v>165.816</v>
      </c>
      <c r="D29" s="80">
        <v>0</v>
      </c>
      <c r="E29" s="582"/>
      <c r="F29" s="583"/>
      <c r="G29" s="7"/>
      <c r="H29" s="7"/>
      <c r="I29" s="8" t="s">
        <v>62</v>
      </c>
      <c r="J29" s="144">
        <f t="shared" si="9"/>
        <v>165.816</v>
      </c>
      <c r="K29" s="130">
        <v>0</v>
      </c>
      <c r="L29" s="166">
        <f>C29-D29</f>
        <v>165.816</v>
      </c>
      <c r="M29" s="130"/>
      <c r="N29" s="431"/>
      <c r="O29" s="130"/>
      <c r="P29" s="163"/>
      <c r="U29" s="199"/>
    </row>
    <row r="30" spans="1:21" ht="33.75" customHeight="1">
      <c r="A30" s="570"/>
      <c r="B30" s="136" t="s">
        <v>320</v>
      </c>
      <c r="C30" s="80">
        <f>J30</f>
        <v>1757.63791</v>
      </c>
      <c r="D30" s="80">
        <v>0</v>
      </c>
      <c r="E30" s="570"/>
      <c r="F30" s="573"/>
      <c r="G30" s="7"/>
      <c r="H30" s="7"/>
      <c r="I30" s="8" t="s">
        <v>62</v>
      </c>
      <c r="J30" s="144">
        <f>K30+L30+M30+N30+O30</f>
        <v>1757.63791</v>
      </c>
      <c r="K30" s="130">
        <v>549.5604</v>
      </c>
      <c r="L30" s="166"/>
      <c r="M30" s="130"/>
      <c r="N30" s="431">
        <v>1208.07751</v>
      </c>
      <c r="O30" s="130"/>
      <c r="P30" s="353"/>
      <c r="U30" s="199"/>
    </row>
    <row r="31" spans="1:21" ht="56.25" customHeight="1">
      <c r="A31" s="569" t="s">
        <v>46</v>
      </c>
      <c r="B31" s="143" t="s">
        <v>161</v>
      </c>
      <c r="C31" s="105">
        <v>340.908</v>
      </c>
      <c r="D31" s="80">
        <f>D32</f>
        <v>0</v>
      </c>
      <c r="E31" s="569" t="s">
        <v>120</v>
      </c>
      <c r="F31" s="572" t="s">
        <v>29</v>
      </c>
      <c r="G31" s="7"/>
      <c r="H31" s="7"/>
      <c r="I31" s="561" t="s">
        <v>62</v>
      </c>
      <c r="J31" s="144">
        <f t="shared" si="9"/>
        <v>340.90762</v>
      </c>
      <c r="K31" s="130">
        <f>K32</f>
        <v>340.90762</v>
      </c>
      <c r="L31" s="130"/>
      <c r="M31" s="130"/>
      <c r="N31" s="431"/>
      <c r="O31" s="130"/>
      <c r="P31" s="104"/>
      <c r="U31" s="199"/>
    </row>
    <row r="32" spans="1:21" ht="26.25" customHeight="1">
      <c r="A32" s="582"/>
      <c r="B32" s="136" t="s">
        <v>69</v>
      </c>
      <c r="C32" s="105">
        <f>J32</f>
        <v>340.90762</v>
      </c>
      <c r="D32" s="80">
        <v>0</v>
      </c>
      <c r="E32" s="582"/>
      <c r="F32" s="583"/>
      <c r="G32" s="7"/>
      <c r="H32" s="7"/>
      <c r="I32" s="574"/>
      <c r="J32" s="144">
        <f t="shared" si="9"/>
        <v>340.90762</v>
      </c>
      <c r="K32" s="130">
        <v>340.90762</v>
      </c>
      <c r="L32" s="167"/>
      <c r="M32" s="167"/>
      <c r="N32" s="531"/>
      <c r="O32" s="167"/>
      <c r="P32" s="104"/>
      <c r="U32" s="199"/>
    </row>
    <row r="33" spans="1:21" ht="9" customHeight="1" hidden="1">
      <c r="A33" s="582"/>
      <c r="B33" s="136" t="s">
        <v>3</v>
      </c>
      <c r="C33" s="105">
        <v>324.264</v>
      </c>
      <c r="D33" s="12"/>
      <c r="E33" s="582"/>
      <c r="F33" s="583"/>
      <c r="G33" s="7"/>
      <c r="H33" s="7"/>
      <c r="I33" s="574"/>
      <c r="J33" s="144">
        <f t="shared" si="9"/>
        <v>324.264</v>
      </c>
      <c r="K33" s="130"/>
      <c r="L33" s="130">
        <v>246.9</v>
      </c>
      <c r="M33" s="69">
        <f>C33-L33</f>
        <v>77.364</v>
      </c>
      <c r="N33" s="532"/>
      <c r="O33" s="303"/>
      <c r="P33" s="104"/>
      <c r="U33" s="199"/>
    </row>
    <row r="34" spans="1:21" ht="15" customHeight="1" hidden="1">
      <c r="A34" s="570"/>
      <c r="B34" s="136" t="s">
        <v>49</v>
      </c>
      <c r="C34" s="105">
        <v>48.3576</v>
      </c>
      <c r="D34" s="12"/>
      <c r="E34" s="570"/>
      <c r="F34" s="573"/>
      <c r="G34" s="7"/>
      <c r="H34" s="7"/>
      <c r="I34" s="562"/>
      <c r="J34" s="144">
        <f t="shared" si="9"/>
        <v>48.3576</v>
      </c>
      <c r="K34" s="130"/>
      <c r="L34" s="130"/>
      <c r="M34" s="69">
        <f>C34-L34</f>
        <v>48.3576</v>
      </c>
      <c r="N34" s="533"/>
      <c r="O34" s="304"/>
      <c r="P34" s="104"/>
      <c r="U34" s="199"/>
    </row>
    <row r="35" spans="1:21" ht="24" customHeight="1" hidden="1">
      <c r="A35" s="582"/>
      <c r="B35" s="136" t="s">
        <v>3</v>
      </c>
      <c r="C35" s="105">
        <f>J35</f>
        <v>292</v>
      </c>
      <c r="D35" s="12"/>
      <c r="E35" s="582"/>
      <c r="F35" s="583"/>
      <c r="G35" s="7"/>
      <c r="H35" s="7"/>
      <c r="I35" s="574"/>
      <c r="J35" s="144">
        <f t="shared" si="9"/>
        <v>292</v>
      </c>
      <c r="K35" s="130"/>
      <c r="L35" s="130"/>
      <c r="M35" s="130">
        <v>292</v>
      </c>
      <c r="N35" s="431"/>
      <c r="O35" s="130"/>
      <c r="P35" s="104"/>
      <c r="U35" s="199"/>
    </row>
    <row r="36" spans="1:21" ht="19.5" customHeight="1" hidden="1">
      <c r="A36" s="570"/>
      <c r="B36" s="136" t="s">
        <v>49</v>
      </c>
      <c r="C36" s="105">
        <f>J36</f>
        <v>84</v>
      </c>
      <c r="D36" s="12"/>
      <c r="E36" s="570"/>
      <c r="F36" s="573"/>
      <c r="G36" s="7"/>
      <c r="H36" s="7"/>
      <c r="I36" s="562"/>
      <c r="J36" s="144">
        <f t="shared" si="9"/>
        <v>84</v>
      </c>
      <c r="K36" s="130"/>
      <c r="L36" s="130"/>
      <c r="M36" s="130">
        <v>84</v>
      </c>
      <c r="N36" s="431"/>
      <c r="O36" s="130"/>
      <c r="P36" s="104"/>
      <c r="U36" s="199"/>
    </row>
    <row r="37" spans="1:21" ht="53.25" customHeight="1">
      <c r="A37" s="569" t="s">
        <v>47</v>
      </c>
      <c r="B37" s="72" t="s">
        <v>140</v>
      </c>
      <c r="C37" s="105">
        <v>11788.572</v>
      </c>
      <c r="D37" s="80">
        <f>D38+D39+D40+D41+D42</f>
        <v>261.1656</v>
      </c>
      <c r="E37" s="569" t="s">
        <v>121</v>
      </c>
      <c r="F37" s="572" t="s">
        <v>29</v>
      </c>
      <c r="G37" s="7"/>
      <c r="H37" s="7"/>
      <c r="I37" s="561" t="s">
        <v>62</v>
      </c>
      <c r="J37" s="144">
        <f t="shared" si="9"/>
        <v>11527.40595</v>
      </c>
      <c r="K37" s="130">
        <v>116.845</v>
      </c>
      <c r="L37" s="130">
        <v>9111.19095</v>
      </c>
      <c r="M37" s="130">
        <v>2299.37</v>
      </c>
      <c r="N37" s="531"/>
      <c r="O37" s="167"/>
      <c r="P37" s="162"/>
      <c r="U37" s="199"/>
    </row>
    <row r="38" spans="1:21" ht="19.5" customHeight="1">
      <c r="A38" s="582"/>
      <c r="B38" s="136" t="s">
        <v>69</v>
      </c>
      <c r="C38" s="105">
        <v>378.011</v>
      </c>
      <c r="D38" s="80">
        <f>261.1656</f>
        <v>261.1656</v>
      </c>
      <c r="E38" s="582"/>
      <c r="F38" s="583"/>
      <c r="G38" s="7"/>
      <c r="H38" s="7"/>
      <c r="I38" s="574"/>
      <c r="J38" s="144">
        <f t="shared" si="9"/>
        <v>116.845</v>
      </c>
      <c r="K38" s="130">
        <v>116.845</v>
      </c>
      <c r="L38" s="130"/>
      <c r="M38" s="167"/>
      <c r="N38" s="531"/>
      <c r="O38" s="167"/>
      <c r="P38" s="376">
        <v>378010.52</v>
      </c>
      <c r="U38" s="199"/>
    </row>
    <row r="39" spans="1:21" ht="23.25" customHeight="1" hidden="1">
      <c r="A39" s="582"/>
      <c r="B39" s="136" t="s">
        <v>3</v>
      </c>
      <c r="C39" s="105">
        <v>117.916</v>
      </c>
      <c r="D39" s="80"/>
      <c r="E39" s="582"/>
      <c r="F39" s="583"/>
      <c r="G39" s="7"/>
      <c r="H39" s="7"/>
      <c r="I39" s="574"/>
      <c r="J39" s="144">
        <f t="shared" si="9"/>
        <v>117.916</v>
      </c>
      <c r="K39" s="130"/>
      <c r="L39" s="130">
        <v>117.916</v>
      </c>
      <c r="M39" s="167"/>
      <c r="N39" s="534"/>
      <c r="O39" s="302"/>
      <c r="P39" s="126"/>
      <c r="U39" s="199"/>
    </row>
    <row r="40" spans="1:21" ht="23.25" customHeight="1" hidden="1">
      <c r="A40" s="582"/>
      <c r="B40" s="136" t="s">
        <v>147</v>
      </c>
      <c r="C40" s="105">
        <v>31.755</v>
      </c>
      <c r="D40" s="80"/>
      <c r="E40" s="582"/>
      <c r="F40" s="583"/>
      <c r="G40" s="7"/>
      <c r="H40" s="7"/>
      <c r="I40" s="574"/>
      <c r="J40" s="144">
        <f t="shared" si="9"/>
        <v>31.755</v>
      </c>
      <c r="K40" s="130"/>
      <c r="L40" s="130">
        <v>31.755</v>
      </c>
      <c r="M40" s="167"/>
      <c r="N40" s="534"/>
      <c r="O40" s="302"/>
      <c r="P40" s="126"/>
      <c r="U40" s="199"/>
    </row>
    <row r="41" spans="1:21" ht="23.25" customHeight="1" hidden="1">
      <c r="A41" s="582"/>
      <c r="B41" s="170" t="s">
        <v>148</v>
      </c>
      <c r="C41" s="105">
        <v>15.878</v>
      </c>
      <c r="D41" s="80"/>
      <c r="E41" s="582"/>
      <c r="F41" s="583"/>
      <c r="G41" s="7"/>
      <c r="H41" s="7"/>
      <c r="I41" s="574"/>
      <c r="J41" s="144">
        <f t="shared" si="9"/>
        <v>15.874</v>
      </c>
      <c r="K41" s="130"/>
      <c r="L41" s="130">
        <v>15.874</v>
      </c>
      <c r="M41" s="167"/>
      <c r="N41" s="534"/>
      <c r="O41" s="302"/>
      <c r="P41" s="126"/>
      <c r="U41" s="199"/>
    </row>
    <row r="42" spans="1:21" ht="37.5" customHeight="1" hidden="1">
      <c r="A42" s="570"/>
      <c r="B42" s="169" t="s">
        <v>149</v>
      </c>
      <c r="C42" s="105">
        <v>44.4</v>
      </c>
      <c r="D42" s="80"/>
      <c r="E42" s="570"/>
      <c r="F42" s="573"/>
      <c r="G42" s="7"/>
      <c r="H42" s="7"/>
      <c r="I42" s="562"/>
      <c r="J42" s="144">
        <f t="shared" si="9"/>
        <v>44.4</v>
      </c>
      <c r="K42" s="130"/>
      <c r="L42" s="130">
        <v>44.4</v>
      </c>
      <c r="M42" s="167"/>
      <c r="N42" s="535"/>
      <c r="O42" s="305"/>
      <c r="P42" s="126"/>
      <c r="U42" s="199"/>
    </row>
    <row r="43" spans="1:21" ht="43.5" customHeight="1">
      <c r="A43" s="569" t="s">
        <v>48</v>
      </c>
      <c r="B43" s="72" t="s">
        <v>180</v>
      </c>
      <c r="C43" s="105">
        <v>8400</v>
      </c>
      <c r="D43" s="80"/>
      <c r="E43" s="569" t="s">
        <v>258</v>
      </c>
      <c r="F43" s="572" t="s">
        <v>29</v>
      </c>
      <c r="G43" s="7"/>
      <c r="H43" s="7"/>
      <c r="I43" s="561" t="s">
        <v>62</v>
      </c>
      <c r="J43" s="144">
        <f t="shared" si="9"/>
        <v>8400</v>
      </c>
      <c r="K43" s="130"/>
      <c r="L43" s="130"/>
      <c r="M43" s="167"/>
      <c r="N43" s="531"/>
      <c r="O43" s="167">
        <v>8400</v>
      </c>
      <c r="P43" s="126"/>
      <c r="U43" s="199"/>
    </row>
    <row r="44" spans="1:21" ht="23.25" customHeight="1">
      <c r="A44" s="570"/>
      <c r="B44" s="136" t="s">
        <v>69</v>
      </c>
      <c r="C44" s="105">
        <f>J44</f>
        <v>430</v>
      </c>
      <c r="D44" s="80"/>
      <c r="E44" s="570"/>
      <c r="F44" s="573"/>
      <c r="G44" s="7"/>
      <c r="H44" s="7"/>
      <c r="I44" s="562"/>
      <c r="J44" s="144">
        <f t="shared" si="9"/>
        <v>430</v>
      </c>
      <c r="K44" s="130"/>
      <c r="L44" s="130"/>
      <c r="M44" s="167"/>
      <c r="N44" s="531"/>
      <c r="O44" s="167">
        <v>430</v>
      </c>
      <c r="P44" s="126"/>
      <c r="U44" s="199"/>
    </row>
    <row r="45" spans="1:21" ht="21.75" customHeight="1" hidden="1">
      <c r="A45" s="582"/>
      <c r="B45" s="136" t="s">
        <v>3</v>
      </c>
      <c r="C45" s="105">
        <f>J45+D45</f>
        <v>67.75</v>
      </c>
      <c r="D45" s="80"/>
      <c r="E45" s="582"/>
      <c r="F45" s="583"/>
      <c r="G45" s="7"/>
      <c r="H45" s="7"/>
      <c r="I45" s="574"/>
      <c r="J45" s="144">
        <f aca="true" t="shared" si="10" ref="J45:J57">K45+L45+M45</f>
        <v>67.75</v>
      </c>
      <c r="K45" s="130"/>
      <c r="L45" s="130">
        <v>34</v>
      </c>
      <c r="M45" s="130">
        <v>33.75</v>
      </c>
      <c r="N45" s="536"/>
      <c r="O45" s="283"/>
      <c r="P45" s="126"/>
      <c r="U45" s="199"/>
    </row>
    <row r="46" spans="1:21" ht="21.75" customHeight="1" hidden="1">
      <c r="A46" s="570"/>
      <c r="B46" s="136" t="s">
        <v>147</v>
      </c>
      <c r="C46" s="105">
        <f>J46+D46</f>
        <v>18.3</v>
      </c>
      <c r="D46" s="80"/>
      <c r="E46" s="570"/>
      <c r="F46" s="573"/>
      <c r="G46" s="7"/>
      <c r="H46" s="7"/>
      <c r="I46" s="562"/>
      <c r="J46" s="144">
        <f t="shared" si="10"/>
        <v>18.3</v>
      </c>
      <c r="K46" s="130"/>
      <c r="L46" s="167"/>
      <c r="M46" s="167">
        <v>18.3</v>
      </c>
      <c r="N46" s="535"/>
      <c r="O46" s="305"/>
      <c r="P46" s="126"/>
      <c r="U46" s="199"/>
    </row>
    <row r="47" spans="1:21" ht="23.25" customHeight="1" hidden="1">
      <c r="A47" s="582"/>
      <c r="B47" s="136" t="s">
        <v>3</v>
      </c>
      <c r="C47" s="105">
        <f>D47+J47</f>
        <v>325</v>
      </c>
      <c r="D47" s="80"/>
      <c r="E47" s="582"/>
      <c r="F47" s="583"/>
      <c r="G47" s="7"/>
      <c r="H47" s="7"/>
      <c r="I47" s="574"/>
      <c r="J47" s="144">
        <f t="shared" si="10"/>
        <v>325</v>
      </c>
      <c r="K47" s="130"/>
      <c r="L47" s="167">
        <v>125</v>
      </c>
      <c r="M47" s="167">
        <v>200</v>
      </c>
      <c r="N47" s="531"/>
      <c r="O47" s="167"/>
      <c r="P47" s="126"/>
      <c r="U47" s="199"/>
    </row>
    <row r="48" spans="1:21" ht="23.25" customHeight="1" hidden="1">
      <c r="A48" s="570"/>
      <c r="B48" s="136" t="s">
        <v>147</v>
      </c>
      <c r="C48" s="105">
        <f>D48+J48</f>
        <v>86.8</v>
      </c>
      <c r="D48" s="80"/>
      <c r="E48" s="570"/>
      <c r="F48" s="573"/>
      <c r="G48" s="7"/>
      <c r="H48" s="7"/>
      <c r="I48" s="562"/>
      <c r="J48" s="144">
        <f t="shared" si="10"/>
        <v>86.8</v>
      </c>
      <c r="K48" s="130"/>
      <c r="L48" s="167">
        <v>33.4</v>
      </c>
      <c r="M48" s="167">
        <v>53.4</v>
      </c>
      <c r="N48" s="531"/>
      <c r="O48" s="167"/>
      <c r="P48" s="126"/>
      <c r="U48" s="199"/>
    </row>
    <row r="49" spans="1:21" ht="53.25" customHeight="1">
      <c r="A49" s="569" t="s">
        <v>66</v>
      </c>
      <c r="B49" s="72" t="s">
        <v>165</v>
      </c>
      <c r="C49" s="105">
        <v>10200</v>
      </c>
      <c r="D49" s="80"/>
      <c r="E49" s="569" t="s">
        <v>315</v>
      </c>
      <c r="F49" s="572" t="s">
        <v>29</v>
      </c>
      <c r="G49" s="7"/>
      <c r="H49" s="7"/>
      <c r="I49" s="561" t="s">
        <v>62</v>
      </c>
      <c r="J49" s="144">
        <f>K49+L49+M49+N49+O49</f>
        <v>10200</v>
      </c>
      <c r="K49" s="130"/>
      <c r="L49" s="130">
        <v>280</v>
      </c>
      <c r="M49" s="130"/>
      <c r="N49" s="431">
        <f>N50</f>
        <v>920</v>
      </c>
      <c r="O49" s="130">
        <v>9000</v>
      </c>
      <c r="P49" s="162"/>
      <c r="U49" s="199"/>
    </row>
    <row r="50" spans="1:21" ht="23.25" customHeight="1">
      <c r="A50" s="570"/>
      <c r="B50" s="136" t="s">
        <v>175</v>
      </c>
      <c r="C50" s="105">
        <f>D50+J50</f>
        <v>1200.0001</v>
      </c>
      <c r="D50" s="80"/>
      <c r="E50" s="570"/>
      <c r="F50" s="573"/>
      <c r="G50" s="7"/>
      <c r="H50" s="7"/>
      <c r="I50" s="562"/>
      <c r="J50" s="144">
        <f>K50+L50+M50+N50+O50</f>
        <v>1200.0001</v>
      </c>
      <c r="K50" s="130"/>
      <c r="L50" s="130">
        <v>280.0001</v>
      </c>
      <c r="M50" s="173"/>
      <c r="N50" s="431">
        <v>920</v>
      </c>
      <c r="O50" s="173"/>
      <c r="P50" s="126"/>
      <c r="U50" s="199"/>
    </row>
    <row r="51" spans="1:22" ht="42" customHeight="1">
      <c r="A51" s="569" t="s">
        <v>67</v>
      </c>
      <c r="B51" s="72" t="s">
        <v>181</v>
      </c>
      <c r="C51" s="105">
        <v>9567.592</v>
      </c>
      <c r="D51" s="80"/>
      <c r="E51" s="569" t="s">
        <v>122</v>
      </c>
      <c r="F51" s="30" t="s">
        <v>29</v>
      </c>
      <c r="G51" s="7"/>
      <c r="H51" s="7"/>
      <c r="I51" s="8" t="s">
        <v>62</v>
      </c>
      <c r="J51" s="144">
        <f t="shared" si="10"/>
        <v>9567.592</v>
      </c>
      <c r="K51" s="130"/>
      <c r="L51" s="130">
        <v>9567.592</v>
      </c>
      <c r="M51" s="167"/>
      <c r="N51" s="531"/>
      <c r="O51" s="167"/>
      <c r="P51" s="211"/>
      <c r="Q51" s="9"/>
      <c r="R51" s="9"/>
      <c r="S51" s="9"/>
      <c r="T51" s="9"/>
      <c r="U51" s="308"/>
      <c r="V51" s="9"/>
    </row>
    <row r="52" spans="1:21" ht="23.25" customHeight="1">
      <c r="A52" s="570"/>
      <c r="B52" s="136" t="s">
        <v>175</v>
      </c>
      <c r="C52" s="105">
        <f>D52+J52</f>
        <v>400</v>
      </c>
      <c r="D52" s="80"/>
      <c r="E52" s="570"/>
      <c r="F52" s="30"/>
      <c r="G52" s="7"/>
      <c r="H52" s="7"/>
      <c r="I52" s="8"/>
      <c r="J52" s="144">
        <f t="shared" si="10"/>
        <v>400</v>
      </c>
      <c r="K52" s="130"/>
      <c r="L52" s="130">
        <v>400</v>
      </c>
      <c r="M52" s="167"/>
      <c r="N52" s="531"/>
      <c r="O52" s="167"/>
      <c r="P52" s="126"/>
      <c r="U52" s="199"/>
    </row>
    <row r="53" spans="1:21" ht="48.75" customHeight="1">
      <c r="A53" s="165" t="s">
        <v>139</v>
      </c>
      <c r="B53" s="72" t="s">
        <v>221</v>
      </c>
      <c r="C53" s="105">
        <f>D53+J53</f>
        <v>1426.99968</v>
      </c>
      <c r="D53" s="80"/>
      <c r="E53" s="165" t="s">
        <v>287</v>
      </c>
      <c r="F53" s="160" t="s">
        <v>29</v>
      </c>
      <c r="G53" s="7"/>
      <c r="H53" s="7"/>
      <c r="I53" s="161" t="s">
        <v>62</v>
      </c>
      <c r="J53" s="144">
        <f>K53+L53+M53+N53+O53</f>
        <v>1426.99968</v>
      </c>
      <c r="K53" s="130"/>
      <c r="L53" s="130">
        <v>415.64368</v>
      </c>
      <c r="M53" s="130"/>
      <c r="N53" s="431">
        <v>1011.356</v>
      </c>
      <c r="O53" s="167"/>
      <c r="P53" s="126"/>
      <c r="U53" s="199"/>
    </row>
    <row r="54" spans="1:21" ht="48" customHeight="1">
      <c r="A54" s="165" t="s">
        <v>160</v>
      </c>
      <c r="B54" s="72" t="s">
        <v>222</v>
      </c>
      <c r="C54" s="105">
        <f>D54+J54</f>
        <v>1885.99963</v>
      </c>
      <c r="D54" s="80"/>
      <c r="E54" s="165" t="s">
        <v>287</v>
      </c>
      <c r="F54" s="160" t="s">
        <v>29</v>
      </c>
      <c r="G54" s="7"/>
      <c r="H54" s="7"/>
      <c r="I54" s="161" t="s">
        <v>62</v>
      </c>
      <c r="J54" s="144">
        <f>K54+L54+M54+N54+O54</f>
        <v>1885.99963</v>
      </c>
      <c r="K54" s="130"/>
      <c r="L54" s="130">
        <v>547.22263</v>
      </c>
      <c r="M54" s="130"/>
      <c r="N54" s="431">
        <v>1338.777</v>
      </c>
      <c r="O54" s="167"/>
      <c r="P54" s="126"/>
      <c r="U54" s="199"/>
    </row>
    <row r="55" spans="1:21" ht="40.5" customHeight="1" hidden="1">
      <c r="A55" s="165" t="s">
        <v>219</v>
      </c>
      <c r="B55" s="72" t="s">
        <v>267</v>
      </c>
      <c r="C55" s="105">
        <f>J55</f>
        <v>0</v>
      </c>
      <c r="D55" s="80"/>
      <c r="E55" s="165" t="s">
        <v>122</v>
      </c>
      <c r="F55" s="160" t="s">
        <v>29</v>
      </c>
      <c r="G55" s="7"/>
      <c r="H55" s="7"/>
      <c r="I55" s="161" t="s">
        <v>62</v>
      </c>
      <c r="J55" s="144">
        <f t="shared" si="10"/>
        <v>0</v>
      </c>
      <c r="K55" s="130"/>
      <c r="L55" s="130"/>
      <c r="M55" s="167"/>
      <c r="N55" s="531"/>
      <c r="O55" s="167"/>
      <c r="P55" s="126"/>
      <c r="U55" s="199"/>
    </row>
    <row r="56" spans="1:21" ht="52.5" customHeight="1">
      <c r="A56" s="29" t="s">
        <v>162</v>
      </c>
      <c r="B56" s="72" t="s">
        <v>317</v>
      </c>
      <c r="C56" s="105">
        <f>J56</f>
        <v>982.46</v>
      </c>
      <c r="D56" s="80"/>
      <c r="E56" s="29" t="s">
        <v>287</v>
      </c>
      <c r="F56" s="30" t="s">
        <v>29</v>
      </c>
      <c r="G56" s="7"/>
      <c r="H56" s="7"/>
      <c r="I56" s="8" t="s">
        <v>62</v>
      </c>
      <c r="J56" s="144">
        <f>K56+L56+M56+N56+O56</f>
        <v>982.46</v>
      </c>
      <c r="K56" s="130"/>
      <c r="L56" s="130">
        <v>200</v>
      </c>
      <c r="M56" s="69"/>
      <c r="N56" s="504">
        <v>782.46</v>
      </c>
      <c r="O56" s="69"/>
      <c r="P56" s="126"/>
      <c r="U56" s="199"/>
    </row>
    <row r="57" spans="1:21" ht="40.5" customHeight="1" hidden="1">
      <c r="A57" s="29" t="s">
        <v>240</v>
      </c>
      <c r="B57" s="72" t="s">
        <v>273</v>
      </c>
      <c r="C57" s="399">
        <f>J57</f>
        <v>0</v>
      </c>
      <c r="D57" s="206"/>
      <c r="E57" s="165" t="s">
        <v>122</v>
      </c>
      <c r="F57" s="160" t="s">
        <v>29</v>
      </c>
      <c r="G57" s="184"/>
      <c r="H57" s="184"/>
      <c r="I57" s="161" t="s">
        <v>62</v>
      </c>
      <c r="J57" s="400">
        <f t="shared" si="10"/>
        <v>0</v>
      </c>
      <c r="K57" s="287"/>
      <c r="L57" s="287"/>
      <c r="M57" s="305"/>
      <c r="N57" s="535"/>
      <c r="O57" s="305"/>
      <c r="P57" s="126"/>
      <c r="U57" s="199"/>
    </row>
    <row r="58" spans="1:21" ht="69" customHeight="1">
      <c r="A58" s="29" t="s">
        <v>163</v>
      </c>
      <c r="B58" s="72" t="s">
        <v>284</v>
      </c>
      <c r="C58" s="105">
        <v>2524.014</v>
      </c>
      <c r="D58" s="80"/>
      <c r="E58" s="165" t="s">
        <v>257</v>
      </c>
      <c r="F58" s="160" t="s">
        <v>29</v>
      </c>
      <c r="G58" s="7"/>
      <c r="H58" s="7"/>
      <c r="I58" s="161" t="s">
        <v>62</v>
      </c>
      <c r="J58" s="144">
        <f>K58+L58+M58+N58+O58</f>
        <v>2524.014</v>
      </c>
      <c r="K58" s="130"/>
      <c r="L58" s="130"/>
      <c r="M58" s="69">
        <v>1516.98673</v>
      </c>
      <c r="N58" s="504">
        <f>C58-M58</f>
        <v>1007.02727</v>
      </c>
      <c r="O58" s="167"/>
      <c r="P58" s="126"/>
      <c r="U58" s="199"/>
    </row>
    <row r="59" spans="1:21" ht="43.5" customHeight="1">
      <c r="A59" s="569" t="s">
        <v>166</v>
      </c>
      <c r="B59" s="618" t="s">
        <v>283</v>
      </c>
      <c r="C59" s="575">
        <v>54681.642</v>
      </c>
      <c r="D59" s="586"/>
      <c r="E59" s="634" t="s">
        <v>257</v>
      </c>
      <c r="F59" s="598" t="s">
        <v>29</v>
      </c>
      <c r="G59" s="502"/>
      <c r="H59" s="502"/>
      <c r="I59" s="503" t="s">
        <v>62</v>
      </c>
      <c r="J59" s="463">
        <f>K59+L59+M59+N59+O59</f>
        <v>11812.593</v>
      </c>
      <c r="K59" s="431"/>
      <c r="L59" s="431"/>
      <c r="M59" s="504"/>
      <c r="N59" s="504">
        <v>11812.593</v>
      </c>
      <c r="O59" s="167"/>
      <c r="P59" s="430">
        <v>20</v>
      </c>
      <c r="Q59" s="279">
        <v>54681642</v>
      </c>
      <c r="R59" s="279">
        <v>11812593</v>
      </c>
      <c r="S59" s="279"/>
      <c r="U59" s="199"/>
    </row>
    <row r="60" spans="1:21" ht="43.5" customHeight="1">
      <c r="A60" s="582"/>
      <c r="B60" s="619"/>
      <c r="C60" s="576"/>
      <c r="D60" s="587"/>
      <c r="E60" s="635"/>
      <c r="F60" s="599"/>
      <c r="G60" s="502"/>
      <c r="H60" s="502"/>
      <c r="I60" s="503" t="s">
        <v>50</v>
      </c>
      <c r="J60" s="463">
        <f>K60+L60+M60+N60+O60</f>
        <v>42869.049</v>
      </c>
      <c r="K60" s="431"/>
      <c r="L60" s="431"/>
      <c r="M60" s="504"/>
      <c r="N60" s="504">
        <v>42869.049</v>
      </c>
      <c r="O60" s="167"/>
      <c r="P60" s="430">
        <v>80</v>
      </c>
      <c r="Q60" s="279"/>
      <c r="R60" s="279">
        <f>Q59-R59</f>
        <v>42869049</v>
      </c>
      <c r="S60" s="279"/>
      <c r="U60" s="199"/>
    </row>
    <row r="61" spans="1:21" ht="30.75" customHeight="1">
      <c r="A61" s="570"/>
      <c r="B61" s="269" t="s">
        <v>175</v>
      </c>
      <c r="C61" s="505">
        <v>2479.764</v>
      </c>
      <c r="D61" s="506"/>
      <c r="E61" s="636"/>
      <c r="F61" s="600"/>
      <c r="G61" s="502"/>
      <c r="H61" s="502"/>
      <c r="I61" s="503" t="s">
        <v>62</v>
      </c>
      <c r="J61" s="463">
        <f>K61+L61+M61+N61+O61</f>
        <v>2479.764</v>
      </c>
      <c r="K61" s="431"/>
      <c r="L61" s="431"/>
      <c r="M61" s="504"/>
      <c r="N61" s="505">
        <v>2479.764</v>
      </c>
      <c r="O61" s="167"/>
      <c r="P61" s="126"/>
      <c r="Q61" s="279"/>
      <c r="R61" s="279">
        <v>2479764</v>
      </c>
      <c r="S61" s="279"/>
      <c r="U61" s="199"/>
    </row>
    <row r="62" spans="1:21" ht="62.25" customHeight="1">
      <c r="A62" s="29" t="s">
        <v>332</v>
      </c>
      <c r="B62" s="72" t="s">
        <v>336</v>
      </c>
      <c r="C62" s="105">
        <v>779.558</v>
      </c>
      <c r="D62" s="80"/>
      <c r="E62" s="29" t="s">
        <v>258</v>
      </c>
      <c r="F62" s="30" t="s">
        <v>29</v>
      </c>
      <c r="G62" s="7"/>
      <c r="H62" s="7"/>
      <c r="I62" s="8" t="s">
        <v>62</v>
      </c>
      <c r="J62" s="144">
        <f>K62+L62+M62+N62+O62</f>
        <v>779.558</v>
      </c>
      <c r="K62" s="130"/>
      <c r="L62" s="130"/>
      <c r="M62" s="69"/>
      <c r="N62" s="504">
        <v>779.558</v>
      </c>
      <c r="O62" s="167"/>
      <c r="P62" s="126"/>
      <c r="U62" s="199"/>
    </row>
    <row r="63" spans="1:21" ht="29.25" customHeight="1">
      <c r="A63" s="590" t="s">
        <v>368</v>
      </c>
      <c r="B63" s="591"/>
      <c r="C63" s="591"/>
      <c r="D63" s="591"/>
      <c r="E63" s="591"/>
      <c r="F63" s="591"/>
      <c r="G63" s="591"/>
      <c r="H63" s="591"/>
      <c r="I63" s="591"/>
      <c r="J63" s="591"/>
      <c r="K63" s="591"/>
      <c r="L63" s="591"/>
      <c r="M63" s="591"/>
      <c r="N63" s="591"/>
      <c r="O63" s="592"/>
      <c r="U63" s="199"/>
    </row>
    <row r="64" spans="1:21" ht="27" customHeight="1">
      <c r="A64" s="622"/>
      <c r="B64" s="602" t="s">
        <v>51</v>
      </c>
      <c r="C64" s="564"/>
      <c r="D64" s="564"/>
      <c r="E64" s="564"/>
      <c r="F64" s="564"/>
      <c r="G64" s="31"/>
      <c r="H64" s="31"/>
      <c r="I64" s="26" t="s">
        <v>44</v>
      </c>
      <c r="J64" s="144">
        <f aca="true" t="shared" si="11" ref="J64:O64">J67+J65+J66+J68</f>
        <v>88146.19919000001</v>
      </c>
      <c r="K64" s="144">
        <f t="shared" si="11"/>
        <v>41313.06553</v>
      </c>
      <c r="L64" s="144">
        <f t="shared" si="11"/>
        <v>11221.41266</v>
      </c>
      <c r="M64" s="144">
        <f t="shared" si="11"/>
        <v>1350.62891</v>
      </c>
      <c r="N64" s="463">
        <f t="shared" si="11"/>
        <v>26543.467090000002</v>
      </c>
      <c r="O64" s="144">
        <f t="shared" si="11"/>
        <v>7717.625</v>
      </c>
      <c r="U64" s="199"/>
    </row>
    <row r="65" spans="1:21" ht="27" customHeight="1">
      <c r="A65" s="622"/>
      <c r="B65" s="602"/>
      <c r="C65" s="564"/>
      <c r="D65" s="564"/>
      <c r="E65" s="564"/>
      <c r="F65" s="564"/>
      <c r="G65" s="31"/>
      <c r="H65" s="31"/>
      <c r="I65" s="28" t="s">
        <v>50</v>
      </c>
      <c r="J65" s="144">
        <f aca="true" t="shared" si="12" ref="J65:O65">J128+J95+J77</f>
        <v>7987.29816</v>
      </c>
      <c r="K65" s="144">
        <f t="shared" si="12"/>
        <v>7987.29816</v>
      </c>
      <c r="L65" s="144">
        <f t="shared" si="12"/>
        <v>0</v>
      </c>
      <c r="M65" s="144">
        <f t="shared" si="12"/>
        <v>0</v>
      </c>
      <c r="N65" s="463">
        <f t="shared" si="12"/>
        <v>0</v>
      </c>
      <c r="O65" s="144">
        <f t="shared" si="12"/>
        <v>0</v>
      </c>
      <c r="U65" s="199"/>
    </row>
    <row r="66" spans="1:21" ht="35.25" customHeight="1">
      <c r="A66" s="622"/>
      <c r="B66" s="602"/>
      <c r="C66" s="564"/>
      <c r="D66" s="564"/>
      <c r="E66" s="564"/>
      <c r="F66" s="564"/>
      <c r="G66" s="31"/>
      <c r="H66" s="31"/>
      <c r="I66" s="28" t="s">
        <v>126</v>
      </c>
      <c r="J66" s="144">
        <f aca="true" t="shared" si="13" ref="J66:O66">J129</f>
        <v>0</v>
      </c>
      <c r="K66" s="144">
        <f t="shared" si="13"/>
        <v>0</v>
      </c>
      <c r="L66" s="144">
        <f t="shared" si="13"/>
        <v>0</v>
      </c>
      <c r="M66" s="144">
        <f t="shared" si="13"/>
        <v>0</v>
      </c>
      <c r="N66" s="463">
        <f t="shared" si="13"/>
        <v>0</v>
      </c>
      <c r="O66" s="144">
        <f t="shared" si="13"/>
        <v>0</v>
      </c>
      <c r="U66" s="199"/>
    </row>
    <row r="67" spans="1:21" ht="30.75" customHeight="1">
      <c r="A67" s="622"/>
      <c r="B67" s="602"/>
      <c r="C67" s="564"/>
      <c r="D67" s="564"/>
      <c r="E67" s="564"/>
      <c r="F67" s="564"/>
      <c r="G67" s="31"/>
      <c r="H67" s="31"/>
      <c r="I67" s="28" t="s">
        <v>62</v>
      </c>
      <c r="J67" s="144">
        <f aca="true" t="shared" si="14" ref="J67:O67">J69+J87+J99+J105+J108-J65-J66-J68</f>
        <v>70163.20003</v>
      </c>
      <c r="K67" s="144">
        <f t="shared" si="14"/>
        <v>23330.06637</v>
      </c>
      <c r="L67" s="144">
        <f t="shared" si="14"/>
        <v>11221.41266</v>
      </c>
      <c r="M67" s="144">
        <f t="shared" si="14"/>
        <v>1350.62891</v>
      </c>
      <c r="N67" s="463">
        <f t="shared" si="14"/>
        <v>26543.467090000002</v>
      </c>
      <c r="O67" s="144">
        <f t="shared" si="14"/>
        <v>7717.625</v>
      </c>
      <c r="U67" s="199"/>
    </row>
    <row r="68" spans="1:21" ht="30.75" customHeight="1">
      <c r="A68" s="26"/>
      <c r="B68" s="29"/>
      <c r="C68" s="31"/>
      <c r="D68" s="31"/>
      <c r="E68" s="31"/>
      <c r="F68" s="31"/>
      <c r="G68" s="31"/>
      <c r="H68" s="31"/>
      <c r="I68" s="28" t="s">
        <v>37</v>
      </c>
      <c r="J68" s="144">
        <f aca="true" t="shared" si="15" ref="J68:O68">J71</f>
        <v>9995.701</v>
      </c>
      <c r="K68" s="144">
        <f t="shared" si="15"/>
        <v>9995.701</v>
      </c>
      <c r="L68" s="144">
        <f t="shared" si="15"/>
        <v>0</v>
      </c>
      <c r="M68" s="144">
        <f t="shared" si="15"/>
        <v>0</v>
      </c>
      <c r="N68" s="463">
        <f t="shared" si="15"/>
        <v>0</v>
      </c>
      <c r="O68" s="144">
        <f t="shared" si="15"/>
        <v>0</v>
      </c>
      <c r="U68" s="199"/>
    </row>
    <row r="69" spans="1:21" ht="25.5" customHeight="1">
      <c r="A69" s="441" t="s">
        <v>65</v>
      </c>
      <c r="B69" s="445" t="s">
        <v>369</v>
      </c>
      <c r="C69" s="456"/>
      <c r="D69" s="456"/>
      <c r="E69" s="456"/>
      <c r="F69" s="456"/>
      <c r="G69" s="456"/>
      <c r="H69" s="456"/>
      <c r="I69" s="456"/>
      <c r="J69" s="437">
        <f aca="true" t="shared" si="16" ref="J69:O69">+J70+J76+J81+J71+J77+J83+J86+J85</f>
        <v>56155.27857</v>
      </c>
      <c r="K69" s="437">
        <f t="shared" si="16"/>
        <v>25817.18757</v>
      </c>
      <c r="L69" s="437">
        <f t="shared" si="16"/>
        <v>8000</v>
      </c>
      <c r="M69" s="437">
        <f t="shared" si="16"/>
        <v>1040.62891</v>
      </c>
      <c r="N69" s="437">
        <f t="shared" si="16"/>
        <v>16254.83709</v>
      </c>
      <c r="O69" s="437">
        <f t="shared" si="16"/>
        <v>5042.625</v>
      </c>
      <c r="U69" s="199"/>
    </row>
    <row r="70" spans="1:16" ht="24.75" customHeight="1">
      <c r="A70" s="614" t="s">
        <v>185</v>
      </c>
      <c r="B70" s="607" t="s">
        <v>30</v>
      </c>
      <c r="C70" s="596">
        <v>32280.085</v>
      </c>
      <c r="D70" s="610">
        <f>D72+D73+17263.824</f>
        <v>17963.66631</v>
      </c>
      <c r="E70" s="569" t="s">
        <v>118</v>
      </c>
      <c r="F70" s="572" t="s">
        <v>29</v>
      </c>
      <c r="G70" s="7"/>
      <c r="H70" s="7"/>
      <c r="I70" s="8" t="s">
        <v>62</v>
      </c>
      <c r="J70" s="144">
        <f aca="true" t="shared" si="17" ref="J70:J75">K70+L70+M70</f>
        <v>2572.12568</v>
      </c>
      <c r="K70" s="166">
        <f>2553.51668+K73</f>
        <v>2572.12568</v>
      </c>
      <c r="L70" s="69"/>
      <c r="M70" s="69"/>
      <c r="N70" s="504"/>
      <c r="O70" s="69"/>
      <c r="P70" s="198">
        <f>(766876+1512533.08+274107.6)/1000</f>
        <v>2553.51668</v>
      </c>
    </row>
    <row r="71" spans="1:19" ht="30.75" customHeight="1">
      <c r="A71" s="615"/>
      <c r="B71" s="608"/>
      <c r="C71" s="597"/>
      <c r="D71" s="611"/>
      <c r="E71" s="582"/>
      <c r="F71" s="583"/>
      <c r="G71" s="7"/>
      <c r="H71" s="7"/>
      <c r="I71" s="8" t="s">
        <v>37</v>
      </c>
      <c r="J71" s="144">
        <f t="shared" si="17"/>
        <v>9995.701</v>
      </c>
      <c r="K71" s="166">
        <v>9995.701</v>
      </c>
      <c r="L71" s="69"/>
      <c r="M71" s="69"/>
      <c r="N71" s="504"/>
      <c r="O71" s="69"/>
      <c r="P71" s="377">
        <f>29693.6316+P73+D72</f>
        <v>30531.49319</v>
      </c>
      <c r="Q71" s="200">
        <f>D70+K70+K71</f>
        <v>30531.49299</v>
      </c>
      <c r="R71" s="200">
        <f>P71-Q71</f>
        <v>0.00020000000222353265</v>
      </c>
      <c r="S71" s="200"/>
    </row>
    <row r="72" spans="1:16" ht="32.25" customHeight="1">
      <c r="A72" s="615"/>
      <c r="B72" s="146" t="s">
        <v>152</v>
      </c>
      <c r="C72" s="106">
        <v>487.653</v>
      </c>
      <c r="D72" s="80">
        <v>487.65231</v>
      </c>
      <c r="E72" s="582"/>
      <c r="F72" s="583"/>
      <c r="G72" s="7"/>
      <c r="H72" s="7"/>
      <c r="I72" s="8" t="s">
        <v>62</v>
      </c>
      <c r="J72" s="144">
        <f t="shared" si="17"/>
        <v>0</v>
      </c>
      <c r="K72" s="205"/>
      <c r="L72" s="69"/>
      <c r="M72" s="69"/>
      <c r="N72" s="504"/>
      <c r="O72" s="69"/>
      <c r="P72" s="198">
        <f>(2962972+2998424.24+3153579.5+761314.68)/1000</f>
        <v>9876.29042</v>
      </c>
    </row>
    <row r="73" spans="1:18" ht="32.25" customHeight="1" hidden="1">
      <c r="A73" s="615"/>
      <c r="B73" s="620" t="s">
        <v>3</v>
      </c>
      <c r="C73" s="627">
        <v>394.429</v>
      </c>
      <c r="D73" s="610">
        <v>212.19</v>
      </c>
      <c r="E73" s="582"/>
      <c r="F73" s="583"/>
      <c r="G73" s="7"/>
      <c r="H73" s="7"/>
      <c r="I73" s="8" t="s">
        <v>62</v>
      </c>
      <c r="J73" s="144">
        <f t="shared" si="17"/>
        <v>18.609</v>
      </c>
      <c r="K73" s="205">
        <v>18.609</v>
      </c>
      <c r="L73" s="69"/>
      <c r="M73" s="69"/>
      <c r="N73" s="504"/>
      <c r="O73" s="69"/>
      <c r="P73" s="131">
        <v>350.20928</v>
      </c>
      <c r="Q73" s="200">
        <f>J73+J74+D73</f>
        <v>350.20942</v>
      </c>
      <c r="R73" s="200">
        <f>P73-Q73</f>
        <v>-0.0001400000000444379</v>
      </c>
    </row>
    <row r="74" spans="1:16" ht="29.25" customHeight="1" hidden="1">
      <c r="A74" s="615"/>
      <c r="B74" s="621"/>
      <c r="C74" s="628"/>
      <c r="D74" s="611"/>
      <c r="E74" s="582"/>
      <c r="F74" s="583"/>
      <c r="G74" s="7"/>
      <c r="H74" s="7"/>
      <c r="I74" s="8" t="s">
        <v>37</v>
      </c>
      <c r="J74" s="144">
        <f t="shared" si="17"/>
        <v>119.41042</v>
      </c>
      <c r="K74" s="205">
        <v>119.41042</v>
      </c>
      <c r="L74" s="69"/>
      <c r="M74" s="69"/>
      <c r="N74" s="504"/>
      <c r="O74" s="69"/>
      <c r="P74" s="198">
        <f>(18609+36189.47+38046.09+45174.86)/1000</f>
        <v>138.01942</v>
      </c>
    </row>
    <row r="75" spans="1:16" ht="32.25" customHeight="1" hidden="1">
      <c r="A75" s="615"/>
      <c r="B75" s="146" t="s">
        <v>49</v>
      </c>
      <c r="C75" s="106">
        <v>68.098</v>
      </c>
      <c r="D75" s="12">
        <v>0</v>
      </c>
      <c r="E75" s="582"/>
      <c r="F75" s="583"/>
      <c r="G75" s="7"/>
      <c r="H75" s="7"/>
      <c r="I75" s="8" t="s">
        <v>62</v>
      </c>
      <c r="J75" s="144">
        <f t="shared" si="17"/>
        <v>0</v>
      </c>
      <c r="K75" s="205"/>
      <c r="L75" s="69"/>
      <c r="M75" s="69"/>
      <c r="N75" s="504"/>
      <c r="O75" s="69"/>
      <c r="P75" s="163"/>
    </row>
    <row r="76" spans="1:19" ht="25.5" customHeight="1">
      <c r="A76" s="614" t="s">
        <v>186</v>
      </c>
      <c r="B76" s="607" t="s">
        <v>170</v>
      </c>
      <c r="C76" s="596">
        <v>27197.252</v>
      </c>
      <c r="D76" s="610">
        <f>2952.42971+D78+D79+D80</f>
        <v>3311.87911</v>
      </c>
      <c r="E76" s="569" t="s">
        <v>314</v>
      </c>
      <c r="F76" s="572" t="s">
        <v>29</v>
      </c>
      <c r="G76" s="7"/>
      <c r="H76" s="7"/>
      <c r="I76" s="8" t="s">
        <v>62</v>
      </c>
      <c r="J76" s="144">
        <f>K76+L76+M76+N76+O76</f>
        <v>19792.99289</v>
      </c>
      <c r="K76" s="130">
        <f>6621.66307+K79</f>
        <v>6750.3678899999995</v>
      </c>
      <c r="L76" s="130">
        <v>8000</v>
      </c>
      <c r="M76" s="130"/>
      <c r="N76" s="431"/>
      <c r="O76" s="130">
        <v>5042.625</v>
      </c>
      <c r="P76" s="198">
        <f>299983.44+190075.7+355875.21+334123.36+1986223.72+1486973.68+1555039.69+413353.3+14.97</f>
        <v>6621663.069999998</v>
      </c>
      <c r="Q76" s="198">
        <f>667661.95+190096.2+930752.18+440951.39+43003.62+229206.35+158183.93+292574.09</f>
        <v>2952429.7100000004</v>
      </c>
      <c r="R76" s="92">
        <f>J76+J77+D76</f>
        <v>27197.252</v>
      </c>
      <c r="S76" s="200">
        <f>R76-C76</f>
        <v>0</v>
      </c>
    </row>
    <row r="77" spans="1:17" ht="29.25" customHeight="1">
      <c r="A77" s="615"/>
      <c r="B77" s="608"/>
      <c r="C77" s="597"/>
      <c r="D77" s="611"/>
      <c r="E77" s="582"/>
      <c r="F77" s="583"/>
      <c r="G77" s="7"/>
      <c r="H77" s="7"/>
      <c r="I77" s="8" t="s">
        <v>50</v>
      </c>
      <c r="J77" s="144">
        <f>K77+L77+M77+N77+O77</f>
        <v>4092.38</v>
      </c>
      <c r="K77" s="130">
        <v>4092.38</v>
      </c>
      <c r="L77" s="130"/>
      <c r="M77" s="130"/>
      <c r="N77" s="431"/>
      <c r="O77" s="130"/>
      <c r="P77" s="198">
        <f>2089322.1+910230.19+1092827.71</f>
        <v>4092380</v>
      </c>
      <c r="Q77" s="198"/>
    </row>
    <row r="78" spans="1:17" ht="33.75" customHeight="1">
      <c r="A78" s="615"/>
      <c r="B78" s="146" t="s">
        <v>99</v>
      </c>
      <c r="C78" s="107">
        <v>334.19</v>
      </c>
      <c r="D78" s="80">
        <v>329.89498</v>
      </c>
      <c r="E78" s="582"/>
      <c r="F78" s="583"/>
      <c r="G78" s="7"/>
      <c r="H78" s="7"/>
      <c r="I78" s="8" t="s">
        <v>62</v>
      </c>
      <c r="J78" s="144">
        <f>K78+L78+M78</f>
        <v>0</v>
      </c>
      <c r="K78" s="130"/>
      <c r="L78" s="378"/>
      <c r="M78" s="130"/>
      <c r="N78" s="431"/>
      <c r="O78" s="130"/>
      <c r="P78" s="198">
        <f>5610.77+4403.76+3949.56+17269.2+18955.1+41520.42+36996.01</f>
        <v>128704.82</v>
      </c>
      <c r="Q78" s="198">
        <f>11146.39+13356.7+5051.33</f>
        <v>29554.42</v>
      </c>
    </row>
    <row r="79" spans="1:18" ht="33.75" customHeight="1" hidden="1">
      <c r="A79" s="615"/>
      <c r="B79" s="146" t="s">
        <v>3</v>
      </c>
      <c r="C79" s="107">
        <v>344.585</v>
      </c>
      <c r="D79" s="80">
        <v>29.55442</v>
      </c>
      <c r="E79" s="582"/>
      <c r="F79" s="583"/>
      <c r="G79" s="7"/>
      <c r="H79" s="7"/>
      <c r="I79" s="8" t="s">
        <v>62</v>
      </c>
      <c r="J79" s="144">
        <f>K79+L79+M79</f>
        <v>315.03058</v>
      </c>
      <c r="K79" s="130">
        <v>128.70482</v>
      </c>
      <c r="L79" s="173">
        <v>100</v>
      </c>
      <c r="M79" s="130">
        <f>C79-D79-K79-L79</f>
        <v>86.32575999999997</v>
      </c>
      <c r="N79" s="431"/>
      <c r="O79" s="130"/>
      <c r="Q79" s="133"/>
      <c r="R79" s="200"/>
    </row>
    <row r="80" spans="1:17" ht="33.75" customHeight="1" hidden="1">
      <c r="A80" s="616"/>
      <c r="B80" s="146" t="s">
        <v>49</v>
      </c>
      <c r="C80" s="107">
        <v>88.647</v>
      </c>
      <c r="D80" s="80">
        <v>0</v>
      </c>
      <c r="E80" s="570"/>
      <c r="F80" s="573"/>
      <c r="G80" s="7"/>
      <c r="H80" s="7"/>
      <c r="I80" s="8" t="s">
        <v>62</v>
      </c>
      <c r="J80" s="144">
        <f>K80+L80+M80</f>
        <v>88.64699999999999</v>
      </c>
      <c r="K80" s="130"/>
      <c r="L80" s="173">
        <v>60</v>
      </c>
      <c r="M80" s="130">
        <v>28.647</v>
      </c>
      <c r="N80" s="431"/>
      <c r="O80" s="130"/>
      <c r="P80" s="9" t="s">
        <v>107</v>
      </c>
      <c r="Q80" s="133"/>
    </row>
    <row r="81" spans="1:17" ht="51.75" customHeight="1">
      <c r="A81" s="614" t="s">
        <v>187</v>
      </c>
      <c r="B81" s="143" t="s">
        <v>155</v>
      </c>
      <c r="C81" s="88">
        <f>J81+D81</f>
        <v>2406.613</v>
      </c>
      <c r="D81" s="80"/>
      <c r="E81" s="569" t="s">
        <v>118</v>
      </c>
      <c r="F81" s="572" t="s">
        <v>29</v>
      </c>
      <c r="G81" s="7"/>
      <c r="H81" s="7"/>
      <c r="I81" s="561" t="s">
        <v>62</v>
      </c>
      <c r="J81" s="144">
        <f>K81+L81+M81</f>
        <v>2406.613</v>
      </c>
      <c r="K81" s="130">
        <v>2406.613</v>
      </c>
      <c r="L81" s="173"/>
      <c r="M81" s="130"/>
      <c r="N81" s="431"/>
      <c r="O81" s="130"/>
      <c r="Q81" s="133"/>
    </row>
    <row r="82" spans="1:17" ht="18" customHeight="1">
      <c r="A82" s="616"/>
      <c r="B82" s="146" t="s">
        <v>99</v>
      </c>
      <c r="C82" s="107">
        <f>J82+D82</f>
        <v>49.984</v>
      </c>
      <c r="D82" s="80"/>
      <c r="E82" s="570"/>
      <c r="F82" s="573"/>
      <c r="G82" s="7"/>
      <c r="H82" s="7"/>
      <c r="I82" s="562"/>
      <c r="J82" s="379">
        <f>K82+L82+M82</f>
        <v>49.984</v>
      </c>
      <c r="K82" s="171">
        <v>49.984</v>
      </c>
      <c r="L82" s="173"/>
      <c r="M82" s="130"/>
      <c r="N82" s="431"/>
      <c r="O82" s="130"/>
      <c r="Q82" s="133" t="s">
        <v>364</v>
      </c>
    </row>
    <row r="83" spans="1:18" ht="81.75" customHeight="1">
      <c r="A83" s="614" t="s">
        <v>194</v>
      </c>
      <c r="B83" s="269" t="s">
        <v>285</v>
      </c>
      <c r="C83" s="380">
        <v>14199.683</v>
      </c>
      <c r="D83" s="12"/>
      <c r="E83" s="569" t="s">
        <v>257</v>
      </c>
      <c r="F83" s="572" t="s">
        <v>29</v>
      </c>
      <c r="G83" s="7"/>
      <c r="H83" s="7"/>
      <c r="I83" s="561" t="s">
        <v>62</v>
      </c>
      <c r="J83" s="144">
        <f>K83+L83+M83+N83+O83</f>
        <v>14199.683</v>
      </c>
      <c r="K83" s="130"/>
      <c r="L83" s="166"/>
      <c r="M83" s="130">
        <f>M84</f>
        <v>1040.62891</v>
      </c>
      <c r="N83" s="431">
        <f>C83-M83-O83</f>
        <v>13159.054090000001</v>
      </c>
      <c r="O83" s="431"/>
      <c r="P83" s="381"/>
      <c r="Q83" s="475">
        <f>(6202186+6588451)/1000</f>
        <v>12790.637</v>
      </c>
      <c r="R83" s="281">
        <f>Q83-N83</f>
        <v>-368.4170900000008</v>
      </c>
    </row>
    <row r="84" spans="1:17" ht="31.5" customHeight="1">
      <c r="A84" s="616"/>
      <c r="B84" s="136" t="s">
        <v>175</v>
      </c>
      <c r="C84" s="383">
        <v>1218.1308</v>
      </c>
      <c r="D84" s="384"/>
      <c r="E84" s="570"/>
      <c r="F84" s="573"/>
      <c r="G84" s="385"/>
      <c r="H84" s="385"/>
      <c r="I84" s="562"/>
      <c r="J84" s="144">
        <f>K84+L84+M84+N84+O84</f>
        <v>1040.62891</v>
      </c>
      <c r="K84" s="171"/>
      <c r="L84" s="386"/>
      <c r="M84" s="171">
        <v>1040.62891</v>
      </c>
      <c r="N84" s="510"/>
      <c r="O84" s="171"/>
      <c r="P84" s="381"/>
      <c r="Q84" s="382"/>
    </row>
    <row r="85" spans="1:17" ht="72.75" customHeight="1">
      <c r="A85" s="184" t="s">
        <v>195</v>
      </c>
      <c r="B85" s="269" t="s">
        <v>361</v>
      </c>
      <c r="C85" s="507">
        <v>100</v>
      </c>
      <c r="D85" s="508"/>
      <c r="E85" s="509" t="s">
        <v>258</v>
      </c>
      <c r="F85" s="467" t="s">
        <v>29</v>
      </c>
      <c r="G85" s="502"/>
      <c r="H85" s="502"/>
      <c r="I85" s="246" t="s">
        <v>62</v>
      </c>
      <c r="J85" s="463">
        <f>K85+L85+M85+N85+O85</f>
        <v>100</v>
      </c>
      <c r="K85" s="510"/>
      <c r="L85" s="511"/>
      <c r="M85" s="510"/>
      <c r="N85" s="510">
        <v>100</v>
      </c>
      <c r="O85" s="171"/>
      <c r="P85" s="381"/>
      <c r="Q85" s="382"/>
    </row>
    <row r="86" spans="1:17" ht="76.5" customHeight="1">
      <c r="A86" s="184" t="s">
        <v>203</v>
      </c>
      <c r="B86" s="269" t="s">
        <v>350</v>
      </c>
      <c r="C86" s="507">
        <f>N86</f>
        <v>2995.783</v>
      </c>
      <c r="D86" s="508"/>
      <c r="E86" s="509" t="s">
        <v>258</v>
      </c>
      <c r="F86" s="467" t="s">
        <v>29</v>
      </c>
      <c r="G86" s="502"/>
      <c r="H86" s="502"/>
      <c r="I86" s="246" t="s">
        <v>62</v>
      </c>
      <c r="J86" s="463">
        <f>K86+L86+M86+N86+O86</f>
        <v>2995.783</v>
      </c>
      <c r="K86" s="510"/>
      <c r="L86" s="511"/>
      <c r="M86" s="510"/>
      <c r="N86" s="510">
        <v>2995.783</v>
      </c>
      <c r="O86" s="171"/>
      <c r="P86" s="381"/>
      <c r="Q86" s="382"/>
    </row>
    <row r="87" spans="1:15" ht="27.75" customHeight="1">
      <c r="A87" s="441" t="s">
        <v>46</v>
      </c>
      <c r="B87" s="455" t="s">
        <v>370</v>
      </c>
      <c r="C87" s="456"/>
      <c r="D87" s="456"/>
      <c r="E87" s="456"/>
      <c r="F87" s="456"/>
      <c r="G87" s="456"/>
      <c r="H87" s="456"/>
      <c r="I87" s="456"/>
      <c r="J87" s="438">
        <f aca="true" t="shared" si="18" ref="J87:O87">J90+J94+J95+J98+J97</f>
        <v>23984.08893</v>
      </c>
      <c r="K87" s="438">
        <f t="shared" si="18"/>
        <v>15495.877960000002</v>
      </c>
      <c r="L87" s="438">
        <f t="shared" si="18"/>
        <v>3172.97397</v>
      </c>
      <c r="M87" s="438">
        <f t="shared" si="18"/>
        <v>0</v>
      </c>
      <c r="N87" s="438">
        <f t="shared" si="18"/>
        <v>4815.237</v>
      </c>
      <c r="O87" s="438">
        <f t="shared" si="18"/>
        <v>500</v>
      </c>
    </row>
    <row r="88" spans="1:15" ht="27" customHeight="1" hidden="1">
      <c r="A88" s="615"/>
      <c r="B88" s="146" t="s">
        <v>3</v>
      </c>
      <c r="C88" s="175">
        <v>117</v>
      </c>
      <c r="D88" s="175"/>
      <c r="E88" s="582"/>
      <c r="F88" s="583"/>
      <c r="G88" s="32"/>
      <c r="H88" s="32"/>
      <c r="I88" s="574"/>
      <c r="J88" s="144">
        <f>K88+L88+M88+N88+O88</f>
        <v>117</v>
      </c>
      <c r="K88" s="130"/>
      <c r="L88" s="130"/>
      <c r="M88" s="130">
        <v>117</v>
      </c>
      <c r="N88" s="130"/>
      <c r="O88" s="130"/>
    </row>
    <row r="89" spans="1:15" ht="27" customHeight="1" hidden="1">
      <c r="A89" s="616"/>
      <c r="B89" s="146" t="s">
        <v>49</v>
      </c>
      <c r="C89" s="175">
        <v>34</v>
      </c>
      <c r="D89" s="175"/>
      <c r="E89" s="570"/>
      <c r="F89" s="573"/>
      <c r="G89" s="32"/>
      <c r="H89" s="32"/>
      <c r="I89" s="562"/>
      <c r="J89" s="144">
        <f aca="true" t="shared" si="19" ref="J89:J98">K89+L89+M89+N89+O89</f>
        <v>34</v>
      </c>
      <c r="K89" s="130"/>
      <c r="L89" s="130"/>
      <c r="M89" s="130">
        <v>34</v>
      </c>
      <c r="N89" s="130"/>
      <c r="O89" s="130"/>
    </row>
    <row r="90" spans="1:18" ht="59.25" customHeight="1">
      <c r="A90" s="614" t="s">
        <v>300</v>
      </c>
      <c r="B90" s="143" t="s">
        <v>169</v>
      </c>
      <c r="C90" s="105">
        <v>10028.93</v>
      </c>
      <c r="D90" s="80">
        <f>1580.365+D91+D92</f>
        <v>1679.58481</v>
      </c>
      <c r="E90" s="569" t="s">
        <v>118</v>
      </c>
      <c r="F90" s="572" t="s">
        <v>29</v>
      </c>
      <c r="G90" s="7"/>
      <c r="H90" s="7"/>
      <c r="I90" s="561" t="s">
        <v>62</v>
      </c>
      <c r="J90" s="144">
        <f t="shared" si="19"/>
        <v>7759.227</v>
      </c>
      <c r="K90" s="130">
        <v>7759.227</v>
      </c>
      <c r="L90" s="130"/>
      <c r="M90" s="130"/>
      <c r="N90" s="431"/>
      <c r="O90" s="130"/>
      <c r="P90" s="292">
        <f>1036209.78+145291.72+1245616.02+475760.47+1739414.15+1285861.32+1737494.84</f>
        <v>7665648.300000001</v>
      </c>
      <c r="Q90" s="292">
        <v>9325.66094</v>
      </c>
      <c r="R90" s="387">
        <f>Q90+Q91-K90-D90</f>
        <v>-0.00035000000093532435</v>
      </c>
    </row>
    <row r="91" spans="1:21" ht="27" customHeight="1">
      <c r="A91" s="615"/>
      <c r="B91" s="146" t="s">
        <v>176</v>
      </c>
      <c r="C91" s="106">
        <v>107.999</v>
      </c>
      <c r="D91" s="80">
        <v>79.64752</v>
      </c>
      <c r="E91" s="582"/>
      <c r="F91" s="583"/>
      <c r="G91" s="7"/>
      <c r="H91" s="7"/>
      <c r="I91" s="574"/>
      <c r="J91" s="144">
        <f t="shared" si="19"/>
        <v>0</v>
      </c>
      <c r="K91" s="130"/>
      <c r="L91" s="131"/>
      <c r="M91" s="130"/>
      <c r="N91" s="431"/>
      <c r="O91" s="130"/>
      <c r="P91" s="292">
        <f>12674.13+1790.9+15234.97+5796.32+21286.07+15781.36+21014.48</f>
        <v>93578.23</v>
      </c>
      <c r="Q91" s="292">
        <v>113.15052</v>
      </c>
      <c r="R91" s="387">
        <f>Q91-K92-D92</f>
        <v>0</v>
      </c>
      <c r="U91" s="388" t="s">
        <v>231</v>
      </c>
    </row>
    <row r="92" spans="1:21" ht="27" customHeight="1" hidden="1">
      <c r="A92" s="615"/>
      <c r="B92" s="146" t="s">
        <v>3</v>
      </c>
      <c r="C92" s="106">
        <v>121.725</v>
      </c>
      <c r="D92" s="80">
        <f>19.57229</f>
        <v>19.57229</v>
      </c>
      <c r="E92" s="582"/>
      <c r="F92" s="583"/>
      <c r="G92" s="7"/>
      <c r="H92" s="7"/>
      <c r="I92" s="574"/>
      <c r="J92" s="144">
        <f t="shared" si="19"/>
        <v>93.57823</v>
      </c>
      <c r="K92" s="130">
        <v>93.57823</v>
      </c>
      <c r="L92" s="130"/>
      <c r="M92" s="130"/>
      <c r="N92" s="431"/>
      <c r="O92" s="130"/>
      <c r="Q92" s="133"/>
      <c r="U92" s="309"/>
    </row>
    <row r="93" spans="1:21" ht="8.25" customHeight="1" hidden="1">
      <c r="A93" s="616"/>
      <c r="B93" s="146" t="s">
        <v>49</v>
      </c>
      <c r="C93" s="167">
        <v>6.156</v>
      </c>
      <c r="D93" s="80">
        <v>0</v>
      </c>
      <c r="E93" s="570"/>
      <c r="F93" s="573"/>
      <c r="G93" s="7"/>
      <c r="H93" s="7"/>
      <c r="I93" s="562"/>
      <c r="J93" s="144">
        <f t="shared" si="19"/>
        <v>0</v>
      </c>
      <c r="K93" s="130"/>
      <c r="L93" s="130"/>
      <c r="M93" s="130"/>
      <c r="N93" s="431"/>
      <c r="O93" s="130"/>
      <c r="Q93" s="133"/>
      <c r="U93" s="309"/>
    </row>
    <row r="94" spans="1:21" ht="39" customHeight="1">
      <c r="A94" s="629" t="s">
        <v>301</v>
      </c>
      <c r="B94" s="618" t="s">
        <v>268</v>
      </c>
      <c r="C94" s="575">
        <f>D94+J94+J95</f>
        <v>15801.18893</v>
      </c>
      <c r="D94" s="586">
        <v>276.327</v>
      </c>
      <c r="E94" s="613" t="s">
        <v>259</v>
      </c>
      <c r="F94" s="467" t="s">
        <v>29</v>
      </c>
      <c r="G94" s="502"/>
      <c r="H94" s="502"/>
      <c r="I94" s="246" t="s">
        <v>62</v>
      </c>
      <c r="J94" s="463">
        <f t="shared" si="19"/>
        <v>11629.943770000002</v>
      </c>
      <c r="K94" s="431">
        <v>3841.7328</v>
      </c>
      <c r="L94" s="431">
        <v>3172.97397</v>
      </c>
      <c r="M94" s="431"/>
      <c r="N94" s="431">
        <f>4559.51+55.727</f>
        <v>4615.237</v>
      </c>
      <c r="O94" s="130"/>
      <c r="P94" s="288">
        <f>1998231.28+150000+24251+1669250.65</f>
        <v>3841732.93</v>
      </c>
      <c r="Q94" s="289">
        <v>1669.25065</v>
      </c>
      <c r="R94" s="290">
        <v>2960400</v>
      </c>
      <c r="S94" s="78">
        <v>1200000</v>
      </c>
      <c r="U94" s="389">
        <v>7736650.96</v>
      </c>
    </row>
    <row r="95" spans="1:17" ht="36.75" customHeight="1">
      <c r="A95" s="629"/>
      <c r="B95" s="619"/>
      <c r="C95" s="576"/>
      <c r="D95" s="587"/>
      <c r="E95" s="613"/>
      <c r="F95" s="467" t="s">
        <v>174</v>
      </c>
      <c r="G95" s="502"/>
      <c r="H95" s="502"/>
      <c r="I95" s="246" t="s">
        <v>50</v>
      </c>
      <c r="J95" s="463">
        <f>K95+L95+M95+N95+O95</f>
        <v>3894.91816</v>
      </c>
      <c r="K95" s="512">
        <v>3894.91816</v>
      </c>
      <c r="L95" s="431"/>
      <c r="M95" s="431"/>
      <c r="N95" s="431"/>
      <c r="O95" s="130"/>
      <c r="P95" s="9">
        <v>3894918.16</v>
      </c>
      <c r="Q95" s="291"/>
    </row>
    <row r="96" spans="1:21" ht="33.75" customHeight="1">
      <c r="A96" s="629"/>
      <c r="B96" s="513" t="s">
        <v>152</v>
      </c>
      <c r="C96" s="505">
        <v>276.327</v>
      </c>
      <c r="D96" s="506">
        <f>276.327</f>
        <v>276.327</v>
      </c>
      <c r="E96" s="613"/>
      <c r="F96" s="467" t="s">
        <v>29</v>
      </c>
      <c r="G96" s="502"/>
      <c r="H96" s="502"/>
      <c r="I96" s="246" t="s">
        <v>62</v>
      </c>
      <c r="J96" s="463">
        <f t="shared" si="19"/>
        <v>0</v>
      </c>
      <c r="K96" s="431"/>
      <c r="L96" s="431"/>
      <c r="M96" s="431"/>
      <c r="N96" s="431"/>
      <c r="O96" s="130"/>
      <c r="P96" s="292">
        <f>19898.35+4352.52</f>
        <v>24250.87</v>
      </c>
      <c r="Q96" s="133"/>
      <c r="S96" s="387">
        <f>L94+K94+K95+D94</f>
        <v>11185.951930000001</v>
      </c>
      <c r="U96" s="390"/>
    </row>
    <row r="97" spans="1:21" ht="78.75" customHeight="1">
      <c r="A97" s="472" t="s">
        <v>302</v>
      </c>
      <c r="B97" s="514" t="s">
        <v>360</v>
      </c>
      <c r="C97" s="431">
        <v>200</v>
      </c>
      <c r="D97" s="515"/>
      <c r="E97" s="509" t="s">
        <v>258</v>
      </c>
      <c r="F97" s="467" t="s">
        <v>29</v>
      </c>
      <c r="G97" s="502"/>
      <c r="H97" s="502"/>
      <c r="I97" s="246" t="s">
        <v>62</v>
      </c>
      <c r="J97" s="463">
        <f t="shared" si="19"/>
        <v>200</v>
      </c>
      <c r="K97" s="431"/>
      <c r="L97" s="431"/>
      <c r="M97" s="431"/>
      <c r="N97" s="431">
        <v>200</v>
      </c>
      <c r="O97" s="130"/>
      <c r="P97" s="376"/>
      <c r="Q97" s="133"/>
      <c r="U97" s="390"/>
    </row>
    <row r="98" spans="1:21" ht="68.25" customHeight="1">
      <c r="A98" s="7" t="s">
        <v>302</v>
      </c>
      <c r="B98" s="143" t="s">
        <v>269</v>
      </c>
      <c r="C98" s="88">
        <f>J98+D98</f>
        <v>500</v>
      </c>
      <c r="D98" s="206"/>
      <c r="E98" s="165" t="s">
        <v>260</v>
      </c>
      <c r="F98" s="160" t="s">
        <v>29</v>
      </c>
      <c r="G98" s="184"/>
      <c r="H98" s="184"/>
      <c r="I98" s="161" t="s">
        <v>62</v>
      </c>
      <c r="J98" s="144">
        <f t="shared" si="19"/>
        <v>500</v>
      </c>
      <c r="K98" s="130"/>
      <c r="L98" s="130"/>
      <c r="M98" s="130"/>
      <c r="N98" s="431"/>
      <c r="O98" s="130">
        <v>500</v>
      </c>
      <c r="Q98" s="133"/>
      <c r="S98" s="387"/>
      <c r="U98" s="387">
        <f>C94-D94-J94-J95</f>
        <v>0</v>
      </c>
    </row>
    <row r="99" spans="1:15" ht="27.75" customHeight="1">
      <c r="A99" s="441" t="s">
        <v>47</v>
      </c>
      <c r="B99" s="455" t="s">
        <v>371</v>
      </c>
      <c r="C99" s="456"/>
      <c r="D99" s="456"/>
      <c r="E99" s="456"/>
      <c r="F99" s="456"/>
      <c r="G99" s="456"/>
      <c r="H99" s="456"/>
      <c r="I99" s="456"/>
      <c r="J99" s="438">
        <f aca="true" t="shared" si="20" ref="J99:O99">J100+J103+J104</f>
        <v>2931.83169</v>
      </c>
      <c r="K99" s="438">
        <f t="shared" si="20"/>
        <v>0</v>
      </c>
      <c r="L99" s="438">
        <f t="shared" si="20"/>
        <v>48.43869</v>
      </c>
      <c r="M99" s="438">
        <f t="shared" si="20"/>
        <v>0</v>
      </c>
      <c r="N99" s="438">
        <f t="shared" si="20"/>
        <v>2883.393</v>
      </c>
      <c r="O99" s="438">
        <f t="shared" si="20"/>
        <v>0</v>
      </c>
    </row>
    <row r="100" spans="1:22" ht="69" customHeight="1">
      <c r="A100" s="614" t="s">
        <v>303</v>
      </c>
      <c r="B100" s="113" t="s">
        <v>177</v>
      </c>
      <c r="C100" s="105">
        <v>2577.176</v>
      </c>
      <c r="D100" s="12">
        <v>0</v>
      </c>
      <c r="E100" s="569" t="s">
        <v>287</v>
      </c>
      <c r="F100" s="581" t="s">
        <v>29</v>
      </c>
      <c r="G100" s="7"/>
      <c r="H100" s="7"/>
      <c r="I100" s="577" t="s">
        <v>62</v>
      </c>
      <c r="J100" s="27">
        <f>K100+L100+M100+N100+O100</f>
        <v>2577.17569</v>
      </c>
      <c r="K100" s="105"/>
      <c r="L100" s="88">
        <f>L101</f>
        <v>48.43869</v>
      </c>
      <c r="M100" s="105"/>
      <c r="N100" s="501">
        <f>2528.737</f>
        <v>2528.737</v>
      </c>
      <c r="O100" s="105"/>
      <c r="Q100" s="429">
        <v>2577176</v>
      </c>
      <c r="R100" s="9"/>
      <c r="S100" s="9"/>
      <c r="T100" s="9"/>
      <c r="U100" s="9"/>
      <c r="V100" s="9"/>
    </row>
    <row r="101" spans="1:17" ht="21" customHeight="1">
      <c r="A101" s="616"/>
      <c r="B101" s="136" t="s">
        <v>175</v>
      </c>
      <c r="C101" s="105">
        <v>48.439</v>
      </c>
      <c r="D101" s="12">
        <v>0</v>
      </c>
      <c r="E101" s="584"/>
      <c r="F101" s="581"/>
      <c r="G101" s="7"/>
      <c r="H101" s="7"/>
      <c r="I101" s="577"/>
      <c r="J101" s="144">
        <f>K101+L101+M101</f>
        <v>48.43869</v>
      </c>
      <c r="K101" s="167"/>
      <c r="L101" s="130">
        <v>48.43869</v>
      </c>
      <c r="M101" s="167"/>
      <c r="N101" s="531"/>
      <c r="O101" s="167"/>
      <c r="Q101" s="9"/>
    </row>
    <row r="102" spans="1:18" ht="24.75" customHeight="1">
      <c r="A102" s="7"/>
      <c r="B102" s="136" t="s">
        <v>320</v>
      </c>
      <c r="C102" s="80">
        <f>N102</f>
        <v>32.049</v>
      </c>
      <c r="D102" s="12"/>
      <c r="E102" s="585"/>
      <c r="F102" s="581"/>
      <c r="G102" s="7"/>
      <c r="H102" s="7"/>
      <c r="I102" s="577"/>
      <c r="J102" s="144">
        <f>K102+L102+M102+N102+O102</f>
        <v>32.049</v>
      </c>
      <c r="K102" s="69"/>
      <c r="L102" s="130"/>
      <c r="M102" s="130"/>
      <c r="N102" s="431">
        <v>32.049</v>
      </c>
      <c r="O102" s="130"/>
      <c r="Q102" s="9"/>
      <c r="R102" s="9">
        <v>64098</v>
      </c>
    </row>
    <row r="103" spans="1:18" ht="66.75" customHeight="1">
      <c r="A103" s="418" t="s">
        <v>340</v>
      </c>
      <c r="B103" s="269" t="s">
        <v>357</v>
      </c>
      <c r="C103" s="506">
        <f>N103</f>
        <v>38.448</v>
      </c>
      <c r="D103" s="516"/>
      <c r="E103" s="466" t="s">
        <v>258</v>
      </c>
      <c r="F103" s="517"/>
      <c r="G103" s="518"/>
      <c r="H103" s="518"/>
      <c r="I103" s="503"/>
      <c r="J103" s="463">
        <f>K103+L103+M103+N103+O103</f>
        <v>38.448</v>
      </c>
      <c r="K103" s="504"/>
      <c r="L103" s="431"/>
      <c r="M103" s="431"/>
      <c r="N103" s="431">
        <v>38.448</v>
      </c>
      <c r="O103" s="130"/>
      <c r="Q103" s="9"/>
      <c r="R103" s="9"/>
    </row>
    <row r="104" spans="1:18" ht="60.75" customHeight="1">
      <c r="A104" s="418" t="s">
        <v>341</v>
      </c>
      <c r="B104" s="269" t="s">
        <v>356</v>
      </c>
      <c r="C104" s="506">
        <f>N104</f>
        <v>316.208</v>
      </c>
      <c r="D104" s="516"/>
      <c r="E104" s="466" t="s">
        <v>258</v>
      </c>
      <c r="F104" s="517" t="s">
        <v>29</v>
      </c>
      <c r="G104" s="518"/>
      <c r="H104" s="518"/>
      <c r="I104" s="503" t="s">
        <v>62</v>
      </c>
      <c r="J104" s="463">
        <f>K104+L104+M104+N104+O104</f>
        <v>316.208</v>
      </c>
      <c r="K104" s="504"/>
      <c r="L104" s="431"/>
      <c r="M104" s="431"/>
      <c r="N104" s="431">
        <v>316.208</v>
      </c>
      <c r="O104" s="130"/>
      <c r="Q104" s="9"/>
      <c r="R104" s="9">
        <v>400000</v>
      </c>
    </row>
    <row r="105" spans="1:15" ht="26.25" customHeight="1">
      <c r="A105" s="457"/>
      <c r="B105" s="455" t="s">
        <v>372</v>
      </c>
      <c r="C105" s="456"/>
      <c r="D105" s="456"/>
      <c r="E105" s="458"/>
      <c r="F105" s="459"/>
      <c r="G105" s="456"/>
      <c r="H105" s="456"/>
      <c r="I105" s="460"/>
      <c r="J105" s="438">
        <f aca="true" t="shared" si="21" ref="J105:O105">J106</f>
        <v>2900</v>
      </c>
      <c r="K105" s="438">
        <f t="shared" si="21"/>
        <v>0</v>
      </c>
      <c r="L105" s="438">
        <f t="shared" si="21"/>
        <v>0</v>
      </c>
      <c r="M105" s="438">
        <f t="shared" si="21"/>
        <v>310</v>
      </c>
      <c r="N105" s="438">
        <f t="shared" si="21"/>
        <v>2590</v>
      </c>
      <c r="O105" s="438">
        <f t="shared" si="21"/>
        <v>0</v>
      </c>
    </row>
    <row r="106" spans="1:15" ht="69" customHeight="1">
      <c r="A106" s="614" t="s">
        <v>304</v>
      </c>
      <c r="B106" s="168" t="s">
        <v>310</v>
      </c>
      <c r="C106" s="610">
        <v>2900</v>
      </c>
      <c r="D106" s="12">
        <v>0</v>
      </c>
      <c r="E106" s="569" t="s">
        <v>257</v>
      </c>
      <c r="F106" s="572" t="s">
        <v>29</v>
      </c>
      <c r="G106" s="10"/>
      <c r="H106" s="10"/>
      <c r="I106" s="561" t="s">
        <v>62</v>
      </c>
      <c r="J106" s="144">
        <f>K106+L106+M106+N106+O106</f>
        <v>2900</v>
      </c>
      <c r="K106" s="69"/>
      <c r="L106" s="130"/>
      <c r="M106" s="130">
        <v>310</v>
      </c>
      <c r="N106" s="431">
        <f>C106-M106</f>
        <v>2590</v>
      </c>
      <c r="O106" s="130"/>
    </row>
    <row r="107" spans="1:15" ht="36" customHeight="1">
      <c r="A107" s="616"/>
      <c r="B107" s="168" t="s">
        <v>311</v>
      </c>
      <c r="C107" s="611"/>
      <c r="D107" s="12"/>
      <c r="E107" s="570"/>
      <c r="F107" s="573"/>
      <c r="G107" s="10"/>
      <c r="H107" s="10"/>
      <c r="I107" s="562"/>
      <c r="J107" s="144"/>
      <c r="K107" s="69"/>
      <c r="L107" s="130"/>
      <c r="M107" s="130"/>
      <c r="N107" s="431">
        <v>307.755</v>
      </c>
      <c r="O107" s="130"/>
    </row>
    <row r="108" spans="1:15" ht="26.25" customHeight="1">
      <c r="A108" s="29" t="s">
        <v>66</v>
      </c>
      <c r="B108" s="189" t="s">
        <v>373</v>
      </c>
      <c r="C108" s="188"/>
      <c r="D108" s="188"/>
      <c r="E108" s="188"/>
      <c r="F108" s="188"/>
      <c r="G108" s="188"/>
      <c r="H108" s="188"/>
      <c r="I108" s="188"/>
      <c r="J108" s="438">
        <f aca="true" t="shared" si="22" ref="J108:O108">J109</f>
        <v>2175</v>
      </c>
      <c r="K108" s="438">
        <f t="shared" si="22"/>
        <v>0</v>
      </c>
      <c r="L108" s="438">
        <f t="shared" si="22"/>
        <v>0</v>
      </c>
      <c r="M108" s="438">
        <f t="shared" si="22"/>
        <v>0</v>
      </c>
      <c r="N108" s="438">
        <f t="shared" si="22"/>
        <v>0</v>
      </c>
      <c r="O108" s="438">
        <f t="shared" si="22"/>
        <v>2175</v>
      </c>
    </row>
    <row r="109" spans="1:15" ht="67.5" customHeight="1">
      <c r="A109" s="614" t="s">
        <v>234</v>
      </c>
      <c r="B109" s="72" t="s">
        <v>233</v>
      </c>
      <c r="C109" s="130">
        <v>2175</v>
      </c>
      <c r="D109" s="12">
        <v>0</v>
      </c>
      <c r="E109" s="569" t="s">
        <v>260</v>
      </c>
      <c r="F109" s="572" t="s">
        <v>29</v>
      </c>
      <c r="G109" s="7"/>
      <c r="H109" s="7"/>
      <c r="I109" s="561" t="s">
        <v>62</v>
      </c>
      <c r="J109" s="144">
        <f>K109+L109+M109+N109+O109</f>
        <v>2175</v>
      </c>
      <c r="K109" s="69"/>
      <c r="L109" s="130"/>
      <c r="M109" s="130"/>
      <c r="N109" s="431"/>
      <c r="O109" s="130">
        <v>2175</v>
      </c>
    </row>
    <row r="110" spans="1:15" ht="24" customHeight="1">
      <c r="A110" s="616"/>
      <c r="B110" s="136" t="s">
        <v>175</v>
      </c>
      <c r="C110" s="130">
        <v>75</v>
      </c>
      <c r="D110" s="12">
        <v>0</v>
      </c>
      <c r="E110" s="570"/>
      <c r="F110" s="573"/>
      <c r="G110" s="7"/>
      <c r="H110" s="7"/>
      <c r="I110" s="562"/>
      <c r="J110" s="144">
        <f>K110+L110+M110+N110+O110</f>
        <v>75</v>
      </c>
      <c r="K110" s="69"/>
      <c r="L110" s="130"/>
      <c r="M110" s="130"/>
      <c r="N110" s="431"/>
      <c r="O110" s="130">
        <v>75</v>
      </c>
    </row>
    <row r="111" spans="1:15" ht="24.75" customHeight="1">
      <c r="A111" s="29" t="s">
        <v>67</v>
      </c>
      <c r="B111" s="623" t="s">
        <v>374</v>
      </c>
      <c r="C111" s="624"/>
      <c r="D111" s="624"/>
      <c r="E111" s="624"/>
      <c r="F111" s="624"/>
      <c r="G111" s="624"/>
      <c r="H111" s="624"/>
      <c r="I111" s="625"/>
      <c r="J111" s="450">
        <f aca="true" t="shared" si="23" ref="J111:O111">J112+J116+J122</f>
        <v>13069.233250000001</v>
      </c>
      <c r="K111" s="450">
        <f t="shared" si="23"/>
        <v>0</v>
      </c>
      <c r="L111" s="450">
        <f t="shared" si="23"/>
        <v>1192.75125</v>
      </c>
      <c r="M111" s="450">
        <f t="shared" si="23"/>
        <v>2178.4809999999998</v>
      </c>
      <c r="N111" s="450">
        <f t="shared" si="23"/>
        <v>9698.001</v>
      </c>
      <c r="O111" s="450">
        <f t="shared" si="23"/>
        <v>0</v>
      </c>
    </row>
    <row r="112" spans="1:15" ht="24.75" customHeight="1">
      <c r="A112" s="29" t="s">
        <v>2</v>
      </c>
      <c r="B112" s="445" t="s">
        <v>376</v>
      </c>
      <c r="C112" s="446"/>
      <c r="D112" s="446"/>
      <c r="E112" s="446"/>
      <c r="F112" s="447"/>
      <c r="G112" s="446"/>
      <c r="H112" s="446"/>
      <c r="I112" s="446"/>
      <c r="J112" s="438">
        <f aca="true" t="shared" si="24" ref="J112:O112">J113</f>
        <v>3263.4749999999995</v>
      </c>
      <c r="K112" s="438">
        <f t="shared" si="24"/>
        <v>0</v>
      </c>
      <c r="L112" s="438">
        <f t="shared" si="24"/>
        <v>1084.994</v>
      </c>
      <c r="M112" s="438">
        <f t="shared" si="24"/>
        <v>2178.4809999999998</v>
      </c>
      <c r="N112" s="438">
        <f t="shared" si="24"/>
        <v>0</v>
      </c>
      <c r="O112" s="438">
        <f t="shared" si="24"/>
        <v>0</v>
      </c>
    </row>
    <row r="113" spans="1:15" ht="68.25" customHeight="1">
      <c r="A113" s="614" t="s">
        <v>241</v>
      </c>
      <c r="B113" s="143" t="s">
        <v>232</v>
      </c>
      <c r="C113" s="69">
        <v>3263.475</v>
      </c>
      <c r="D113" s="12">
        <v>0</v>
      </c>
      <c r="E113" s="569" t="s">
        <v>119</v>
      </c>
      <c r="F113" s="572" t="s">
        <v>29</v>
      </c>
      <c r="G113" s="7"/>
      <c r="H113" s="7"/>
      <c r="I113" s="561" t="s">
        <v>62</v>
      </c>
      <c r="J113" s="144">
        <f>K113+L113+M113+N113+O113</f>
        <v>3263.4749999999995</v>
      </c>
      <c r="K113" s="69"/>
      <c r="L113" s="130">
        <v>1084.994</v>
      </c>
      <c r="M113" s="130">
        <f>C113-L113</f>
        <v>2178.4809999999998</v>
      </c>
      <c r="N113" s="431"/>
      <c r="O113" s="130"/>
    </row>
    <row r="114" spans="1:15" ht="21" customHeight="1">
      <c r="A114" s="615"/>
      <c r="B114" s="136" t="s">
        <v>175</v>
      </c>
      <c r="C114" s="172">
        <v>59.782</v>
      </c>
      <c r="D114" s="12">
        <v>0</v>
      </c>
      <c r="E114" s="582"/>
      <c r="F114" s="583"/>
      <c r="G114" s="7"/>
      <c r="H114" s="7"/>
      <c r="I114" s="574"/>
      <c r="J114" s="144">
        <f>K114+L114+M114+N114+O114</f>
        <v>49.789</v>
      </c>
      <c r="K114" s="69"/>
      <c r="L114" s="171">
        <v>49.789</v>
      </c>
      <c r="M114" s="130"/>
      <c r="N114" s="431"/>
      <c r="O114" s="130"/>
    </row>
    <row r="115" spans="1:15" ht="21" customHeight="1">
      <c r="A115" s="616"/>
      <c r="B115" s="136" t="s">
        <v>320</v>
      </c>
      <c r="C115" s="172">
        <v>60.087</v>
      </c>
      <c r="D115" s="12">
        <v>0</v>
      </c>
      <c r="E115" s="570"/>
      <c r="F115" s="573"/>
      <c r="G115" s="7"/>
      <c r="H115" s="7"/>
      <c r="I115" s="562"/>
      <c r="J115" s="144">
        <f>K115+L115+M115+N115+O115</f>
        <v>60.087</v>
      </c>
      <c r="K115" s="69"/>
      <c r="L115" s="171"/>
      <c r="M115" s="130">
        <v>60.087</v>
      </c>
      <c r="N115" s="431"/>
      <c r="O115" s="130"/>
    </row>
    <row r="116" spans="1:15" ht="18.75" customHeight="1" thickBot="1">
      <c r="A116" s="276" t="s">
        <v>305</v>
      </c>
      <c r="B116" s="439" t="s">
        <v>377</v>
      </c>
      <c r="C116" s="440"/>
      <c r="D116" s="440"/>
      <c r="E116" s="441"/>
      <c r="F116" s="442"/>
      <c r="G116" s="443"/>
      <c r="H116" s="443"/>
      <c r="I116" s="444"/>
      <c r="J116" s="437">
        <f aca="true" t="shared" si="25" ref="J116:O116">J117+J120+J121</f>
        <v>9744.741250000001</v>
      </c>
      <c r="K116" s="437">
        <f t="shared" si="25"/>
        <v>0</v>
      </c>
      <c r="L116" s="437">
        <f t="shared" si="25"/>
        <v>46.74025</v>
      </c>
      <c r="M116" s="437">
        <f t="shared" si="25"/>
        <v>0</v>
      </c>
      <c r="N116" s="437">
        <f t="shared" si="25"/>
        <v>9698.001</v>
      </c>
      <c r="O116" s="437">
        <f t="shared" si="25"/>
        <v>0</v>
      </c>
    </row>
    <row r="117" spans="1:16" ht="69.75" customHeight="1">
      <c r="A117" s="7" t="s">
        <v>306</v>
      </c>
      <c r="B117" s="72" t="s">
        <v>270</v>
      </c>
      <c r="C117" s="80">
        <f>J117</f>
        <v>6724.66525</v>
      </c>
      <c r="D117" s="12">
        <v>0</v>
      </c>
      <c r="E117" s="569" t="s">
        <v>287</v>
      </c>
      <c r="F117" s="572" t="s">
        <v>29</v>
      </c>
      <c r="G117" s="7"/>
      <c r="H117" s="7"/>
      <c r="I117" s="561" t="s">
        <v>62</v>
      </c>
      <c r="J117" s="144">
        <f>K117+L117+M117+N117+O117</f>
        <v>6724.66525</v>
      </c>
      <c r="K117" s="69"/>
      <c r="L117" s="130">
        <f>L118</f>
        <v>46.74025</v>
      </c>
      <c r="M117" s="130"/>
      <c r="N117" s="431">
        <v>6677.925</v>
      </c>
      <c r="O117" s="130"/>
      <c r="P117" s="432">
        <v>6724665</v>
      </c>
    </row>
    <row r="118" spans="1:15" ht="24.75" customHeight="1">
      <c r="A118" s="7"/>
      <c r="B118" s="136" t="s">
        <v>175</v>
      </c>
      <c r="C118" s="80">
        <f>J118</f>
        <v>46.74025</v>
      </c>
      <c r="D118" s="12">
        <v>0</v>
      </c>
      <c r="E118" s="582"/>
      <c r="F118" s="583"/>
      <c r="G118" s="7"/>
      <c r="H118" s="7"/>
      <c r="I118" s="574"/>
      <c r="J118" s="144">
        <f>K118+L118+M118+N118+O118</f>
        <v>46.74025</v>
      </c>
      <c r="K118" s="69"/>
      <c r="L118" s="130">
        <v>46.74025</v>
      </c>
      <c r="M118" s="130"/>
      <c r="N118" s="431"/>
      <c r="O118" s="130"/>
    </row>
    <row r="119" spans="1:15" ht="24.75" customHeight="1">
      <c r="A119" s="7"/>
      <c r="B119" s="136" t="s">
        <v>320</v>
      </c>
      <c r="C119" s="80">
        <v>32.955</v>
      </c>
      <c r="D119" s="12"/>
      <c r="E119" s="570"/>
      <c r="F119" s="573"/>
      <c r="G119" s="7"/>
      <c r="H119" s="7"/>
      <c r="I119" s="562"/>
      <c r="J119" s="144">
        <f>K119+L119+M119+N119+O119</f>
        <v>32.955</v>
      </c>
      <c r="K119" s="69"/>
      <c r="L119" s="130"/>
      <c r="M119" s="130"/>
      <c r="N119" s="431">
        <v>32.955</v>
      </c>
      <c r="O119" s="130"/>
    </row>
    <row r="120" spans="1:15" ht="62.25" customHeight="1">
      <c r="A120" s="7" t="s">
        <v>342</v>
      </c>
      <c r="B120" s="269" t="s">
        <v>358</v>
      </c>
      <c r="C120" s="506">
        <v>38.448</v>
      </c>
      <c r="D120" s="516"/>
      <c r="E120" s="509" t="s">
        <v>258</v>
      </c>
      <c r="F120" s="598" t="s">
        <v>29</v>
      </c>
      <c r="G120" s="502"/>
      <c r="H120" s="502"/>
      <c r="I120" s="631" t="s">
        <v>62</v>
      </c>
      <c r="J120" s="463">
        <f>K120+L120+M120+N120+O120</f>
        <v>38.448</v>
      </c>
      <c r="K120" s="69"/>
      <c r="L120" s="130"/>
      <c r="M120" s="130"/>
      <c r="N120" s="431">
        <v>38.448</v>
      </c>
      <c r="O120" s="130"/>
    </row>
    <row r="121" spans="1:15" ht="58.5" customHeight="1">
      <c r="A121" s="7" t="s">
        <v>343</v>
      </c>
      <c r="B121" s="520" t="s">
        <v>352</v>
      </c>
      <c r="C121" s="521">
        <f>N121</f>
        <v>2981.628</v>
      </c>
      <c r="D121" s="522"/>
      <c r="E121" s="523" t="s">
        <v>258</v>
      </c>
      <c r="F121" s="630"/>
      <c r="G121" s="524"/>
      <c r="H121" s="524"/>
      <c r="I121" s="630"/>
      <c r="J121" s="525">
        <f>K121+L121+M121+N121+O121</f>
        <v>2981.628</v>
      </c>
      <c r="K121" s="421"/>
      <c r="L121" s="419"/>
      <c r="M121" s="419"/>
      <c r="N121" s="519">
        <v>2981.628</v>
      </c>
      <c r="O121" s="419"/>
    </row>
    <row r="122" spans="1:15" ht="30" customHeight="1">
      <c r="A122" s="29" t="s">
        <v>319</v>
      </c>
      <c r="B122" s="439" t="s">
        <v>378</v>
      </c>
      <c r="C122" s="448"/>
      <c r="D122" s="440"/>
      <c r="E122" s="441"/>
      <c r="F122" s="442"/>
      <c r="G122" s="443"/>
      <c r="H122" s="443"/>
      <c r="I122" s="444"/>
      <c r="J122" s="437">
        <f aca="true" t="shared" si="26" ref="J122:O122">J125</f>
        <v>61.017</v>
      </c>
      <c r="K122" s="437">
        <f t="shared" si="26"/>
        <v>0</v>
      </c>
      <c r="L122" s="437">
        <f t="shared" si="26"/>
        <v>61.017</v>
      </c>
      <c r="M122" s="437">
        <f t="shared" si="26"/>
        <v>0</v>
      </c>
      <c r="N122" s="437">
        <f t="shared" si="26"/>
        <v>0</v>
      </c>
      <c r="O122" s="437">
        <f t="shared" si="26"/>
        <v>0</v>
      </c>
    </row>
    <row r="123" spans="1:17" ht="26.25" customHeight="1" hidden="1">
      <c r="A123" s="7"/>
      <c r="B123" s="136" t="s">
        <v>3</v>
      </c>
      <c r="C123" s="106">
        <v>94</v>
      </c>
      <c r="D123" s="12"/>
      <c r="E123" s="602"/>
      <c r="F123" s="581"/>
      <c r="G123" s="7"/>
      <c r="H123" s="7"/>
      <c r="I123" s="577"/>
      <c r="J123" s="144">
        <f>K123+L123+M123+N123+O123</f>
        <v>94</v>
      </c>
      <c r="K123" s="69"/>
      <c r="L123" s="130"/>
      <c r="M123" s="130">
        <v>94</v>
      </c>
      <c r="N123" s="130"/>
      <c r="O123" s="130"/>
      <c r="Q123" s="212"/>
    </row>
    <row r="124" spans="1:17" ht="26.25" customHeight="1" hidden="1">
      <c r="A124" s="7"/>
      <c r="B124" s="136" t="s">
        <v>49</v>
      </c>
      <c r="C124" s="106">
        <v>25</v>
      </c>
      <c r="D124" s="12"/>
      <c r="E124" s="602"/>
      <c r="F124" s="581"/>
      <c r="G124" s="7"/>
      <c r="H124" s="7"/>
      <c r="I124" s="577"/>
      <c r="J124" s="144">
        <f>K124+L124+M124+N124+O124</f>
        <v>25</v>
      </c>
      <c r="K124" s="69"/>
      <c r="L124" s="130"/>
      <c r="M124" s="130">
        <v>25</v>
      </c>
      <c r="N124" s="130"/>
      <c r="O124" s="130"/>
      <c r="Q124" s="212"/>
    </row>
    <row r="125" spans="1:17" ht="62.25" customHeight="1">
      <c r="A125" s="7" t="s">
        <v>242</v>
      </c>
      <c r="B125" s="72" t="s">
        <v>271</v>
      </c>
      <c r="C125" s="106">
        <f>49+18</f>
        <v>67</v>
      </c>
      <c r="D125" s="12"/>
      <c r="E125" s="29" t="s">
        <v>122</v>
      </c>
      <c r="F125" s="30" t="s">
        <v>29</v>
      </c>
      <c r="G125" s="7"/>
      <c r="H125" s="7"/>
      <c r="I125" s="8" t="s">
        <v>62</v>
      </c>
      <c r="J125" s="144">
        <f>K125+L125+M125+N125+O125</f>
        <v>61.017</v>
      </c>
      <c r="K125" s="69"/>
      <c r="L125" s="130">
        <v>61.017</v>
      </c>
      <c r="M125" s="130"/>
      <c r="N125" s="130"/>
      <c r="O125" s="130"/>
      <c r="Q125" s="212"/>
    </row>
    <row r="126" spans="1:15" ht="32.25" customHeight="1">
      <c r="A126" s="125">
        <v>7</v>
      </c>
      <c r="B126" s="626" t="s">
        <v>375</v>
      </c>
      <c r="C126" s="624"/>
      <c r="D126" s="624"/>
      <c r="E126" s="624"/>
      <c r="F126" s="624"/>
      <c r="G126" s="624"/>
      <c r="H126" s="624"/>
      <c r="I126" s="625"/>
      <c r="J126" s="451">
        <f aca="true" t="shared" si="27" ref="J126:O126">J127+J128+J129+J132</f>
        <v>3330.14086</v>
      </c>
      <c r="K126" s="451">
        <f t="shared" si="27"/>
        <v>0</v>
      </c>
      <c r="L126" s="451">
        <f t="shared" si="27"/>
        <v>68.017</v>
      </c>
      <c r="M126" s="451">
        <f t="shared" si="27"/>
        <v>0</v>
      </c>
      <c r="N126" s="451">
        <f t="shared" si="27"/>
        <v>3262.1238599999997</v>
      </c>
      <c r="O126" s="451">
        <f t="shared" si="27"/>
        <v>0</v>
      </c>
    </row>
    <row r="127" spans="1:15" ht="32.25" customHeight="1">
      <c r="A127" s="564"/>
      <c r="B127" s="189"/>
      <c r="C127" s="72"/>
      <c r="D127" s="72"/>
      <c r="E127" s="29"/>
      <c r="F127" s="30"/>
      <c r="G127" s="7"/>
      <c r="H127" s="7"/>
      <c r="I127" s="125" t="s">
        <v>62</v>
      </c>
      <c r="J127" s="130">
        <f aca="true" t="shared" si="28" ref="J127:O127">J133+J139+J137</f>
        <v>2615.2363</v>
      </c>
      <c r="K127" s="130">
        <f t="shared" si="28"/>
        <v>0</v>
      </c>
      <c r="L127" s="130">
        <f t="shared" si="28"/>
        <v>68.017</v>
      </c>
      <c r="M127" s="130">
        <f t="shared" si="28"/>
        <v>0</v>
      </c>
      <c r="N127" s="431">
        <f t="shared" si="28"/>
        <v>2547.2192999999997</v>
      </c>
      <c r="O127" s="130">
        <f t="shared" si="28"/>
        <v>0</v>
      </c>
    </row>
    <row r="128" spans="1:15" ht="32.25" customHeight="1">
      <c r="A128" s="564"/>
      <c r="B128" s="189"/>
      <c r="C128" s="72"/>
      <c r="D128" s="72"/>
      <c r="E128" s="29"/>
      <c r="F128" s="30"/>
      <c r="G128" s="7"/>
      <c r="H128" s="7"/>
      <c r="I128" s="125" t="s">
        <v>50</v>
      </c>
      <c r="J128" s="130">
        <v>0</v>
      </c>
      <c r="K128" s="130">
        <v>0</v>
      </c>
      <c r="L128" s="130">
        <v>0</v>
      </c>
      <c r="M128" s="130">
        <v>0</v>
      </c>
      <c r="N128" s="431">
        <v>0</v>
      </c>
      <c r="O128" s="130">
        <v>0</v>
      </c>
    </row>
    <row r="129" spans="1:15" ht="32.25" customHeight="1">
      <c r="A129" s="564"/>
      <c r="B129" s="189"/>
      <c r="C129" s="72"/>
      <c r="D129" s="72"/>
      <c r="E129" s="29"/>
      <c r="F129" s="30"/>
      <c r="G129" s="7"/>
      <c r="H129" s="7"/>
      <c r="I129" s="174" t="s">
        <v>126</v>
      </c>
      <c r="J129" s="130">
        <v>0</v>
      </c>
      <c r="K129" s="130">
        <v>0</v>
      </c>
      <c r="L129" s="130">
        <v>0</v>
      </c>
      <c r="M129" s="130">
        <v>0</v>
      </c>
      <c r="N129" s="431">
        <v>0</v>
      </c>
      <c r="O129" s="130">
        <v>0</v>
      </c>
    </row>
    <row r="130" spans="1:15" ht="14.25" customHeight="1" hidden="1">
      <c r="A130" s="7" t="s">
        <v>2</v>
      </c>
      <c r="B130" s="191" t="s">
        <v>150</v>
      </c>
      <c r="C130" s="80">
        <v>2800</v>
      </c>
      <c r="D130" s="72">
        <v>0</v>
      </c>
      <c r="E130" s="29" t="s">
        <v>118</v>
      </c>
      <c r="F130" s="30" t="s">
        <v>29</v>
      </c>
      <c r="G130" s="7"/>
      <c r="H130" s="7"/>
      <c r="I130" s="125" t="s">
        <v>62</v>
      </c>
      <c r="J130" s="144">
        <f>K130+L130+M130</f>
        <v>0</v>
      </c>
      <c r="K130" s="130"/>
      <c r="L130" s="130"/>
      <c r="M130" s="130"/>
      <c r="N130" s="431"/>
      <c r="O130" s="130"/>
    </row>
    <row r="131" spans="1:15" ht="14.25" customHeight="1" hidden="1">
      <c r="A131" s="31"/>
      <c r="B131" s="72" t="s">
        <v>69</v>
      </c>
      <c r="C131" s="80">
        <v>200</v>
      </c>
      <c r="D131" s="72">
        <v>0</v>
      </c>
      <c r="E131" s="29"/>
      <c r="F131" s="30"/>
      <c r="G131" s="7"/>
      <c r="H131" s="7"/>
      <c r="I131" s="125"/>
      <c r="J131" s="144">
        <f>K131+L131+M131</f>
        <v>0</v>
      </c>
      <c r="K131" s="130"/>
      <c r="L131" s="130"/>
      <c r="M131" s="130"/>
      <c r="N131" s="431"/>
      <c r="O131" s="130"/>
    </row>
    <row r="132" spans="1:15" ht="27.75" customHeight="1">
      <c r="A132" s="31"/>
      <c r="B132" s="72"/>
      <c r="C132" s="80"/>
      <c r="D132" s="72"/>
      <c r="E132" s="267"/>
      <c r="F132" s="192"/>
      <c r="G132" s="7"/>
      <c r="H132" s="7"/>
      <c r="I132" s="266" t="s">
        <v>37</v>
      </c>
      <c r="J132" s="144">
        <f aca="true" t="shared" si="29" ref="J132:O132">J136</f>
        <v>714.90456</v>
      </c>
      <c r="K132" s="144">
        <f t="shared" si="29"/>
        <v>0</v>
      </c>
      <c r="L132" s="144">
        <f t="shared" si="29"/>
        <v>0</v>
      </c>
      <c r="M132" s="144">
        <f t="shared" si="29"/>
        <v>0</v>
      </c>
      <c r="N132" s="463">
        <f t="shared" si="29"/>
        <v>714.90456</v>
      </c>
      <c r="O132" s="144">
        <f t="shared" si="29"/>
        <v>0</v>
      </c>
    </row>
    <row r="133" spans="1:17" ht="36.75" customHeight="1">
      <c r="A133" s="561" t="s">
        <v>243</v>
      </c>
      <c r="B133" s="72" t="s">
        <v>178</v>
      </c>
      <c r="C133" s="80">
        <f>J133</f>
        <v>1933.0513</v>
      </c>
      <c r="D133" s="72"/>
      <c r="E133" s="578" t="s">
        <v>287</v>
      </c>
      <c r="F133" s="578" t="s">
        <v>29</v>
      </c>
      <c r="G133" s="7"/>
      <c r="H133" s="7"/>
      <c r="I133" s="578" t="s">
        <v>62</v>
      </c>
      <c r="J133" s="27">
        <f aca="true" t="shared" si="30" ref="J133:J140">K133+L133+M133+N133+O133</f>
        <v>1933.0513</v>
      </c>
      <c r="K133" s="70"/>
      <c r="L133" s="70">
        <v>68.017</v>
      </c>
      <c r="M133" s="130"/>
      <c r="N133" s="431">
        <v>1865.0343</v>
      </c>
      <c r="O133" s="130"/>
      <c r="Q133" s="92"/>
    </row>
    <row r="134" spans="1:15" ht="22.5" customHeight="1">
      <c r="A134" s="574"/>
      <c r="B134" s="136" t="s">
        <v>175</v>
      </c>
      <c r="C134" s="404">
        <f>J134</f>
        <v>68.017</v>
      </c>
      <c r="D134" s="32"/>
      <c r="E134" s="579"/>
      <c r="F134" s="579"/>
      <c r="G134" s="32"/>
      <c r="H134" s="32"/>
      <c r="I134" s="579"/>
      <c r="J134" s="406">
        <f t="shared" si="30"/>
        <v>68.017</v>
      </c>
      <c r="K134" s="407"/>
      <c r="L134" s="408">
        <v>68.017</v>
      </c>
      <c r="M134" s="409"/>
      <c r="N134" s="526"/>
      <c r="O134" s="409"/>
    </row>
    <row r="135" spans="1:15" ht="22.5" customHeight="1">
      <c r="A135" s="562"/>
      <c r="B135" s="398" t="s">
        <v>320</v>
      </c>
      <c r="C135" s="405">
        <v>64.438</v>
      </c>
      <c r="D135" s="32"/>
      <c r="E135" s="580"/>
      <c r="F135" s="580"/>
      <c r="G135" s="32"/>
      <c r="H135" s="32"/>
      <c r="I135" s="580"/>
      <c r="J135" s="406">
        <f t="shared" si="30"/>
        <v>64.438</v>
      </c>
      <c r="K135" s="407"/>
      <c r="L135" s="408"/>
      <c r="M135" s="409"/>
      <c r="N135" s="510">
        <v>64.438</v>
      </c>
      <c r="O135" s="410"/>
    </row>
    <row r="136" spans="1:15" ht="33.75" customHeight="1">
      <c r="A136" s="561" t="s">
        <v>244</v>
      </c>
      <c r="B136" s="607" t="s">
        <v>229</v>
      </c>
      <c r="C136" s="632">
        <v>4961.565</v>
      </c>
      <c r="D136" s="32"/>
      <c r="E136" s="278">
        <v>2023</v>
      </c>
      <c r="F136" s="278" t="s">
        <v>29</v>
      </c>
      <c r="G136" s="32"/>
      <c r="H136" s="32"/>
      <c r="I136" s="278" t="s">
        <v>37</v>
      </c>
      <c r="J136" s="27">
        <f t="shared" si="30"/>
        <v>714.90456</v>
      </c>
      <c r="K136" s="275"/>
      <c r="L136" s="70"/>
      <c r="M136" s="293"/>
      <c r="N136" s="270">
        <v>714.90456</v>
      </c>
      <c r="O136" s="310"/>
    </row>
    <row r="137" spans="1:15" ht="35.25" customHeight="1">
      <c r="A137" s="574"/>
      <c r="B137" s="608"/>
      <c r="C137" s="633"/>
      <c r="D137" s="32"/>
      <c r="E137" s="278">
        <v>2023</v>
      </c>
      <c r="F137" s="278" t="s">
        <v>29</v>
      </c>
      <c r="G137" s="32"/>
      <c r="H137" s="32"/>
      <c r="I137" s="278" t="s">
        <v>62</v>
      </c>
      <c r="J137" s="27">
        <f t="shared" si="30"/>
        <v>160</v>
      </c>
      <c r="K137" s="275"/>
      <c r="L137" s="70"/>
      <c r="M137" s="293"/>
      <c r="N137" s="270">
        <v>160</v>
      </c>
      <c r="O137" s="310"/>
    </row>
    <row r="138" spans="1:15" ht="33" customHeight="1">
      <c r="A138" s="562"/>
      <c r="B138" s="136" t="s">
        <v>230</v>
      </c>
      <c r="C138" s="80">
        <v>49.8</v>
      </c>
      <c r="D138" s="32"/>
      <c r="E138" s="278">
        <v>2023</v>
      </c>
      <c r="F138" s="278" t="s">
        <v>29</v>
      </c>
      <c r="G138" s="32"/>
      <c r="H138" s="32"/>
      <c r="I138" s="278" t="s">
        <v>37</v>
      </c>
      <c r="J138" s="27">
        <f t="shared" si="30"/>
        <v>49.8</v>
      </c>
      <c r="K138" s="275"/>
      <c r="L138" s="70"/>
      <c r="M138" s="293"/>
      <c r="N138" s="270">
        <v>49.8</v>
      </c>
      <c r="O138" s="310"/>
    </row>
    <row r="139" spans="1:15" ht="39.75" customHeight="1">
      <c r="A139" s="614" t="s">
        <v>245</v>
      </c>
      <c r="B139" s="269" t="s">
        <v>335</v>
      </c>
      <c r="C139" s="80">
        <f>J139</f>
        <v>522.185</v>
      </c>
      <c r="D139" s="32"/>
      <c r="E139" s="578">
        <v>2023</v>
      </c>
      <c r="F139" s="578" t="s">
        <v>29</v>
      </c>
      <c r="G139" s="32"/>
      <c r="H139" s="32"/>
      <c r="I139" s="578" t="s">
        <v>62</v>
      </c>
      <c r="J139" s="27">
        <f t="shared" si="30"/>
        <v>522.185</v>
      </c>
      <c r="K139" s="275"/>
      <c r="L139" s="70"/>
      <c r="M139" s="130"/>
      <c r="N139" s="465">
        <v>522.185</v>
      </c>
      <c r="O139" s="287"/>
    </row>
    <row r="140" spans="1:15" ht="23.25" customHeight="1">
      <c r="A140" s="615"/>
      <c r="B140" s="269" t="s">
        <v>69</v>
      </c>
      <c r="C140" s="80">
        <v>54.268</v>
      </c>
      <c r="D140" s="32"/>
      <c r="E140" s="579"/>
      <c r="F140" s="579"/>
      <c r="G140" s="32"/>
      <c r="H140" s="32"/>
      <c r="I140" s="579"/>
      <c r="J140" s="27">
        <f t="shared" si="30"/>
        <v>54.2676</v>
      </c>
      <c r="K140" s="275"/>
      <c r="L140" s="70"/>
      <c r="M140" s="130"/>
      <c r="N140" s="465">
        <v>54.2676</v>
      </c>
      <c r="O140" s="287"/>
    </row>
    <row r="141" spans="1:22" ht="25.5" customHeight="1">
      <c r="A141" s="565" t="s">
        <v>184</v>
      </c>
      <c r="B141" s="565"/>
      <c r="C141" s="565"/>
      <c r="D141" s="565"/>
      <c r="E141" s="565"/>
      <c r="F141" s="565"/>
      <c r="G141" s="565"/>
      <c r="H141" s="565"/>
      <c r="I141" s="565"/>
      <c r="J141" s="565"/>
      <c r="K141" s="565"/>
      <c r="L141" s="565"/>
      <c r="M141" s="565"/>
      <c r="N141" s="565"/>
      <c r="O141" s="565"/>
      <c r="P141" s="401"/>
      <c r="Q141" s="9"/>
      <c r="R141" s="9"/>
      <c r="S141" s="9"/>
      <c r="T141" s="9"/>
      <c r="U141" s="9"/>
      <c r="V141" s="9"/>
    </row>
    <row r="142" spans="1:22" ht="12.75" customHeight="1" hidden="1">
      <c r="A142" s="565"/>
      <c r="B142" s="565"/>
      <c r="C142" s="565"/>
      <c r="D142" s="565"/>
      <c r="E142" s="565"/>
      <c r="F142" s="565"/>
      <c r="G142" s="565"/>
      <c r="H142" s="565"/>
      <c r="I142" s="565"/>
      <c r="J142" s="565"/>
      <c r="K142" s="565"/>
      <c r="L142" s="565"/>
      <c r="M142" s="565"/>
      <c r="N142" s="565"/>
      <c r="O142" s="565"/>
      <c r="P142" s="402"/>
      <c r="Q142" s="9"/>
      <c r="R142" s="9"/>
      <c r="S142" s="9"/>
      <c r="T142" s="9"/>
      <c r="U142" s="9"/>
      <c r="V142" s="9"/>
    </row>
    <row r="143" spans="1:22" ht="9.75" customHeight="1">
      <c r="A143" s="565"/>
      <c r="B143" s="565"/>
      <c r="C143" s="565"/>
      <c r="D143" s="565"/>
      <c r="E143" s="565"/>
      <c r="F143" s="565"/>
      <c r="G143" s="565"/>
      <c r="H143" s="565"/>
      <c r="I143" s="565"/>
      <c r="J143" s="565"/>
      <c r="K143" s="565"/>
      <c r="L143" s="565"/>
      <c r="M143" s="565"/>
      <c r="N143" s="565"/>
      <c r="O143" s="565"/>
      <c r="P143" s="403"/>
      <c r="Q143" s="9"/>
      <c r="R143" s="9"/>
      <c r="S143" s="9"/>
      <c r="T143" s="9"/>
      <c r="U143" s="9"/>
      <c r="V143" s="9"/>
    </row>
    <row r="144" spans="1:22" ht="15.75">
      <c r="A144" s="564"/>
      <c r="B144" s="566" t="s">
        <v>51</v>
      </c>
      <c r="C144" s="564"/>
      <c r="D144" s="564"/>
      <c r="E144" s="564"/>
      <c r="F144" s="564"/>
      <c r="G144" s="31"/>
      <c r="H144" s="31"/>
      <c r="I144" s="26" t="s">
        <v>44</v>
      </c>
      <c r="J144" s="144">
        <f aca="true" t="shared" si="31" ref="J144:O144">J145+J146</f>
        <v>37149.55322</v>
      </c>
      <c r="K144" s="144">
        <f t="shared" si="31"/>
        <v>0</v>
      </c>
      <c r="L144" s="144">
        <f t="shared" si="31"/>
        <v>2419.52462</v>
      </c>
      <c r="M144" s="144">
        <f t="shared" si="31"/>
        <v>299.543</v>
      </c>
      <c r="N144" s="454">
        <f t="shared" si="31"/>
        <v>23967.518600000003</v>
      </c>
      <c r="O144" s="144">
        <f t="shared" si="31"/>
        <v>10462.967</v>
      </c>
      <c r="Q144" s="9"/>
      <c r="R144" s="9"/>
      <c r="S144" s="9"/>
      <c r="T144" s="9"/>
      <c r="U144" s="9"/>
      <c r="V144" s="9"/>
    </row>
    <row r="145" spans="1:22" ht="15.75">
      <c r="A145" s="564"/>
      <c r="B145" s="566"/>
      <c r="C145" s="564"/>
      <c r="D145" s="564"/>
      <c r="E145" s="564"/>
      <c r="F145" s="564"/>
      <c r="G145" s="31"/>
      <c r="H145" s="31"/>
      <c r="I145" s="28" t="s">
        <v>62</v>
      </c>
      <c r="J145" s="463">
        <f aca="true" t="shared" si="32" ref="J145:O145">J148+J151+J152+J153+J154+J155+J157+J158+J160+J161</f>
        <v>36999.75322</v>
      </c>
      <c r="K145" s="463">
        <f t="shared" si="32"/>
        <v>0</v>
      </c>
      <c r="L145" s="463">
        <f t="shared" si="32"/>
        <v>2269.72462</v>
      </c>
      <c r="M145" s="463">
        <f t="shared" si="32"/>
        <v>299.543</v>
      </c>
      <c r="N145" s="463">
        <f t="shared" si="32"/>
        <v>23967.518600000003</v>
      </c>
      <c r="O145" s="463">
        <f t="shared" si="32"/>
        <v>10462.967</v>
      </c>
      <c r="Q145" s="9"/>
      <c r="R145" s="9"/>
      <c r="S145" s="9"/>
      <c r="T145" s="9"/>
      <c r="U145" s="9"/>
      <c r="V145" s="9"/>
    </row>
    <row r="146" spans="1:22" ht="32.25" customHeight="1">
      <c r="A146" s="31"/>
      <c r="B146" s="125"/>
      <c r="C146" s="31"/>
      <c r="D146" s="31"/>
      <c r="E146" s="31"/>
      <c r="F146" s="31"/>
      <c r="G146" s="31"/>
      <c r="H146" s="31"/>
      <c r="I146" s="28" t="s">
        <v>126</v>
      </c>
      <c r="J146" s="144">
        <f aca="true" t="shared" si="33" ref="J146:O146">J147+J149+J150</f>
        <v>149.8</v>
      </c>
      <c r="K146" s="463">
        <f t="shared" si="33"/>
        <v>0</v>
      </c>
      <c r="L146" s="463">
        <f t="shared" si="33"/>
        <v>149.8</v>
      </c>
      <c r="M146" s="463">
        <f t="shared" si="33"/>
        <v>0</v>
      </c>
      <c r="N146" s="463">
        <f t="shared" si="33"/>
        <v>0</v>
      </c>
      <c r="O146" s="463">
        <f t="shared" si="33"/>
        <v>0</v>
      </c>
      <c r="Q146" s="9"/>
      <c r="R146" s="9"/>
      <c r="S146" s="9"/>
      <c r="T146" s="9"/>
      <c r="U146" s="9"/>
      <c r="V146" s="9"/>
    </row>
    <row r="147" spans="1:22" ht="68.25" customHeight="1">
      <c r="A147" s="294" t="s">
        <v>185</v>
      </c>
      <c r="B147" s="72" t="s">
        <v>189</v>
      </c>
      <c r="C147" s="264">
        <f aca="true" t="shared" si="34" ref="C147:C152">J147</f>
        <v>49.8</v>
      </c>
      <c r="D147" s="31"/>
      <c r="E147" s="29" t="s">
        <v>122</v>
      </c>
      <c r="F147" s="30" t="s">
        <v>205</v>
      </c>
      <c r="G147" s="32"/>
      <c r="H147" s="32"/>
      <c r="I147" s="8" t="s">
        <v>218</v>
      </c>
      <c r="J147" s="144">
        <f>K147+L147+M147+N147+O147</f>
        <v>49.8</v>
      </c>
      <c r="K147" s="431"/>
      <c r="L147" s="431">
        <v>49.8</v>
      </c>
      <c r="M147" s="431"/>
      <c r="N147" s="431"/>
      <c r="O147" s="431"/>
      <c r="Q147" s="9"/>
      <c r="R147" s="9"/>
      <c r="S147" s="9"/>
      <c r="T147" s="9"/>
      <c r="U147" s="9"/>
      <c r="V147" s="9"/>
    </row>
    <row r="148" spans="1:22" ht="41.25" customHeight="1">
      <c r="A148" s="294" t="s">
        <v>186</v>
      </c>
      <c r="B148" s="269" t="s">
        <v>190</v>
      </c>
      <c r="C148" s="470">
        <f t="shared" si="34"/>
        <v>15000</v>
      </c>
      <c r="D148" s="471"/>
      <c r="E148" s="466" t="s">
        <v>258</v>
      </c>
      <c r="F148" s="467" t="s">
        <v>29</v>
      </c>
      <c r="G148" s="468"/>
      <c r="H148" s="468"/>
      <c r="I148" s="246" t="s">
        <v>62</v>
      </c>
      <c r="J148" s="463">
        <f aca="true" t="shared" si="35" ref="J148:J154">K148+L148+M148+N148+O148</f>
        <v>15000</v>
      </c>
      <c r="K148" s="431"/>
      <c r="L148" s="431"/>
      <c r="M148" s="431"/>
      <c r="N148" s="431">
        <v>15000</v>
      </c>
      <c r="O148" s="431"/>
      <c r="Q148" s="9"/>
      <c r="R148" s="9"/>
      <c r="S148" s="9"/>
      <c r="T148" s="9"/>
      <c r="U148" s="9"/>
      <c r="V148" s="9"/>
    </row>
    <row r="149" spans="1:22" ht="69" customHeight="1">
      <c r="A149" s="294" t="s">
        <v>187</v>
      </c>
      <c r="B149" s="72" t="s">
        <v>196</v>
      </c>
      <c r="C149" s="264">
        <f t="shared" si="34"/>
        <v>50</v>
      </c>
      <c r="D149" s="31"/>
      <c r="E149" s="29" t="s">
        <v>122</v>
      </c>
      <c r="F149" s="30" t="s">
        <v>205</v>
      </c>
      <c r="G149" s="32"/>
      <c r="H149" s="32"/>
      <c r="I149" s="8" t="s">
        <v>218</v>
      </c>
      <c r="J149" s="144">
        <f t="shared" si="35"/>
        <v>50</v>
      </c>
      <c r="K149" s="431"/>
      <c r="L149" s="431">
        <v>50</v>
      </c>
      <c r="M149" s="431"/>
      <c r="N149" s="431"/>
      <c r="O149" s="431"/>
      <c r="Q149" s="9"/>
      <c r="R149" s="9"/>
      <c r="S149" s="9"/>
      <c r="T149" s="9"/>
      <c r="U149" s="9"/>
      <c r="V149" s="9"/>
    </row>
    <row r="150" spans="1:22" ht="75" customHeight="1">
      <c r="A150" s="294" t="s">
        <v>194</v>
      </c>
      <c r="B150" s="72" t="s">
        <v>197</v>
      </c>
      <c r="C150" s="264">
        <f t="shared" si="34"/>
        <v>50</v>
      </c>
      <c r="D150" s="31"/>
      <c r="E150" s="29" t="s">
        <v>122</v>
      </c>
      <c r="F150" s="30" t="s">
        <v>205</v>
      </c>
      <c r="G150" s="32"/>
      <c r="H150" s="32"/>
      <c r="I150" s="8" t="s">
        <v>218</v>
      </c>
      <c r="J150" s="144">
        <f t="shared" si="35"/>
        <v>50</v>
      </c>
      <c r="K150" s="431"/>
      <c r="L150" s="431">
        <v>50</v>
      </c>
      <c r="M150" s="431"/>
      <c r="N150" s="431"/>
      <c r="O150" s="431"/>
      <c r="Q150" s="9"/>
      <c r="R150" s="9"/>
      <c r="S150" s="9"/>
      <c r="T150" s="9"/>
      <c r="U150" s="9"/>
      <c r="V150" s="9"/>
    </row>
    <row r="151" spans="1:22" ht="64.5" customHeight="1">
      <c r="A151" s="294" t="s">
        <v>195</v>
      </c>
      <c r="B151" s="72" t="s">
        <v>299</v>
      </c>
      <c r="C151" s="264">
        <f t="shared" si="34"/>
        <v>300</v>
      </c>
      <c r="D151" s="31"/>
      <c r="E151" s="29" t="s">
        <v>258</v>
      </c>
      <c r="F151" s="30" t="s">
        <v>29</v>
      </c>
      <c r="G151" s="32"/>
      <c r="H151" s="32"/>
      <c r="I151" s="8" t="s">
        <v>62</v>
      </c>
      <c r="J151" s="144">
        <f t="shared" si="35"/>
        <v>300</v>
      </c>
      <c r="K151" s="431"/>
      <c r="L151" s="431"/>
      <c r="M151" s="431"/>
      <c r="N151" s="431">
        <v>300</v>
      </c>
      <c r="O151" s="431"/>
      <c r="Q151" s="9"/>
      <c r="R151" s="9"/>
      <c r="S151" s="9"/>
      <c r="T151" s="9"/>
      <c r="U151" s="9"/>
      <c r="V151" s="9"/>
    </row>
    <row r="152" spans="1:22" ht="57.75" customHeight="1">
      <c r="A152" s="294" t="s">
        <v>203</v>
      </c>
      <c r="B152" s="72" t="s">
        <v>316</v>
      </c>
      <c r="C152" s="264">
        <f t="shared" si="34"/>
        <v>620</v>
      </c>
      <c r="D152" s="31"/>
      <c r="E152" s="29" t="s">
        <v>258</v>
      </c>
      <c r="F152" s="30" t="s">
        <v>29</v>
      </c>
      <c r="G152" s="32"/>
      <c r="H152" s="32"/>
      <c r="I152" s="8" t="s">
        <v>62</v>
      </c>
      <c r="J152" s="144">
        <f t="shared" si="35"/>
        <v>620</v>
      </c>
      <c r="K152" s="431"/>
      <c r="L152" s="431"/>
      <c r="M152" s="431"/>
      <c r="N152" s="431">
        <v>620</v>
      </c>
      <c r="O152" s="431"/>
      <c r="Q152" s="9"/>
      <c r="R152" s="9"/>
      <c r="S152" s="9"/>
      <c r="T152" s="9"/>
      <c r="U152" s="9"/>
      <c r="V152" s="9"/>
    </row>
    <row r="153" spans="1:22" ht="63.75" customHeight="1">
      <c r="A153" s="294" t="s">
        <v>204</v>
      </c>
      <c r="B153" s="72" t="s">
        <v>214</v>
      </c>
      <c r="C153" s="264">
        <v>1463.482</v>
      </c>
      <c r="D153" s="31"/>
      <c r="E153" s="29" t="s">
        <v>287</v>
      </c>
      <c r="F153" s="30" t="s">
        <v>29</v>
      </c>
      <c r="G153" s="32"/>
      <c r="H153" s="32"/>
      <c r="I153" s="8" t="s">
        <v>62</v>
      </c>
      <c r="J153" s="144">
        <f t="shared" si="35"/>
        <v>1463.48162</v>
      </c>
      <c r="K153" s="431"/>
      <c r="L153" s="431">
        <v>1264.34762</v>
      </c>
      <c r="M153" s="431"/>
      <c r="N153" s="431">
        <v>199.134</v>
      </c>
      <c r="O153" s="431"/>
      <c r="Q153" s="9"/>
      <c r="R153" s="9"/>
      <c r="S153" s="9"/>
      <c r="T153" s="9"/>
      <c r="U153" s="9"/>
      <c r="V153" s="9"/>
    </row>
    <row r="154" spans="1:22" ht="72" customHeight="1">
      <c r="A154" s="294" t="s">
        <v>206</v>
      </c>
      <c r="B154" s="72" t="s">
        <v>213</v>
      </c>
      <c r="C154" s="264">
        <v>959.821</v>
      </c>
      <c r="D154" s="31"/>
      <c r="E154" s="29" t="s">
        <v>287</v>
      </c>
      <c r="F154" s="30" t="s">
        <v>29</v>
      </c>
      <c r="G154" s="32"/>
      <c r="H154" s="32"/>
      <c r="I154" s="8" t="s">
        <v>62</v>
      </c>
      <c r="J154" s="144">
        <f t="shared" si="35"/>
        <v>959.821</v>
      </c>
      <c r="K154" s="431"/>
      <c r="L154" s="431">
        <v>365.336</v>
      </c>
      <c r="M154" s="431"/>
      <c r="N154" s="431">
        <v>594.485</v>
      </c>
      <c r="O154" s="431"/>
      <c r="Q154" s="9"/>
      <c r="R154" s="9"/>
      <c r="S154" s="9"/>
      <c r="T154" s="9"/>
      <c r="U154" s="9"/>
      <c r="V154" s="9"/>
    </row>
    <row r="155" spans="1:22" ht="51.75" customHeight="1">
      <c r="A155" s="567" t="s">
        <v>207</v>
      </c>
      <c r="B155" s="72" t="s">
        <v>272</v>
      </c>
      <c r="C155" s="264">
        <v>11103.008</v>
      </c>
      <c r="D155" s="31"/>
      <c r="E155" s="569" t="s">
        <v>315</v>
      </c>
      <c r="F155" s="572" t="s">
        <v>29</v>
      </c>
      <c r="G155" s="32"/>
      <c r="H155" s="32"/>
      <c r="I155" s="561" t="s">
        <v>62</v>
      </c>
      <c r="J155" s="144">
        <f aca="true" t="shared" si="36" ref="J155:J161">K155+L155+M155+N155+O155</f>
        <v>11103.008</v>
      </c>
      <c r="K155" s="431"/>
      <c r="L155" s="431">
        <f>L156</f>
        <v>640.041</v>
      </c>
      <c r="M155" s="431"/>
      <c r="N155" s="431"/>
      <c r="O155" s="431">
        <f>C155-L155</f>
        <v>10462.967</v>
      </c>
      <c r="Q155" s="9"/>
      <c r="R155" s="9"/>
      <c r="S155" s="9"/>
      <c r="T155" s="9"/>
      <c r="U155" s="9"/>
      <c r="V155" s="9"/>
    </row>
    <row r="156" spans="1:22" ht="26.25" customHeight="1">
      <c r="A156" s="568"/>
      <c r="B156" s="136" t="s">
        <v>175</v>
      </c>
      <c r="C156" s="264">
        <v>764.822</v>
      </c>
      <c r="D156" s="31"/>
      <c r="E156" s="570"/>
      <c r="F156" s="573"/>
      <c r="G156" s="32"/>
      <c r="H156" s="32"/>
      <c r="I156" s="562"/>
      <c r="J156" s="144">
        <f t="shared" si="36"/>
        <v>640.041</v>
      </c>
      <c r="K156" s="431"/>
      <c r="L156" s="431">
        <v>640.041</v>
      </c>
      <c r="M156" s="431"/>
      <c r="N156" s="431"/>
      <c r="O156" s="431"/>
      <c r="Q156" s="9"/>
      <c r="R156" s="9"/>
      <c r="S156" s="9"/>
      <c r="T156" s="9"/>
      <c r="U156" s="9"/>
      <c r="V156" s="9"/>
    </row>
    <row r="157" spans="1:22" ht="81.75" customHeight="1">
      <c r="A157" s="238" t="s">
        <v>211</v>
      </c>
      <c r="B157" s="143" t="s">
        <v>275</v>
      </c>
      <c r="C157" s="264">
        <v>299.543</v>
      </c>
      <c r="D157" s="31"/>
      <c r="E157" s="29" t="s">
        <v>120</v>
      </c>
      <c r="F157" s="30" t="s">
        <v>286</v>
      </c>
      <c r="G157" s="32"/>
      <c r="H157" s="32"/>
      <c r="I157" s="8" t="s">
        <v>62</v>
      </c>
      <c r="J157" s="144">
        <f t="shared" si="36"/>
        <v>299.543</v>
      </c>
      <c r="K157" s="431"/>
      <c r="L157" s="431"/>
      <c r="M157" s="431">
        <v>299.543</v>
      </c>
      <c r="N157" s="431"/>
      <c r="O157" s="431"/>
      <c r="Q157" s="9"/>
      <c r="R157" s="9"/>
      <c r="S157" s="9"/>
      <c r="T157" s="9"/>
      <c r="U157" s="9"/>
      <c r="V157" s="9"/>
    </row>
    <row r="158" spans="1:22" ht="81.75" customHeight="1">
      <c r="A158" s="571" t="s">
        <v>212</v>
      </c>
      <c r="B158" s="143" t="s">
        <v>290</v>
      </c>
      <c r="C158" s="264">
        <v>1730.712</v>
      </c>
      <c r="D158" s="563">
        <f>15+45+19.10354</f>
        <v>79.10354</v>
      </c>
      <c r="E158" s="602" t="s">
        <v>291</v>
      </c>
      <c r="F158" s="581" t="s">
        <v>286</v>
      </c>
      <c r="G158" s="32"/>
      <c r="H158" s="32"/>
      <c r="I158" s="577" t="s">
        <v>62</v>
      </c>
      <c r="J158" s="144">
        <f t="shared" si="36"/>
        <v>1648.616</v>
      </c>
      <c r="K158" s="431"/>
      <c r="L158" s="431"/>
      <c r="M158" s="431"/>
      <c r="N158" s="431">
        <v>1648.616</v>
      </c>
      <c r="O158" s="431"/>
      <c r="Q158" s="9"/>
      <c r="R158" s="9"/>
      <c r="S158" s="9"/>
      <c r="T158" s="9"/>
      <c r="U158" s="9"/>
      <c r="V158" s="9"/>
    </row>
    <row r="159" spans="1:22" ht="25.5" customHeight="1">
      <c r="A159" s="571"/>
      <c r="B159" s="146" t="s">
        <v>175</v>
      </c>
      <c r="C159" s="264">
        <v>82.0956</v>
      </c>
      <c r="D159" s="563"/>
      <c r="E159" s="602"/>
      <c r="F159" s="581"/>
      <c r="G159" s="32"/>
      <c r="H159" s="32"/>
      <c r="I159" s="577"/>
      <c r="J159" s="144">
        <f t="shared" si="36"/>
        <v>0</v>
      </c>
      <c r="K159" s="431"/>
      <c r="L159" s="431"/>
      <c r="M159" s="431"/>
      <c r="N159" s="431"/>
      <c r="O159" s="431"/>
      <c r="Q159" s="9"/>
      <c r="R159" s="9"/>
      <c r="S159" s="9"/>
      <c r="T159" s="9"/>
      <c r="U159" s="9"/>
      <c r="V159" s="9"/>
    </row>
    <row r="160" spans="1:22" ht="75" customHeight="1">
      <c r="A160" s="238" t="s">
        <v>337</v>
      </c>
      <c r="B160" s="143" t="s">
        <v>379</v>
      </c>
      <c r="C160" s="264">
        <v>1281.292</v>
      </c>
      <c r="D160" s="70"/>
      <c r="E160" s="29" t="s">
        <v>258</v>
      </c>
      <c r="F160" s="30" t="s">
        <v>29</v>
      </c>
      <c r="G160" s="32"/>
      <c r="H160" s="32"/>
      <c r="I160" s="8" t="s">
        <v>62</v>
      </c>
      <c r="J160" s="144">
        <f t="shared" si="36"/>
        <v>1281.2916</v>
      </c>
      <c r="K160" s="431"/>
      <c r="L160" s="431"/>
      <c r="M160" s="431"/>
      <c r="N160" s="431">
        <v>1281.2916</v>
      </c>
      <c r="O160" s="431"/>
      <c r="Q160" s="9"/>
      <c r="R160" s="9"/>
      <c r="S160" s="9"/>
      <c r="T160" s="9"/>
      <c r="U160" s="9"/>
      <c r="V160" s="9"/>
    </row>
    <row r="161" spans="1:22" ht="60" customHeight="1">
      <c r="A161" s="238" t="s">
        <v>351</v>
      </c>
      <c r="B161" s="529" t="s">
        <v>365</v>
      </c>
      <c r="C161" s="470">
        <f>J161</f>
        <v>4323.992</v>
      </c>
      <c r="D161" s="270"/>
      <c r="E161" s="544" t="s">
        <v>258</v>
      </c>
      <c r="F161" s="467" t="s">
        <v>29</v>
      </c>
      <c r="G161" s="468"/>
      <c r="H161" s="468"/>
      <c r="I161" s="246" t="s">
        <v>62</v>
      </c>
      <c r="J161" s="144">
        <f t="shared" si="36"/>
        <v>4323.992</v>
      </c>
      <c r="K161" s="431"/>
      <c r="L161" s="431"/>
      <c r="M161" s="431"/>
      <c r="N161" s="527">
        <v>4323.992</v>
      </c>
      <c r="O161" s="528"/>
      <c r="Q161" s="9"/>
      <c r="R161" s="9"/>
      <c r="S161" s="9"/>
      <c r="T161" s="9"/>
      <c r="U161" s="9"/>
      <c r="V161" s="9"/>
    </row>
    <row r="162" spans="1:22" ht="21" customHeight="1">
      <c r="A162" s="238"/>
      <c r="B162" s="530" t="s">
        <v>69</v>
      </c>
      <c r="C162" s="470">
        <f>J162</f>
        <v>169.44</v>
      </c>
      <c r="D162" s="270"/>
      <c r="E162" s="544" t="s">
        <v>258</v>
      </c>
      <c r="F162" s="467" t="s">
        <v>29</v>
      </c>
      <c r="G162" s="468"/>
      <c r="H162" s="468"/>
      <c r="I162" s="246" t="s">
        <v>62</v>
      </c>
      <c r="J162" s="463">
        <f>K162+L162+M162+N162+O162</f>
        <v>169.44</v>
      </c>
      <c r="K162" s="431"/>
      <c r="L162" s="431"/>
      <c r="M162" s="431"/>
      <c r="N162" s="527">
        <v>169.44</v>
      </c>
      <c r="O162" s="431"/>
      <c r="Q162" s="9"/>
      <c r="R162" s="9"/>
      <c r="S162" s="9"/>
      <c r="T162" s="9"/>
      <c r="U162" s="9"/>
      <c r="V162" s="9"/>
    </row>
    <row r="163" spans="1:22" ht="18.75" customHeight="1">
      <c r="A163" s="295"/>
      <c r="B163" s="296"/>
      <c r="C163" s="297"/>
      <c r="D163" s="298"/>
      <c r="E163" s="299"/>
      <c r="F163" s="300"/>
      <c r="G163" s="78"/>
      <c r="H163" s="78"/>
      <c r="I163" s="51"/>
      <c r="J163" s="301"/>
      <c r="K163" s="204"/>
      <c r="L163" s="204"/>
      <c r="M163" s="204"/>
      <c r="N163" s="204"/>
      <c r="O163" s="204"/>
      <c r="Q163" s="9"/>
      <c r="R163" s="9"/>
      <c r="S163" s="9"/>
      <c r="T163" s="9"/>
      <c r="U163" s="9"/>
      <c r="V163" s="9"/>
    </row>
    <row r="164" spans="1:22" ht="51.75" customHeight="1">
      <c r="A164" s="311"/>
      <c r="B164" s="312">
        <f>'результат показники 3'!C597</f>
        <v>0</v>
      </c>
      <c r="C164" s="313"/>
      <c r="D164" s="560">
        <f>'результат показники 3'!D597:E597</f>
        <v>0</v>
      </c>
      <c r="E164" s="560"/>
      <c r="F164" s="560"/>
      <c r="G164" s="314"/>
      <c r="H164" s="314"/>
      <c r="I164" s="370"/>
      <c r="J164" s="307"/>
      <c r="K164" s="315"/>
      <c r="L164" s="315"/>
      <c r="M164" s="315"/>
      <c r="N164" s="315"/>
      <c r="O164" s="315"/>
      <c r="Q164" s="9"/>
      <c r="R164" s="9"/>
      <c r="S164" s="9"/>
      <c r="T164" s="9"/>
      <c r="U164" s="9"/>
      <c r="V164" s="9"/>
    </row>
    <row r="165" spans="1:15" ht="51" customHeight="1">
      <c r="A165" s="612"/>
      <c r="B165" s="612"/>
      <c r="C165" s="612"/>
      <c r="D165" s="316"/>
      <c r="E165" s="317"/>
      <c r="F165" s="318"/>
      <c r="G165" s="78"/>
      <c r="H165" s="78"/>
      <c r="I165" s="78"/>
      <c r="J165" s="78"/>
      <c r="K165" s="78"/>
      <c r="L165" s="78"/>
      <c r="M165" s="78"/>
      <c r="N165" s="78"/>
      <c r="O165" s="78"/>
    </row>
    <row r="177" spans="2:9" ht="24" customHeight="1">
      <c r="B177" s="609"/>
      <c r="C177" s="609"/>
      <c r="D177" s="609"/>
      <c r="E177" s="609"/>
      <c r="F177" s="609"/>
      <c r="G177" s="609"/>
      <c r="H177" s="609"/>
      <c r="I177" s="609"/>
    </row>
  </sheetData>
  <sheetProtection/>
  <mergeCells count="172">
    <mergeCell ref="F12:F17"/>
    <mergeCell ref="D6:D10"/>
    <mergeCell ref="I117:I119"/>
    <mergeCell ref="F133:F135"/>
    <mergeCell ref="I100:I102"/>
    <mergeCell ref="F70:F75"/>
    <mergeCell ref="E59:E61"/>
    <mergeCell ref="I88:I89"/>
    <mergeCell ref="E81:E82"/>
    <mergeCell ref="D76:D77"/>
    <mergeCell ref="A139:A140"/>
    <mergeCell ref="E139:E140"/>
    <mergeCell ref="F139:F140"/>
    <mergeCell ref="I139:I140"/>
    <mergeCell ref="I106:I107"/>
    <mergeCell ref="F120:F121"/>
    <mergeCell ref="I120:I121"/>
    <mergeCell ref="F106:F107"/>
    <mergeCell ref="I123:I124"/>
    <mergeCell ref="C136:C137"/>
    <mergeCell ref="E6:E10"/>
    <mergeCell ref="A133:A135"/>
    <mergeCell ref="C6:C10"/>
    <mergeCell ref="B12:B17"/>
    <mergeCell ref="C13:C17"/>
    <mergeCell ref="D12:D17"/>
    <mergeCell ref="E12:E17"/>
    <mergeCell ref="A83:A84"/>
    <mergeCell ref="A94:A96"/>
    <mergeCell ref="A109:A110"/>
    <mergeCell ref="A90:A93"/>
    <mergeCell ref="A127:A129"/>
    <mergeCell ref="A136:A138"/>
    <mergeCell ref="A113:A115"/>
    <mergeCell ref="C73:C74"/>
    <mergeCell ref="B136:B137"/>
    <mergeCell ref="C106:C107"/>
    <mergeCell ref="C76:C77"/>
    <mergeCell ref="C144:C145"/>
    <mergeCell ref="D144:D145"/>
    <mergeCell ref="E123:E124"/>
    <mergeCell ref="F109:F110"/>
    <mergeCell ref="B111:I111"/>
    <mergeCell ref="B126:I126"/>
    <mergeCell ref="I81:I82"/>
    <mergeCell ref="E90:E93"/>
    <mergeCell ref="A49:A50"/>
    <mergeCell ref="A100:A101"/>
    <mergeCell ref="A81:A82"/>
    <mergeCell ref="A106:A107"/>
    <mergeCell ref="A88:A89"/>
    <mergeCell ref="B64:B67"/>
    <mergeCell ref="A59:A61"/>
    <mergeCell ref="A70:A75"/>
    <mergeCell ref="A64:A67"/>
    <mergeCell ref="B94:B95"/>
    <mergeCell ref="A6:A10"/>
    <mergeCell ref="A35:A36"/>
    <mergeCell ref="A45:A46"/>
    <mergeCell ref="A43:A44"/>
    <mergeCell ref="A47:A48"/>
    <mergeCell ref="A31:A34"/>
    <mergeCell ref="A12:A16"/>
    <mergeCell ref="A18:A21"/>
    <mergeCell ref="B22:B25"/>
    <mergeCell ref="E76:E80"/>
    <mergeCell ref="D70:D71"/>
    <mergeCell ref="B59:B60"/>
    <mergeCell ref="E88:E89"/>
    <mergeCell ref="E70:E75"/>
    <mergeCell ref="C59:C60"/>
    <mergeCell ref="D59:D60"/>
    <mergeCell ref="B73:B74"/>
    <mergeCell ref="E22:E30"/>
    <mergeCell ref="B70:B71"/>
    <mergeCell ref="B177:I177"/>
    <mergeCell ref="F158:F159"/>
    <mergeCell ref="D73:D74"/>
    <mergeCell ref="B76:B77"/>
    <mergeCell ref="A165:C165"/>
    <mergeCell ref="E158:E159"/>
    <mergeCell ref="F90:F93"/>
    <mergeCell ref="E94:E96"/>
    <mergeCell ref="A76:A80"/>
    <mergeCell ref="B3:B5"/>
    <mergeCell ref="J4:J5"/>
    <mergeCell ref="C3:C5"/>
    <mergeCell ref="I35:I36"/>
    <mergeCell ref="B6:B10"/>
    <mergeCell ref="F22:F30"/>
    <mergeCell ref="H4:H5"/>
    <mergeCell ref="A11:O11"/>
    <mergeCell ref="F6:F10"/>
    <mergeCell ref="A22:A30"/>
    <mergeCell ref="A2:O2"/>
    <mergeCell ref="E3:E5"/>
    <mergeCell ref="F3:F5"/>
    <mergeCell ref="G3:H3"/>
    <mergeCell ref="G4:G5"/>
    <mergeCell ref="A3:A5"/>
    <mergeCell ref="I3:I5"/>
    <mergeCell ref="D3:D5"/>
    <mergeCell ref="J3:O3"/>
    <mergeCell ref="K4:O4"/>
    <mergeCell ref="I37:I42"/>
    <mergeCell ref="A51:A52"/>
    <mergeCell ref="E47:E48"/>
    <mergeCell ref="E45:E46"/>
    <mergeCell ref="F49:F50"/>
    <mergeCell ref="I45:I46"/>
    <mergeCell ref="I49:I50"/>
    <mergeCell ref="I47:I48"/>
    <mergeCell ref="I43:I44"/>
    <mergeCell ref="F37:F42"/>
    <mergeCell ref="C22:C25"/>
    <mergeCell ref="F45:F46"/>
    <mergeCell ref="E43:E44"/>
    <mergeCell ref="F59:F61"/>
    <mergeCell ref="E83:E84"/>
    <mergeCell ref="F43:F44"/>
    <mergeCell ref="F31:F34"/>
    <mergeCell ref="F47:F48"/>
    <mergeCell ref="F83:F84"/>
    <mergeCell ref="E31:E34"/>
    <mergeCell ref="F20:F21"/>
    <mergeCell ref="E49:E50"/>
    <mergeCell ref="E35:E36"/>
    <mergeCell ref="F35:F36"/>
    <mergeCell ref="A63:O63"/>
    <mergeCell ref="F76:F80"/>
    <mergeCell ref="E51:E52"/>
    <mergeCell ref="D22:D25"/>
    <mergeCell ref="C70:C71"/>
    <mergeCell ref="A37:A42"/>
    <mergeCell ref="I31:I34"/>
    <mergeCell ref="I83:I84"/>
    <mergeCell ref="F113:F115"/>
    <mergeCell ref="C64:C67"/>
    <mergeCell ref="D64:D67"/>
    <mergeCell ref="F64:F67"/>
    <mergeCell ref="E37:E42"/>
    <mergeCell ref="E64:E67"/>
    <mergeCell ref="I113:I115"/>
    <mergeCell ref="F88:F89"/>
    <mergeCell ref="D94:D95"/>
    <mergeCell ref="F155:F156"/>
    <mergeCell ref="I155:I156"/>
    <mergeCell ref="F100:F102"/>
    <mergeCell ref="I133:I135"/>
    <mergeCell ref="E106:E107"/>
    <mergeCell ref="E113:E115"/>
    <mergeCell ref="F144:F145"/>
    <mergeCell ref="F81:F82"/>
    <mergeCell ref="E109:E110"/>
    <mergeCell ref="I90:I93"/>
    <mergeCell ref="C94:C95"/>
    <mergeCell ref="I158:I159"/>
    <mergeCell ref="E133:E135"/>
    <mergeCell ref="F123:F124"/>
    <mergeCell ref="E117:E119"/>
    <mergeCell ref="F117:F119"/>
    <mergeCell ref="E100:E102"/>
    <mergeCell ref="D164:F164"/>
    <mergeCell ref="I109:I110"/>
    <mergeCell ref="D158:D159"/>
    <mergeCell ref="E144:E145"/>
    <mergeCell ref="A141:O143"/>
    <mergeCell ref="A144:A145"/>
    <mergeCell ref="B144:B145"/>
    <mergeCell ref="A155:A156"/>
    <mergeCell ref="E155:E156"/>
    <mergeCell ref="A158:A159"/>
  </mergeCells>
  <printOptions/>
  <pageMargins left="0.3937007874015748" right="0.1968503937007874" top="1.1811023622047245" bottom="0.3937007874015748" header="0.15748031496062992" footer="0.15748031496062992"/>
  <pageSetup horizontalDpi="600" verticalDpi="600" orientation="landscape" paperSize="9" scale="46" r:id="rId1"/>
  <rowBreaks count="6" manualBreakCount="6">
    <brk id="52" max="14" man="1"/>
    <brk id="84" max="14" man="1"/>
    <brk id="107" max="14" man="1"/>
    <brk id="138" max="14" man="1"/>
    <brk id="157" max="14" man="1"/>
    <brk id="16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687"/>
  <sheetViews>
    <sheetView view="pageBreakPreview" zoomScale="90" zoomScaleSheetLayoutView="90" zoomScalePageLayoutView="0" workbookViewId="0" topLeftCell="A586">
      <selection activeCell="C602" sqref="C602"/>
    </sheetView>
  </sheetViews>
  <sheetFormatPr defaultColWidth="9.00390625" defaultRowHeight="12.75"/>
  <cols>
    <col min="1" max="1" width="5.875" style="0" customWidth="1"/>
    <col min="2" max="2" width="13.875" style="0" customWidth="1"/>
    <col min="3" max="3" width="93.875" style="0" customWidth="1"/>
    <col min="4" max="4" width="29.00390625" style="0" customWidth="1"/>
    <col min="5" max="5" width="19.375" style="0" customWidth="1"/>
    <col min="6" max="6" width="19.00390625" style="0" customWidth="1"/>
    <col min="7" max="7" width="25.125" style="0" customWidth="1"/>
    <col min="8" max="8" width="18.125" style="86" customWidth="1"/>
    <col min="9" max="10" width="19.375" style="89" customWidth="1"/>
    <col min="11" max="11" width="14.625" style="89" customWidth="1"/>
    <col min="12" max="12" width="11.75390625" style="89" customWidth="1"/>
    <col min="13" max="13" width="16.875" style="89" customWidth="1"/>
    <col min="14" max="14" width="4.75390625" style="89" customWidth="1"/>
    <col min="15" max="15" width="3.25390625" style="89" customWidth="1"/>
    <col min="16" max="16" width="15.125" style="0" customWidth="1"/>
    <col min="17" max="17" width="16.75390625" style="0" customWidth="1"/>
    <col min="19" max="19" width="15.25390625" style="0" customWidth="1"/>
  </cols>
  <sheetData>
    <row r="1" spans="1:14" ht="24.75" customHeight="1">
      <c r="A1" s="13"/>
      <c r="B1" s="13"/>
      <c r="C1" s="13"/>
      <c r="D1" s="13"/>
      <c r="E1" s="13"/>
      <c r="F1" s="13"/>
      <c r="G1" s="699" t="s">
        <v>101</v>
      </c>
      <c r="H1" s="699"/>
      <c r="I1" s="78"/>
      <c r="J1" s="78"/>
      <c r="K1" s="78"/>
      <c r="L1" s="78"/>
      <c r="M1" s="78"/>
      <c r="N1" s="78"/>
    </row>
    <row r="2" spans="1:14" ht="24" customHeight="1">
      <c r="A2" s="703" t="s">
        <v>4</v>
      </c>
      <c r="B2" s="704"/>
      <c r="C2" s="704"/>
      <c r="D2" s="704"/>
      <c r="E2" s="704"/>
      <c r="F2" s="704"/>
      <c r="G2" s="704"/>
      <c r="H2" s="704"/>
      <c r="I2" s="78"/>
      <c r="J2" s="78"/>
      <c r="K2" s="78"/>
      <c r="L2" s="78"/>
      <c r="M2" s="78"/>
      <c r="N2" s="78"/>
    </row>
    <row r="3" spans="1:14" ht="11.25" customHeight="1" hidden="1">
      <c r="A3" s="47"/>
      <c r="B3" s="13"/>
      <c r="C3" s="13"/>
      <c r="D3" s="13"/>
      <c r="E3" s="13"/>
      <c r="F3" s="13"/>
      <c r="G3" s="13"/>
      <c r="H3" s="58"/>
      <c r="I3" s="78"/>
      <c r="J3" s="78"/>
      <c r="K3" s="78"/>
      <c r="L3" s="78"/>
      <c r="M3" s="78"/>
      <c r="N3" s="78"/>
    </row>
    <row r="4" spans="1:14" ht="31.5">
      <c r="A4" s="48" t="s">
        <v>56</v>
      </c>
      <c r="B4" s="48" t="s">
        <v>5</v>
      </c>
      <c r="C4" s="48" t="s">
        <v>6</v>
      </c>
      <c r="D4" s="34" t="s">
        <v>7</v>
      </c>
      <c r="E4" s="48" t="s">
        <v>8</v>
      </c>
      <c r="F4" s="147" t="s">
        <v>123</v>
      </c>
      <c r="G4" s="148" t="s">
        <v>124</v>
      </c>
      <c r="H4" s="147" t="s">
        <v>125</v>
      </c>
      <c r="I4" s="147" t="s">
        <v>261</v>
      </c>
      <c r="J4" s="147" t="s">
        <v>262</v>
      </c>
      <c r="K4" s="78"/>
      <c r="L4" s="78"/>
      <c r="M4" s="78"/>
      <c r="N4" s="78"/>
    </row>
    <row r="5" spans="1:19" ht="20.25" customHeight="1">
      <c r="A5" s="705" t="s">
        <v>9</v>
      </c>
      <c r="B5" s="706"/>
      <c r="C5" s="706"/>
      <c r="D5" s="49"/>
      <c r="E5" s="50" t="s">
        <v>10</v>
      </c>
      <c r="F5" s="153">
        <f>F6+F160+F453+F344+F405</f>
        <v>50670.958589999995</v>
      </c>
      <c r="G5" s="153">
        <f>G6+G160+G453+G344</f>
        <v>53522.34279</v>
      </c>
      <c r="H5" s="153">
        <f>H6+H160+H453+H344+H405</f>
        <v>7645.009639999999</v>
      </c>
      <c r="I5" s="153">
        <f>I6+I160+I453+I344+I405</f>
        <v>346201.14438</v>
      </c>
      <c r="J5" s="153">
        <f>J6+J160+J453+J344+J405</f>
        <v>35580.592000000004</v>
      </c>
      <c r="K5" s="46">
        <f>F5+G5+H5+I5+J5</f>
        <v>493620.0474</v>
      </c>
      <c r="L5" s="92">
        <f>K5-'Додаток 2'!J6</f>
        <v>0</v>
      </c>
      <c r="M5" s="387">
        <f>I5-'Додаток 2'!N6</f>
        <v>0</v>
      </c>
      <c r="N5" s="78"/>
      <c r="Q5" s="202"/>
      <c r="S5" s="201"/>
    </row>
    <row r="6" spans="1:19" ht="21.75" customHeight="1">
      <c r="A6" s="707" t="s">
        <v>11</v>
      </c>
      <c r="B6" s="708"/>
      <c r="C6" s="708"/>
      <c r="D6" s="494"/>
      <c r="E6" s="37"/>
      <c r="F6" s="154">
        <f>F11+F26+F40+F52+F66+F76+F86+F95+F113+F131+F140+F153</f>
        <v>9357.893059999999</v>
      </c>
      <c r="G6" s="154">
        <f>G11+G26+G40+G52+G66+G76+G86+G95+G113+G131+G140+G153</f>
        <v>38620.63726</v>
      </c>
      <c r="H6" s="154">
        <f>H11+H26+H40+H52+H66+H76+H86+H95+H113+H131+H140+H153</f>
        <v>3816.35673</v>
      </c>
      <c r="I6" s="154">
        <f>I11+I26+I40+I52+I66+I76+I86+I95+I113+I131+I140+I153</f>
        <v>282730.03383000003</v>
      </c>
      <c r="J6" s="154">
        <f>J11+J26+J40+J52+J66+J76+J86+J95+J113+J131+J140+J153</f>
        <v>17400</v>
      </c>
      <c r="K6" s="46">
        <f>F6+G6+H6+I6+J6</f>
        <v>351924.92088000005</v>
      </c>
      <c r="L6" s="46">
        <f>K6-'Додаток 2'!J13</f>
        <v>0</v>
      </c>
      <c r="M6" s="46"/>
      <c r="N6" s="46"/>
      <c r="O6" s="46"/>
      <c r="Q6" s="202"/>
      <c r="S6" s="201"/>
    </row>
    <row r="7" spans="1:10" ht="28.5" customHeight="1">
      <c r="A7" s="655" t="s">
        <v>65</v>
      </c>
      <c r="B7" s="726"/>
      <c r="C7" s="709" t="str">
        <f>'Додаток 2'!B22</f>
        <v>Будівництво реабілітаційного центру для дітей-інвалідів за адресою : Одеська область, м. Южне, вул. Хіміків, 8-Д, у т.ч.: </v>
      </c>
      <c r="D7" s="710"/>
      <c r="E7" s="710"/>
      <c r="F7" s="710"/>
      <c r="G7" s="710"/>
      <c r="H7" s="710"/>
      <c r="I7" s="710"/>
      <c r="J7" s="710"/>
    </row>
    <row r="8" spans="1:17" s="9" customFormat="1" ht="22.5" customHeight="1">
      <c r="A8" s="656"/>
      <c r="B8" s="690"/>
      <c r="C8" s="66" t="s">
        <v>12</v>
      </c>
      <c r="D8" s="24"/>
      <c r="E8" s="14"/>
      <c r="F8" s="692">
        <v>1</v>
      </c>
      <c r="G8" s="692">
        <v>1</v>
      </c>
      <c r="H8" s="692"/>
      <c r="I8" s="679">
        <v>1</v>
      </c>
      <c r="J8" s="679"/>
      <c r="K8" s="78"/>
      <c r="L8" s="78"/>
      <c r="M8" s="78"/>
      <c r="N8" s="78"/>
      <c r="O8" s="78"/>
      <c r="Q8" s="218"/>
    </row>
    <row r="9" spans="1:15" s="9" customFormat="1" ht="17.25" customHeight="1">
      <c r="A9" s="656"/>
      <c r="B9" s="690"/>
      <c r="C9" s="75" t="s">
        <v>113</v>
      </c>
      <c r="D9" s="24" t="s">
        <v>114</v>
      </c>
      <c r="E9" s="14" t="s">
        <v>39</v>
      </c>
      <c r="F9" s="692"/>
      <c r="G9" s="692"/>
      <c r="H9" s="692"/>
      <c r="I9" s="680"/>
      <c r="J9" s="680"/>
      <c r="K9" s="78"/>
      <c r="L9" s="78"/>
      <c r="M9" s="78"/>
      <c r="N9" s="78"/>
      <c r="O9" s="78"/>
    </row>
    <row r="10" spans="1:15" s="9" customFormat="1" ht="18" customHeight="1">
      <c r="A10" s="656"/>
      <c r="B10" s="690"/>
      <c r="C10" s="67" t="s">
        <v>129</v>
      </c>
      <c r="D10" s="24" t="s">
        <v>130</v>
      </c>
      <c r="E10" s="14" t="s">
        <v>20</v>
      </c>
      <c r="F10" s="65">
        <f>F17</f>
        <v>573.7953993939784</v>
      </c>
      <c r="G10" s="65">
        <f>G17</f>
        <v>529.6623718719578</v>
      </c>
      <c r="H10" s="65"/>
      <c r="I10" s="65">
        <v>2304</v>
      </c>
      <c r="J10" s="32"/>
      <c r="K10" s="78"/>
      <c r="L10" s="78"/>
      <c r="M10" s="78"/>
      <c r="N10" s="78"/>
      <c r="O10" s="78"/>
    </row>
    <row r="11" spans="1:15" s="9" customFormat="1" ht="17.25" customHeight="1">
      <c r="A11" s="656"/>
      <c r="B11" s="690"/>
      <c r="C11" s="67" t="s">
        <v>77</v>
      </c>
      <c r="D11" s="14" t="s">
        <v>13</v>
      </c>
      <c r="E11" s="14" t="s">
        <v>38</v>
      </c>
      <c r="F11" s="123">
        <f>'Додаток 2'!K22+'Додаток 2'!K24</f>
        <v>8900.14044</v>
      </c>
      <c r="G11" s="123">
        <f>'Додаток 2'!L22+'Додаток 2'!L23+'Додаток 2'!L24</f>
        <v>18498.988</v>
      </c>
      <c r="H11" s="123">
        <f>'Додаток 2'!M22+'Додаток 2'!M23+'Додаток 2'!M24</f>
        <v>0</v>
      </c>
      <c r="I11" s="123">
        <f>'Додаток 2'!N22+'Додаток 2'!N23+'Додаток 2'!N24</f>
        <v>222209.21356</v>
      </c>
      <c r="J11" s="123">
        <f>'Додаток 2'!O22+'Додаток 2'!O23+'Додаток 2'!O24</f>
        <v>0</v>
      </c>
      <c r="K11" s="78"/>
      <c r="L11" s="78"/>
      <c r="M11" s="78"/>
      <c r="N11" s="78"/>
      <c r="O11" s="78"/>
    </row>
    <row r="12" spans="1:15" s="9" customFormat="1" ht="18.75" customHeight="1" hidden="1">
      <c r="A12" s="656"/>
      <c r="B12" s="690"/>
      <c r="C12" s="67" t="str">
        <f>'Додаток 2'!B28</f>
        <v>технічний нагляд (2018-2020)</v>
      </c>
      <c r="D12" s="14" t="s">
        <v>13</v>
      </c>
      <c r="E12" s="14" t="s">
        <v>38</v>
      </c>
      <c r="F12" s="123">
        <f>'Додаток 2'!K28</f>
        <v>76.43725</v>
      </c>
      <c r="G12" s="123">
        <f>'Додаток 2'!L28</f>
        <v>1197.588</v>
      </c>
      <c r="H12" s="57"/>
      <c r="I12" s="32"/>
      <c r="J12" s="32"/>
      <c r="K12" s="78"/>
      <c r="L12" s="78"/>
      <c r="M12" s="78"/>
      <c r="N12" s="78"/>
      <c r="O12" s="78"/>
    </row>
    <row r="13" spans="1:15" s="9" customFormat="1" ht="18.75" customHeight="1" hidden="1">
      <c r="A13" s="656"/>
      <c r="B13" s="690"/>
      <c r="C13" s="67" t="str">
        <f>'Додаток 2'!B29</f>
        <v>авторський нагляд (2019-2020)</v>
      </c>
      <c r="D13" s="14" t="s">
        <v>13</v>
      </c>
      <c r="E13" s="14" t="s">
        <v>38</v>
      </c>
      <c r="F13" s="123">
        <f>'Додаток 2'!K29</f>
        <v>0</v>
      </c>
      <c r="G13" s="123">
        <f>'Додаток 2'!L29</f>
        <v>165.816</v>
      </c>
      <c r="H13" s="57"/>
      <c r="I13" s="32"/>
      <c r="J13" s="32"/>
      <c r="K13" s="78"/>
      <c r="L13" s="78"/>
      <c r="M13" s="78"/>
      <c r="N13" s="78"/>
      <c r="O13" s="78"/>
    </row>
    <row r="14" spans="1:15" s="9" customFormat="1" ht="18.75" customHeight="1">
      <c r="A14" s="656"/>
      <c r="B14" s="690"/>
      <c r="C14" s="67" t="str">
        <f>'Додаток 2'!B30</f>
        <v>коригування проектно-вишукувальної документації</v>
      </c>
      <c r="D14" s="14" t="s">
        <v>13</v>
      </c>
      <c r="E14" s="14" t="s">
        <v>38</v>
      </c>
      <c r="F14" s="123">
        <f>'Додаток 2'!K30</f>
        <v>549.5604</v>
      </c>
      <c r="G14" s="123">
        <f>'Додаток 2'!L30</f>
        <v>0</v>
      </c>
      <c r="H14" s="123">
        <f>'Додаток 2'!M30</f>
        <v>0</v>
      </c>
      <c r="I14" s="123">
        <f>'Додаток 2'!N30</f>
        <v>1208.07751</v>
      </c>
      <c r="J14" s="123">
        <f>'Додаток 2'!O30</f>
        <v>0</v>
      </c>
      <c r="K14" s="78"/>
      <c r="L14" s="78"/>
      <c r="M14" s="78"/>
      <c r="N14" s="78"/>
      <c r="O14" s="78"/>
    </row>
    <row r="15" spans="1:15" s="9" customFormat="1" ht="15.75">
      <c r="A15" s="656"/>
      <c r="B15" s="690"/>
      <c r="C15" s="66" t="s">
        <v>14</v>
      </c>
      <c r="D15" s="14"/>
      <c r="E15" s="14"/>
      <c r="F15" s="652">
        <v>1</v>
      </c>
      <c r="G15" s="652">
        <v>1</v>
      </c>
      <c r="H15" s="652"/>
      <c r="I15" s="679">
        <v>1</v>
      </c>
      <c r="J15" s="679"/>
      <c r="K15" s="78"/>
      <c r="L15" s="78"/>
      <c r="M15" s="78"/>
      <c r="N15" s="78"/>
      <c r="O15" s="78"/>
    </row>
    <row r="16" spans="1:15" s="9" customFormat="1" ht="15.75" customHeight="1">
      <c r="A16" s="656"/>
      <c r="B16" s="690"/>
      <c r="C16" s="67" t="s">
        <v>116</v>
      </c>
      <c r="D16" s="19" t="s">
        <v>17</v>
      </c>
      <c r="E16" s="118" t="s">
        <v>39</v>
      </c>
      <c r="F16" s="652"/>
      <c r="G16" s="652"/>
      <c r="H16" s="652"/>
      <c r="I16" s="680"/>
      <c r="J16" s="680"/>
      <c r="K16" s="78"/>
      <c r="L16" s="78"/>
      <c r="M16" s="78"/>
      <c r="N16" s="78"/>
      <c r="O16" s="78"/>
    </row>
    <row r="17" spans="1:15" s="9" customFormat="1" ht="15.75" customHeight="1">
      <c r="A17" s="656"/>
      <c r="B17" s="690"/>
      <c r="C17" s="67" t="s">
        <v>128</v>
      </c>
      <c r="D17" s="19" t="s">
        <v>15</v>
      </c>
      <c r="E17" s="14" t="s">
        <v>20</v>
      </c>
      <c r="F17" s="21">
        <f>F11/F20</f>
        <v>573.7953993939784</v>
      </c>
      <c r="G17" s="21">
        <f>G11/G20</f>
        <v>529.6623718719578</v>
      </c>
      <c r="H17" s="21"/>
      <c r="I17" s="21">
        <v>2304</v>
      </c>
      <c r="J17" s="21"/>
      <c r="K17" s="78"/>
      <c r="L17" s="78"/>
      <c r="M17" s="78"/>
      <c r="N17" s="78"/>
      <c r="O17" s="78"/>
    </row>
    <row r="18" spans="1:15" s="9" customFormat="1" ht="15.75" customHeight="1">
      <c r="A18" s="656"/>
      <c r="B18" s="690"/>
      <c r="C18" s="66" t="s">
        <v>16</v>
      </c>
      <c r="D18" s="689" t="s">
        <v>17</v>
      </c>
      <c r="E18" s="678" t="s">
        <v>39</v>
      </c>
      <c r="F18" s="638">
        <f>F11</f>
        <v>8900.14044</v>
      </c>
      <c r="G18" s="638">
        <f>G11</f>
        <v>18498.988</v>
      </c>
      <c r="H18" s="638"/>
      <c r="I18" s="679">
        <f>I11/I15</f>
        <v>222209.21356</v>
      </c>
      <c r="J18" s="679"/>
      <c r="K18" s="78"/>
      <c r="L18" s="78"/>
      <c r="M18" s="78"/>
      <c r="N18" s="78"/>
      <c r="O18" s="78"/>
    </row>
    <row r="19" spans="1:15" s="9" customFormat="1" ht="17.25" customHeight="1">
      <c r="A19" s="656"/>
      <c r="B19" s="690"/>
      <c r="C19" s="219" t="s">
        <v>115</v>
      </c>
      <c r="D19" s="689"/>
      <c r="E19" s="687"/>
      <c r="F19" s="638"/>
      <c r="G19" s="638"/>
      <c r="H19" s="638"/>
      <c r="I19" s="680"/>
      <c r="J19" s="680"/>
      <c r="K19" s="78"/>
      <c r="L19" s="78"/>
      <c r="M19" s="78"/>
      <c r="N19" s="78"/>
      <c r="O19" s="78"/>
    </row>
    <row r="20" spans="1:15" s="9" customFormat="1" ht="15">
      <c r="A20" s="656"/>
      <c r="B20" s="690"/>
      <c r="C20" s="67" t="s">
        <v>89</v>
      </c>
      <c r="D20" s="19" t="s">
        <v>17</v>
      </c>
      <c r="E20" s="118" t="s">
        <v>21</v>
      </c>
      <c r="F20" s="18">
        <v>15.511</v>
      </c>
      <c r="G20" s="18">
        <v>34.926</v>
      </c>
      <c r="H20" s="18"/>
      <c r="I20" s="18">
        <f>I11/I17</f>
        <v>96.44497116319445</v>
      </c>
      <c r="J20" s="324"/>
      <c r="K20" s="78"/>
      <c r="L20" s="78"/>
      <c r="M20" s="78"/>
      <c r="N20" s="78"/>
      <c r="O20" s="78"/>
    </row>
    <row r="21" spans="1:15" s="9" customFormat="1" ht="16.5" customHeight="1">
      <c r="A21" s="656"/>
      <c r="B21" s="690"/>
      <c r="C21" s="718" t="s">
        <v>19</v>
      </c>
      <c r="D21" s="719"/>
      <c r="E21" s="719"/>
      <c r="F21" s="720"/>
      <c r="G21" s="720"/>
      <c r="H21" s="720"/>
      <c r="I21" s="32"/>
      <c r="J21" s="32"/>
      <c r="K21" s="78"/>
      <c r="L21" s="78"/>
      <c r="M21" s="78"/>
      <c r="N21" s="78"/>
      <c r="O21" s="78"/>
    </row>
    <row r="22" spans="1:15" s="9" customFormat="1" ht="15" customHeight="1">
      <c r="A22" s="656"/>
      <c r="B22" s="690"/>
      <c r="C22" s="67" t="s">
        <v>82</v>
      </c>
      <c r="D22" s="24" t="s">
        <v>74</v>
      </c>
      <c r="E22" s="223" t="s">
        <v>75</v>
      </c>
      <c r="F22" s="14">
        <v>71</v>
      </c>
      <c r="G22" s="217">
        <v>33.6</v>
      </c>
      <c r="H22" s="14"/>
      <c r="I22" s="324">
        <v>100</v>
      </c>
      <c r="J22" s="324"/>
      <c r="K22" s="78"/>
      <c r="L22" s="78"/>
      <c r="M22" s="78"/>
      <c r="N22" s="78"/>
      <c r="O22" s="78"/>
    </row>
    <row r="23" spans="1:14" ht="33.75" customHeight="1">
      <c r="A23" s="712" t="s">
        <v>46</v>
      </c>
      <c r="B23" s="645"/>
      <c r="C23" s="714" t="str">
        <f>'Додаток 2'!B31</f>
        <v>Реконструкція сценічного обладнання великої зали КЗ ЮМР "МПК "Дружба" пл. Перемоги 1, м.Южного Одеської області, в т.ч.:</v>
      </c>
      <c r="D23" s="715"/>
      <c r="E23" s="715"/>
      <c r="F23" s="715"/>
      <c r="G23" s="715"/>
      <c r="H23" s="715"/>
      <c r="I23" s="715"/>
      <c r="J23" s="715"/>
      <c r="M23" s="78"/>
      <c r="N23" s="78"/>
    </row>
    <row r="24" spans="1:15" s="9" customFormat="1" ht="20.25" customHeight="1">
      <c r="A24" s="713"/>
      <c r="B24" s="727"/>
      <c r="C24" s="66" t="s">
        <v>12</v>
      </c>
      <c r="D24" s="14"/>
      <c r="E24" s="14"/>
      <c r="F24" s="180"/>
      <c r="G24" s="95"/>
      <c r="H24" s="95"/>
      <c r="I24" s="32"/>
      <c r="J24" s="32"/>
      <c r="K24" s="78"/>
      <c r="L24" s="78"/>
      <c r="M24" s="78"/>
      <c r="N24" s="78"/>
      <c r="O24" s="78"/>
    </row>
    <row r="25" spans="1:17" s="9" customFormat="1" ht="22.5" customHeight="1">
      <c r="A25" s="713"/>
      <c r="B25" s="727"/>
      <c r="C25" s="224" t="s">
        <v>78</v>
      </c>
      <c r="D25" s="225" t="s">
        <v>94</v>
      </c>
      <c r="E25" s="14" t="s">
        <v>39</v>
      </c>
      <c r="F25" s="65">
        <v>1</v>
      </c>
      <c r="G25" s="101"/>
      <c r="H25" s="101"/>
      <c r="I25" s="32"/>
      <c r="J25" s="324"/>
      <c r="K25" s="78"/>
      <c r="L25" s="78"/>
      <c r="M25" s="78"/>
      <c r="N25" s="78"/>
      <c r="O25" s="78"/>
      <c r="Q25" s="218"/>
    </row>
    <row r="26" spans="1:15" s="9" customFormat="1" ht="18" customHeight="1">
      <c r="A26" s="713"/>
      <c r="B26" s="727"/>
      <c r="C26" s="67" t="s">
        <v>77</v>
      </c>
      <c r="D26" s="14" t="s">
        <v>13</v>
      </c>
      <c r="E26" s="14" t="s">
        <v>38</v>
      </c>
      <c r="F26" s="57">
        <f>'Додаток 2'!K31</f>
        <v>340.90762</v>
      </c>
      <c r="G26" s="57">
        <f>'Додаток 2'!L31</f>
        <v>0</v>
      </c>
      <c r="H26" s="57">
        <f>'Додаток 2'!M31</f>
        <v>0</v>
      </c>
      <c r="I26" s="57">
        <f>'Додаток 2'!N31</f>
        <v>0</v>
      </c>
      <c r="J26" s="57">
        <f>'Додаток 2'!O31</f>
        <v>0</v>
      </c>
      <c r="K26" s="78"/>
      <c r="L26" s="78"/>
      <c r="M26" s="78"/>
      <c r="N26" s="78"/>
      <c r="O26" s="78"/>
    </row>
    <row r="27" spans="1:15" s="9" customFormat="1" ht="18" customHeight="1">
      <c r="A27" s="713"/>
      <c r="B27" s="727"/>
      <c r="C27" s="67" t="str">
        <f>'Додаток 2'!B32</f>
        <v>проектні роботи</v>
      </c>
      <c r="D27" s="14" t="s">
        <v>13</v>
      </c>
      <c r="E27" s="14" t="s">
        <v>38</v>
      </c>
      <c r="F27" s="57">
        <f>'Додаток 2'!K32</f>
        <v>340.90762</v>
      </c>
      <c r="G27" s="57">
        <f>'Додаток 2'!L32</f>
        <v>0</v>
      </c>
      <c r="H27" s="57">
        <f>'Додаток 2'!M32</f>
        <v>0</v>
      </c>
      <c r="I27" s="57">
        <f>'Додаток 2'!N32</f>
        <v>0</v>
      </c>
      <c r="J27" s="57">
        <f>'Додаток 2'!O32</f>
        <v>0</v>
      </c>
      <c r="K27" s="78"/>
      <c r="L27" s="78"/>
      <c r="M27" s="78"/>
      <c r="N27" s="78"/>
      <c r="O27" s="78"/>
    </row>
    <row r="28" spans="1:15" s="9" customFormat="1" ht="18" customHeight="1" hidden="1">
      <c r="A28" s="713"/>
      <c r="B28" s="727"/>
      <c r="C28" s="67" t="str">
        <f>'Додаток 2'!B33</f>
        <v>технічний нагляд</v>
      </c>
      <c r="D28" s="14" t="s">
        <v>13</v>
      </c>
      <c r="E28" s="14" t="s">
        <v>38</v>
      </c>
      <c r="F28" s="57"/>
      <c r="G28" s="57">
        <f>'Додаток 2'!L33</f>
        <v>246.9</v>
      </c>
      <c r="H28" s="95">
        <f>'Додаток 2'!M33</f>
        <v>77.364</v>
      </c>
      <c r="I28" s="32"/>
      <c r="J28" s="324"/>
      <c r="K28" s="78"/>
      <c r="L28" s="78"/>
      <c r="M28" s="78"/>
      <c r="N28" s="78"/>
      <c r="O28" s="78"/>
    </row>
    <row r="29" spans="1:15" s="9" customFormat="1" ht="18" customHeight="1" hidden="1">
      <c r="A29" s="713"/>
      <c r="B29" s="727"/>
      <c r="C29" s="67" t="str">
        <f>'Додаток 2'!B34</f>
        <v>авторський нагляд</v>
      </c>
      <c r="D29" s="14" t="s">
        <v>13</v>
      </c>
      <c r="E29" s="14" t="s">
        <v>38</v>
      </c>
      <c r="F29" s="57"/>
      <c r="G29" s="57"/>
      <c r="H29" s="95">
        <f>'Додаток 2'!M34</f>
        <v>48.3576</v>
      </c>
      <c r="I29" s="32"/>
      <c r="J29" s="324"/>
      <c r="K29" s="78"/>
      <c r="L29" s="78"/>
      <c r="M29" s="78"/>
      <c r="N29" s="78"/>
      <c r="O29" s="78"/>
    </row>
    <row r="30" spans="1:15" s="9" customFormat="1" ht="18" customHeight="1">
      <c r="A30" s="713"/>
      <c r="B30" s="727"/>
      <c r="C30" s="66" t="s">
        <v>14</v>
      </c>
      <c r="D30" s="678" t="s">
        <v>83</v>
      </c>
      <c r="E30" s="678" t="s">
        <v>39</v>
      </c>
      <c r="F30" s="652">
        <v>1</v>
      </c>
      <c r="G30" s="711"/>
      <c r="H30" s="711"/>
      <c r="I30" s="679"/>
      <c r="J30" s="679"/>
      <c r="K30" s="78"/>
      <c r="L30" s="78"/>
      <c r="M30" s="78"/>
      <c r="N30" s="78"/>
      <c r="O30" s="78"/>
    </row>
    <row r="31" spans="1:15" s="9" customFormat="1" ht="15" customHeight="1">
      <c r="A31" s="713"/>
      <c r="B31" s="727"/>
      <c r="C31" s="67" t="s">
        <v>93</v>
      </c>
      <c r="D31" s="678"/>
      <c r="E31" s="678"/>
      <c r="F31" s="652"/>
      <c r="G31" s="711"/>
      <c r="H31" s="711"/>
      <c r="I31" s="680"/>
      <c r="J31" s="680"/>
      <c r="K31" s="78"/>
      <c r="L31" s="78"/>
      <c r="M31" s="78"/>
      <c r="N31" s="78"/>
      <c r="O31" s="78"/>
    </row>
    <row r="32" spans="1:15" s="9" customFormat="1" ht="18.75" customHeight="1">
      <c r="A32" s="713"/>
      <c r="B32" s="727"/>
      <c r="C32" s="66" t="s">
        <v>16</v>
      </c>
      <c r="D32" s="689" t="s">
        <v>17</v>
      </c>
      <c r="E32" s="678" t="s">
        <v>18</v>
      </c>
      <c r="F32" s="638">
        <f>F27</f>
        <v>340.90762</v>
      </c>
      <c r="G32" s="638"/>
      <c r="H32" s="688"/>
      <c r="I32" s="679"/>
      <c r="J32" s="679"/>
      <c r="K32" s="78"/>
      <c r="L32" s="78"/>
      <c r="M32" s="78"/>
      <c r="N32" s="78"/>
      <c r="O32" s="78"/>
    </row>
    <row r="33" spans="1:15" s="9" customFormat="1" ht="15" customHeight="1">
      <c r="A33" s="713"/>
      <c r="B33" s="727"/>
      <c r="C33" s="67" t="s">
        <v>79</v>
      </c>
      <c r="D33" s="689"/>
      <c r="E33" s="678"/>
      <c r="F33" s="638"/>
      <c r="G33" s="638"/>
      <c r="H33" s="688"/>
      <c r="I33" s="680"/>
      <c r="J33" s="680"/>
      <c r="K33" s="78"/>
      <c r="L33" s="78"/>
      <c r="M33" s="78"/>
      <c r="N33" s="78"/>
      <c r="O33" s="78"/>
    </row>
    <row r="34" spans="1:15" s="9" customFormat="1" ht="19.5" customHeight="1">
      <c r="A34" s="713"/>
      <c r="B34" s="727"/>
      <c r="C34" s="718" t="s">
        <v>19</v>
      </c>
      <c r="D34" s="719"/>
      <c r="E34" s="719"/>
      <c r="F34" s="719"/>
      <c r="G34" s="719"/>
      <c r="H34" s="721"/>
      <c r="I34" s="32"/>
      <c r="J34" s="324"/>
      <c r="K34" s="51"/>
      <c r="L34" s="78"/>
      <c r="M34" s="78"/>
      <c r="N34" s="78"/>
      <c r="O34" s="78"/>
    </row>
    <row r="35" spans="1:15" s="9" customFormat="1" ht="18.75" customHeight="1">
      <c r="A35" s="713"/>
      <c r="B35" s="728"/>
      <c r="C35" s="67" t="s">
        <v>80</v>
      </c>
      <c r="D35" s="210" t="s">
        <v>74</v>
      </c>
      <c r="E35" s="226" t="s">
        <v>75</v>
      </c>
      <c r="F35" s="164">
        <v>100</v>
      </c>
      <c r="G35" s="183"/>
      <c r="H35" s="183"/>
      <c r="I35" s="32"/>
      <c r="J35" s="324"/>
      <c r="K35" s="78"/>
      <c r="L35" s="78"/>
      <c r="M35" s="78"/>
      <c r="N35" s="78"/>
      <c r="O35" s="78"/>
    </row>
    <row r="36" spans="1:15" ht="37.5" customHeight="1">
      <c r="A36" s="712" t="s">
        <v>47</v>
      </c>
      <c r="B36" s="729"/>
      <c r="C36" s="714" t="str">
        <f>'Додаток 2'!B37</f>
        <v>Реконструкція нежитлового приміщення № 34, яке розташоване за адресою вул. Приморська, 5 м.Южного Одеської області, у т.ч:</v>
      </c>
      <c r="D36" s="715"/>
      <c r="E36" s="715"/>
      <c r="F36" s="715"/>
      <c r="G36" s="715"/>
      <c r="H36" s="715"/>
      <c r="I36" s="715"/>
      <c r="J36" s="715"/>
      <c r="K36"/>
      <c r="L36"/>
      <c r="M36"/>
      <c r="N36"/>
      <c r="O36"/>
    </row>
    <row r="37" spans="1:10" s="9" customFormat="1" ht="24.75" customHeight="1">
      <c r="A37" s="713"/>
      <c r="B37" s="730"/>
      <c r="C37" s="228" t="s">
        <v>12</v>
      </c>
      <c r="D37" s="14"/>
      <c r="E37" s="14"/>
      <c r="F37" s="180"/>
      <c r="G37" s="95"/>
      <c r="H37" s="95"/>
      <c r="I37" s="32"/>
      <c r="J37" s="32"/>
    </row>
    <row r="38" spans="1:10" s="9" customFormat="1" ht="24.75" customHeight="1">
      <c r="A38" s="713"/>
      <c r="B38" s="730"/>
      <c r="C38" s="72" t="s">
        <v>179</v>
      </c>
      <c r="D38" s="149" t="s">
        <v>94</v>
      </c>
      <c r="E38" s="14" t="s">
        <v>23</v>
      </c>
      <c r="F38" s="65"/>
      <c r="G38" s="359">
        <f>G43</f>
        <v>404.2052681779868</v>
      </c>
      <c r="H38" s="359">
        <v>83.8</v>
      </c>
      <c r="I38" s="32"/>
      <c r="J38" s="32"/>
    </row>
    <row r="39" spans="1:10" s="9" customFormat="1" ht="24.75" customHeight="1">
      <c r="A39" s="713"/>
      <c r="B39" s="730"/>
      <c r="C39" s="72" t="s">
        <v>78</v>
      </c>
      <c r="D39" s="149" t="s">
        <v>94</v>
      </c>
      <c r="E39" s="14" t="s">
        <v>36</v>
      </c>
      <c r="F39" s="65">
        <v>1</v>
      </c>
      <c r="G39" s="101"/>
      <c r="H39" s="101"/>
      <c r="I39" s="32"/>
      <c r="J39" s="32"/>
    </row>
    <row r="40" spans="1:10" s="9" customFormat="1" ht="22.5" customHeight="1">
      <c r="A40" s="713"/>
      <c r="B40" s="730"/>
      <c r="C40" s="72" t="s">
        <v>77</v>
      </c>
      <c r="D40" s="149" t="s">
        <v>13</v>
      </c>
      <c r="E40" s="164" t="s">
        <v>38</v>
      </c>
      <c r="F40" s="70">
        <f>'Додаток 2'!K37</f>
        <v>116.845</v>
      </c>
      <c r="G40" s="70">
        <f>'Додаток 2'!L37</f>
        <v>9111.19095</v>
      </c>
      <c r="H40" s="70">
        <f>'Додаток 2'!M37</f>
        <v>2299.37</v>
      </c>
      <c r="I40" s="70">
        <f>'Додаток 2'!N37</f>
        <v>0</v>
      </c>
      <c r="J40" s="70">
        <f>'Додаток 2'!O37</f>
        <v>0</v>
      </c>
    </row>
    <row r="41" spans="1:10" s="9" customFormat="1" ht="22.5" customHeight="1">
      <c r="A41" s="713"/>
      <c r="B41" s="730"/>
      <c r="C41" s="228" t="s">
        <v>14</v>
      </c>
      <c r="D41" s="164"/>
      <c r="E41" s="164"/>
      <c r="F41" s="151"/>
      <c r="G41" s="229"/>
      <c r="H41" s="229"/>
      <c r="I41" s="32"/>
      <c r="J41" s="32"/>
    </row>
    <row r="42" spans="1:10" s="9" customFormat="1" ht="22.5" customHeight="1">
      <c r="A42" s="713"/>
      <c r="B42" s="730"/>
      <c r="C42" s="72" t="s">
        <v>78</v>
      </c>
      <c r="D42" s="164" t="s">
        <v>13</v>
      </c>
      <c r="E42" s="164" t="s">
        <v>36</v>
      </c>
      <c r="F42" s="151">
        <v>1</v>
      </c>
      <c r="G42" s="229"/>
      <c r="H42" s="229"/>
      <c r="I42" s="32"/>
      <c r="J42" s="32"/>
    </row>
    <row r="43" spans="1:10" s="9" customFormat="1" ht="18.75" customHeight="1">
      <c r="A43" s="713"/>
      <c r="B43" s="730"/>
      <c r="C43" s="72" t="s">
        <v>136</v>
      </c>
      <c r="D43" s="210" t="s">
        <v>22</v>
      </c>
      <c r="E43" s="149" t="s">
        <v>23</v>
      </c>
      <c r="F43" s="151"/>
      <c r="G43" s="360">
        <f>G40/G45</f>
        <v>404.2052681779868</v>
      </c>
      <c r="H43" s="360">
        <v>83.8</v>
      </c>
      <c r="I43" s="32"/>
      <c r="J43" s="32"/>
    </row>
    <row r="44" spans="1:10" s="9" customFormat="1" ht="27" customHeight="1">
      <c r="A44" s="713"/>
      <c r="B44" s="730"/>
      <c r="C44" s="228" t="s">
        <v>16</v>
      </c>
      <c r="D44" s="149"/>
      <c r="E44" s="164"/>
      <c r="F44" s="70"/>
      <c r="G44" s="70"/>
      <c r="H44" s="230"/>
      <c r="I44" s="32"/>
      <c r="J44" s="32"/>
    </row>
    <row r="45" spans="1:10" s="9" customFormat="1" ht="27" customHeight="1">
      <c r="A45" s="713"/>
      <c r="B45" s="730"/>
      <c r="C45" s="72" t="s">
        <v>79</v>
      </c>
      <c r="D45" s="149" t="s">
        <v>17</v>
      </c>
      <c r="E45" s="149" t="s">
        <v>24</v>
      </c>
      <c r="F45" s="230">
        <f>F40/F42</f>
        <v>116.845</v>
      </c>
      <c r="G45" s="230">
        <v>22.541</v>
      </c>
      <c r="H45" s="230">
        <f>H40/H43</f>
        <v>27.438782816229118</v>
      </c>
      <c r="I45" s="32"/>
      <c r="J45" s="32"/>
    </row>
    <row r="46" spans="1:10" s="9" customFormat="1" ht="32.25" customHeight="1">
      <c r="A46" s="713"/>
      <c r="B46" s="730"/>
      <c r="C46" s="219" t="s">
        <v>137</v>
      </c>
      <c r="D46" s="164" t="s">
        <v>17</v>
      </c>
      <c r="E46" s="149" t="s">
        <v>24</v>
      </c>
      <c r="F46" s="230"/>
      <c r="G46" s="230"/>
      <c r="H46" s="230"/>
      <c r="I46" s="32"/>
      <c r="J46" s="32"/>
    </row>
    <row r="47" spans="1:11" s="9" customFormat="1" ht="20.25" customHeight="1">
      <c r="A47" s="713"/>
      <c r="B47" s="730"/>
      <c r="C47" s="723" t="s">
        <v>19</v>
      </c>
      <c r="D47" s="724"/>
      <c r="E47" s="724"/>
      <c r="F47" s="724"/>
      <c r="G47" s="724"/>
      <c r="H47" s="725"/>
      <c r="I47" s="32"/>
      <c r="J47" s="32"/>
      <c r="K47" s="231"/>
    </row>
    <row r="48" spans="1:10" s="9" customFormat="1" ht="26.25" customHeight="1">
      <c r="A48" s="722"/>
      <c r="B48" s="731"/>
      <c r="C48" s="143" t="s">
        <v>138</v>
      </c>
      <c r="D48" s="210" t="s">
        <v>74</v>
      </c>
      <c r="E48" s="31" t="s">
        <v>75</v>
      </c>
      <c r="F48" s="8">
        <v>100</v>
      </c>
      <c r="G48" s="232">
        <v>78</v>
      </c>
      <c r="H48" s="325">
        <v>100</v>
      </c>
      <c r="I48" s="32"/>
      <c r="J48" s="32"/>
    </row>
    <row r="49" spans="1:15" ht="26.25" customHeight="1">
      <c r="A49" s="373" t="s">
        <v>48</v>
      </c>
      <c r="B49" s="132"/>
      <c r="C49" s="714" t="str">
        <f>'Додаток 2'!B43</f>
        <v>Будівництво ТП та електричних мереж від ГПП "Сичавка" у мікрорайоні 1.7 м.Южного Одеської області, в т.ч.:</v>
      </c>
      <c r="D49" s="715"/>
      <c r="E49" s="715"/>
      <c r="F49" s="715"/>
      <c r="G49" s="715"/>
      <c r="H49" s="715"/>
      <c r="I49" s="715"/>
      <c r="J49" s="715"/>
      <c r="K49"/>
      <c r="L49"/>
      <c r="M49"/>
      <c r="N49"/>
      <c r="O49"/>
    </row>
    <row r="50" spans="1:10" s="9" customFormat="1" ht="24.75" customHeight="1">
      <c r="A50" s="233"/>
      <c r="B50" s="214"/>
      <c r="C50" s="228" t="s">
        <v>12</v>
      </c>
      <c r="D50" s="164"/>
      <c r="E50" s="164"/>
      <c r="F50" s="234"/>
      <c r="G50" s="230"/>
      <c r="H50" s="230"/>
      <c r="I50" s="32"/>
      <c r="J50" s="32"/>
    </row>
    <row r="51" spans="1:10" s="9" customFormat="1" ht="24.75" customHeight="1">
      <c r="A51" s="233"/>
      <c r="B51" s="214"/>
      <c r="C51" s="72" t="s">
        <v>144</v>
      </c>
      <c r="D51" s="149" t="s">
        <v>22</v>
      </c>
      <c r="E51" s="164" t="s">
        <v>36</v>
      </c>
      <c r="F51" s="151"/>
      <c r="G51" s="229"/>
      <c r="H51" s="229"/>
      <c r="I51" s="324"/>
      <c r="J51" s="324">
        <v>1</v>
      </c>
    </row>
    <row r="52" spans="1:10" s="9" customFormat="1" ht="17.25" customHeight="1">
      <c r="A52" s="233"/>
      <c r="B52" s="214"/>
      <c r="C52" s="219" t="s">
        <v>77</v>
      </c>
      <c r="D52" s="164" t="s">
        <v>13</v>
      </c>
      <c r="E52" s="164" t="s">
        <v>38</v>
      </c>
      <c r="F52" s="70">
        <f>'Додаток 2'!K43</f>
        <v>0</v>
      </c>
      <c r="G52" s="70">
        <f>'Додаток 2'!L43</f>
        <v>0</v>
      </c>
      <c r="H52" s="70">
        <f>'Додаток 2'!M43</f>
        <v>0</v>
      </c>
      <c r="I52" s="70">
        <f>'Додаток 2'!N43</f>
        <v>0</v>
      </c>
      <c r="J52" s="70">
        <f>'Додаток 2'!O43</f>
        <v>8400</v>
      </c>
    </row>
    <row r="53" spans="1:10" s="9" customFormat="1" ht="17.25" customHeight="1">
      <c r="A53" s="233"/>
      <c r="B53" s="214"/>
      <c r="C53" s="219" t="s">
        <v>69</v>
      </c>
      <c r="D53" s="164"/>
      <c r="E53" s="164"/>
      <c r="F53" s="70">
        <f>'Додаток 2'!K44</f>
        <v>0</v>
      </c>
      <c r="G53" s="70">
        <f>'Додаток 2'!L44</f>
        <v>0</v>
      </c>
      <c r="H53" s="70">
        <f>'Додаток 2'!M44</f>
        <v>0</v>
      </c>
      <c r="I53" s="70">
        <f>'Додаток 2'!N44</f>
        <v>0</v>
      </c>
      <c r="J53" s="70">
        <f>'Додаток 2'!O44</f>
        <v>430</v>
      </c>
    </row>
    <row r="54" spans="1:10" s="9" customFormat="1" ht="22.5" customHeight="1">
      <c r="A54" s="233"/>
      <c r="B54" s="214"/>
      <c r="C54" s="228" t="s">
        <v>14</v>
      </c>
      <c r="D54" s="164"/>
      <c r="E54" s="164"/>
      <c r="F54" s="182"/>
      <c r="G54" s="227"/>
      <c r="H54" s="227"/>
      <c r="I54" s="32"/>
      <c r="J54" s="324"/>
    </row>
    <row r="55" spans="1:10" s="9" customFormat="1" ht="24.75" customHeight="1">
      <c r="A55" s="233"/>
      <c r="B55" s="214"/>
      <c r="C55" s="72" t="s">
        <v>78</v>
      </c>
      <c r="D55" s="164" t="s">
        <v>13</v>
      </c>
      <c r="E55" s="164" t="s">
        <v>36</v>
      </c>
      <c r="F55" s="182"/>
      <c r="G55" s="227"/>
      <c r="H55" s="227"/>
      <c r="I55" s="324"/>
      <c r="J55" s="324">
        <v>1</v>
      </c>
    </row>
    <row r="56" spans="1:10" s="9" customFormat="1" ht="22.5" customHeight="1">
      <c r="A56" s="233"/>
      <c r="B56" s="214"/>
      <c r="C56" s="72" t="s">
        <v>146</v>
      </c>
      <c r="D56" s="225" t="s">
        <v>22</v>
      </c>
      <c r="E56" s="31" t="s">
        <v>36</v>
      </c>
      <c r="F56" s="182"/>
      <c r="G56" s="227"/>
      <c r="H56" s="227"/>
      <c r="I56" s="324"/>
      <c r="J56" s="324">
        <v>1</v>
      </c>
    </row>
    <row r="57" spans="1:10" s="9" customFormat="1" ht="27" customHeight="1">
      <c r="A57" s="233"/>
      <c r="B57" s="214"/>
      <c r="C57" s="228" t="s">
        <v>16</v>
      </c>
      <c r="D57" s="149"/>
      <c r="E57" s="164"/>
      <c r="F57" s="215"/>
      <c r="G57" s="215"/>
      <c r="H57" s="235"/>
      <c r="I57" s="32"/>
      <c r="J57" s="324"/>
    </row>
    <row r="58" spans="1:10" s="9" customFormat="1" ht="27" customHeight="1">
      <c r="A58" s="233"/>
      <c r="B58" s="214"/>
      <c r="C58" s="72" t="s">
        <v>79</v>
      </c>
      <c r="D58" s="149" t="s">
        <v>17</v>
      </c>
      <c r="E58" s="164" t="s">
        <v>18</v>
      </c>
      <c r="F58" s="235"/>
      <c r="G58" s="235"/>
      <c r="H58" s="235"/>
      <c r="I58" s="235"/>
      <c r="J58" s="235">
        <f>J53/J55</f>
        <v>430</v>
      </c>
    </row>
    <row r="59" spans="1:10" s="9" customFormat="1" ht="27.75" customHeight="1">
      <c r="A59" s="233"/>
      <c r="B59" s="214"/>
      <c r="C59" s="219" t="s">
        <v>137</v>
      </c>
      <c r="D59" s="164" t="s">
        <v>17</v>
      </c>
      <c r="E59" s="164" t="s">
        <v>18</v>
      </c>
      <c r="F59" s="235"/>
      <c r="G59" s="235"/>
      <c r="H59" s="235"/>
      <c r="I59" s="235"/>
      <c r="J59" s="235">
        <f>J52/J56</f>
        <v>8400</v>
      </c>
    </row>
    <row r="60" spans="1:11" s="9" customFormat="1" ht="20.25" customHeight="1">
      <c r="A60" s="233"/>
      <c r="B60" s="214"/>
      <c r="C60" s="723" t="s">
        <v>19</v>
      </c>
      <c r="D60" s="724"/>
      <c r="E60" s="724"/>
      <c r="F60" s="724"/>
      <c r="G60" s="724"/>
      <c r="H60" s="725"/>
      <c r="I60" s="32"/>
      <c r="J60" s="324"/>
      <c r="K60" s="231"/>
    </row>
    <row r="61" spans="1:10" s="9" customFormat="1" ht="19.5" customHeight="1">
      <c r="A61" s="236"/>
      <c r="B61" s="237"/>
      <c r="C61" s="143" t="s">
        <v>145</v>
      </c>
      <c r="D61" s="210" t="s">
        <v>74</v>
      </c>
      <c r="E61" s="31" t="s">
        <v>75</v>
      </c>
      <c r="F61" s="164"/>
      <c r="G61" s="183"/>
      <c r="H61" s="183"/>
      <c r="I61" s="326"/>
      <c r="J61" s="324">
        <v>100</v>
      </c>
    </row>
    <row r="62" spans="1:15" ht="15.75" customHeight="1" hidden="1">
      <c r="A62" s="374"/>
      <c r="B62" s="375"/>
      <c r="C62" s="327" t="s">
        <v>164</v>
      </c>
      <c r="D62" s="328" t="s">
        <v>83</v>
      </c>
      <c r="E62" s="329" t="s">
        <v>75</v>
      </c>
      <c r="F62" s="330"/>
      <c r="G62" s="331"/>
      <c r="H62" s="330">
        <v>100</v>
      </c>
      <c r="I62"/>
      <c r="J62"/>
      <c r="K62"/>
      <c r="L62"/>
      <c r="M62"/>
      <c r="N62"/>
      <c r="O62"/>
    </row>
    <row r="63" spans="1:15" ht="30.75" customHeight="1">
      <c r="A63" s="712" t="s">
        <v>66</v>
      </c>
      <c r="B63" s="150"/>
      <c r="C63" s="686" t="str">
        <f>'Додаток 2'!B49</f>
        <v>Будівництво прогулянкового пірсу для різноманітних заходів на міському пляжі м.Южного Одеської області, у т.ч:</v>
      </c>
      <c r="D63" s="686"/>
      <c r="E63" s="686"/>
      <c r="F63" s="686"/>
      <c r="G63" s="686"/>
      <c r="H63" s="686"/>
      <c r="I63" s="686"/>
      <c r="J63" s="686"/>
      <c r="K63"/>
      <c r="L63"/>
      <c r="M63"/>
      <c r="N63"/>
      <c r="O63"/>
    </row>
    <row r="64" spans="1:10" s="9" customFormat="1" ht="20.25" customHeight="1">
      <c r="A64" s="713"/>
      <c r="B64" s="214"/>
      <c r="C64" s="66" t="s">
        <v>12</v>
      </c>
      <c r="D64" s="14"/>
      <c r="E64" s="14"/>
      <c r="F64" s="180"/>
      <c r="G64" s="57"/>
      <c r="H64" s="57"/>
      <c r="I64" s="32"/>
      <c r="J64" s="32"/>
    </row>
    <row r="65" spans="1:10" s="9" customFormat="1" ht="20.25" customHeight="1">
      <c r="A65" s="713"/>
      <c r="B65" s="214"/>
      <c r="C65" s="72" t="s">
        <v>167</v>
      </c>
      <c r="D65" s="17" t="s">
        <v>94</v>
      </c>
      <c r="E65" s="14" t="s">
        <v>36</v>
      </c>
      <c r="F65" s="151"/>
      <c r="G65" s="151">
        <v>1</v>
      </c>
      <c r="H65" s="151"/>
      <c r="I65" s="324">
        <v>1</v>
      </c>
      <c r="J65" s="324">
        <v>1</v>
      </c>
    </row>
    <row r="66" spans="1:10" s="9" customFormat="1" ht="20.25" customHeight="1">
      <c r="A66" s="713"/>
      <c r="B66" s="214"/>
      <c r="C66" s="219" t="s">
        <v>77</v>
      </c>
      <c r="D66" s="14" t="s">
        <v>13</v>
      </c>
      <c r="E66" s="14" t="s">
        <v>38</v>
      </c>
      <c r="F66" s="70">
        <f>'Додаток 2'!K49</f>
        <v>0</v>
      </c>
      <c r="G66" s="70">
        <f>'Додаток 2'!L49</f>
        <v>280</v>
      </c>
      <c r="H66" s="70">
        <f>'Додаток 2'!M49</f>
        <v>0</v>
      </c>
      <c r="I66" s="70">
        <f>'Додаток 2'!N49</f>
        <v>920</v>
      </c>
      <c r="J66" s="70">
        <f>'Додаток 2'!O49</f>
        <v>9000</v>
      </c>
    </row>
    <row r="67" spans="1:10" s="9" customFormat="1" ht="20.25" customHeight="1">
      <c r="A67" s="713"/>
      <c r="B67" s="214"/>
      <c r="C67" s="219" t="str">
        <f>'Додаток 2'!B50</f>
        <v>проектно-вишукувальні роботи</v>
      </c>
      <c r="D67" s="14" t="s">
        <v>13</v>
      </c>
      <c r="E67" s="14" t="s">
        <v>38</v>
      </c>
      <c r="F67" s="70">
        <f>'Додаток 2'!K50</f>
        <v>0</v>
      </c>
      <c r="G67" s="70">
        <f>'Додаток 2'!L50</f>
        <v>280.0001</v>
      </c>
      <c r="H67" s="70">
        <f>'Додаток 2'!M50</f>
        <v>0</v>
      </c>
      <c r="I67" s="70">
        <f>'Додаток 2'!N50</f>
        <v>920</v>
      </c>
      <c r="J67" s="70">
        <f>'Додаток 2'!O50</f>
        <v>0</v>
      </c>
    </row>
    <row r="68" spans="1:10" s="9" customFormat="1" ht="22.5" customHeight="1">
      <c r="A68" s="713"/>
      <c r="B68" s="214"/>
      <c r="C68" s="66" t="s">
        <v>14</v>
      </c>
      <c r="D68" s="14"/>
      <c r="E68" s="14"/>
      <c r="F68" s="151"/>
      <c r="G68" s="151"/>
      <c r="H68" s="151"/>
      <c r="I68" s="324"/>
      <c r="J68" s="32"/>
    </row>
    <row r="69" spans="1:10" s="9" customFormat="1" ht="16.5" customHeight="1">
      <c r="A69" s="713"/>
      <c r="B69" s="214"/>
      <c r="C69" s="72" t="s">
        <v>93</v>
      </c>
      <c r="D69" s="19" t="s">
        <v>17</v>
      </c>
      <c r="E69" s="8" t="s">
        <v>36</v>
      </c>
      <c r="F69" s="152"/>
      <c r="G69" s="151">
        <v>1</v>
      </c>
      <c r="H69" s="70"/>
      <c r="I69" s="324">
        <v>1</v>
      </c>
      <c r="J69" s="324">
        <v>1</v>
      </c>
    </row>
    <row r="70" spans="1:10" s="9" customFormat="1" ht="16.5" customHeight="1">
      <c r="A70" s="713"/>
      <c r="B70" s="214"/>
      <c r="C70" s="66" t="s">
        <v>16</v>
      </c>
      <c r="D70" s="17"/>
      <c r="E70" s="8"/>
      <c r="F70" s="70"/>
      <c r="G70" s="70"/>
      <c r="H70" s="70"/>
      <c r="I70" s="324"/>
      <c r="J70" s="32"/>
    </row>
    <row r="71" spans="1:10" s="9" customFormat="1" ht="19.5" customHeight="1">
      <c r="A71" s="713"/>
      <c r="B71" s="214"/>
      <c r="C71" s="219" t="s">
        <v>168</v>
      </c>
      <c r="D71" s="14" t="s">
        <v>22</v>
      </c>
      <c r="E71" s="8" t="s">
        <v>18</v>
      </c>
      <c r="F71" s="70"/>
      <c r="G71" s="70">
        <f>G66/G69</f>
        <v>280</v>
      </c>
      <c r="H71" s="70"/>
      <c r="I71" s="70">
        <f>I66/I69</f>
        <v>920</v>
      </c>
      <c r="J71" s="70">
        <f>J66/J69</f>
        <v>9000</v>
      </c>
    </row>
    <row r="72" spans="1:11" s="9" customFormat="1" ht="20.25" customHeight="1">
      <c r="A72" s="713"/>
      <c r="B72" s="214"/>
      <c r="C72" s="66" t="s">
        <v>19</v>
      </c>
      <c r="D72" s="55"/>
      <c r="E72" s="72"/>
      <c r="F72" s="8"/>
      <c r="G72" s="8"/>
      <c r="H72" s="8"/>
      <c r="I72" s="324"/>
      <c r="J72" s="32"/>
      <c r="K72" s="231"/>
    </row>
    <row r="73" spans="1:10" s="9" customFormat="1" ht="15.75" customHeight="1">
      <c r="A73" s="722"/>
      <c r="B73" s="237"/>
      <c r="C73" s="143" t="s">
        <v>164</v>
      </c>
      <c r="D73" s="24" t="s">
        <v>83</v>
      </c>
      <c r="E73" s="8" t="s">
        <v>75</v>
      </c>
      <c r="F73" s="8"/>
      <c r="G73" s="152">
        <v>2.7</v>
      </c>
      <c r="H73" s="8"/>
      <c r="I73" s="324">
        <v>11.7</v>
      </c>
      <c r="J73" s="324">
        <v>100</v>
      </c>
    </row>
    <row r="74" spans="1:15" ht="24.75" customHeight="1">
      <c r="A74" s="712" t="s">
        <v>67</v>
      </c>
      <c r="B74" s="213"/>
      <c r="C74" s="700" t="str">
        <f>'Додаток 2'!B51</f>
        <v>Будівництво скейтпарку на загальноміській території "Громадський центр" вздовж вул. Будівельників м. Южного Одеської області, у т.ч.:</v>
      </c>
      <c r="D74" s="701"/>
      <c r="E74" s="701"/>
      <c r="F74" s="701"/>
      <c r="G74" s="701"/>
      <c r="H74" s="701"/>
      <c r="I74" s="701"/>
      <c r="J74" s="702"/>
      <c r="K74"/>
      <c r="L74"/>
      <c r="M74"/>
      <c r="N74"/>
      <c r="O74"/>
    </row>
    <row r="75" spans="1:10" s="9" customFormat="1" ht="20.25" customHeight="1">
      <c r="A75" s="713"/>
      <c r="B75" s="214"/>
      <c r="C75" s="66" t="s">
        <v>12</v>
      </c>
      <c r="D75" s="14"/>
      <c r="E75" s="14"/>
      <c r="F75" s="180"/>
      <c r="G75" s="57"/>
      <c r="H75" s="57"/>
      <c r="I75" s="32"/>
      <c r="J75" s="32"/>
    </row>
    <row r="76" spans="1:10" s="9" customFormat="1" ht="20.25" customHeight="1">
      <c r="A76" s="713"/>
      <c r="B76" s="214"/>
      <c r="C76" s="219" t="s">
        <v>77</v>
      </c>
      <c r="D76" s="14" t="s">
        <v>13</v>
      </c>
      <c r="E76" s="14" t="s">
        <v>38</v>
      </c>
      <c r="F76" s="70">
        <f>'Додаток 2'!K51</f>
        <v>0</v>
      </c>
      <c r="G76" s="70">
        <f>'Додаток 2'!L51</f>
        <v>9567.592</v>
      </c>
      <c r="H76" s="70">
        <f>'Додаток 2'!M51</f>
        <v>0</v>
      </c>
      <c r="I76" s="70">
        <f>'Додаток 2'!N51</f>
        <v>0</v>
      </c>
      <c r="J76" s="70">
        <f>'Додаток 2'!O51</f>
        <v>0</v>
      </c>
    </row>
    <row r="77" spans="1:10" s="9" customFormat="1" ht="20.25" customHeight="1">
      <c r="A77" s="713"/>
      <c r="B77" s="214"/>
      <c r="C77" s="219" t="str">
        <f>'Додаток 2'!B52</f>
        <v>проектно-вишукувальні роботи</v>
      </c>
      <c r="D77" s="14" t="s">
        <v>13</v>
      </c>
      <c r="E77" s="14" t="s">
        <v>38</v>
      </c>
      <c r="F77" s="70">
        <f>'Додаток 2'!K52</f>
        <v>0</v>
      </c>
      <c r="G77" s="70">
        <f>'Додаток 2'!L52</f>
        <v>400</v>
      </c>
      <c r="H77" s="70">
        <f>'Додаток 2'!M52</f>
        <v>0</v>
      </c>
      <c r="I77" s="70">
        <f>'Додаток 2'!N52</f>
        <v>0</v>
      </c>
      <c r="J77" s="70">
        <f>'Додаток 2'!O52</f>
        <v>0</v>
      </c>
    </row>
    <row r="78" spans="1:10" s="9" customFormat="1" ht="22.5" customHeight="1">
      <c r="A78" s="713"/>
      <c r="B78" s="214"/>
      <c r="C78" s="66" t="s">
        <v>14</v>
      </c>
      <c r="D78" s="14"/>
      <c r="E78" s="14"/>
      <c r="F78" s="151"/>
      <c r="G78" s="151"/>
      <c r="H78" s="151"/>
      <c r="I78" s="32"/>
      <c r="J78" s="32"/>
    </row>
    <row r="79" spans="1:10" s="9" customFormat="1" ht="16.5" customHeight="1">
      <c r="A79" s="713"/>
      <c r="B79" s="214"/>
      <c r="C79" s="72" t="s">
        <v>263</v>
      </c>
      <c r="D79" s="19" t="s">
        <v>17</v>
      </c>
      <c r="E79" s="8" t="s">
        <v>36</v>
      </c>
      <c r="F79" s="152"/>
      <c r="G79" s="151">
        <v>1</v>
      </c>
      <c r="H79" s="70"/>
      <c r="I79" s="32"/>
      <c r="J79" s="32"/>
    </row>
    <row r="80" spans="1:10" s="9" customFormat="1" ht="16.5" customHeight="1">
      <c r="A80" s="713"/>
      <c r="B80" s="214"/>
      <c r="C80" s="66" t="s">
        <v>16</v>
      </c>
      <c r="D80" s="17"/>
      <c r="E80" s="8"/>
      <c r="F80" s="70"/>
      <c r="G80" s="70"/>
      <c r="H80" s="70"/>
      <c r="I80" s="32"/>
      <c r="J80" s="32"/>
    </row>
    <row r="81" spans="1:10" s="9" customFormat="1" ht="19.5" customHeight="1">
      <c r="A81" s="713"/>
      <c r="B81" s="214"/>
      <c r="C81" s="219" t="s">
        <v>264</v>
      </c>
      <c r="D81" s="14" t="s">
        <v>22</v>
      </c>
      <c r="E81" s="8" t="s">
        <v>18</v>
      </c>
      <c r="F81" s="70"/>
      <c r="G81" s="70">
        <f>G76/G79</f>
        <v>9567.592</v>
      </c>
      <c r="H81" s="70"/>
      <c r="I81" s="32"/>
      <c r="J81" s="32"/>
    </row>
    <row r="82" spans="1:11" s="9" customFormat="1" ht="20.25" customHeight="1">
      <c r="A82" s="713"/>
      <c r="B82" s="214"/>
      <c r="C82" s="66" t="s">
        <v>19</v>
      </c>
      <c r="D82" s="55"/>
      <c r="E82" s="72"/>
      <c r="F82" s="8"/>
      <c r="G82" s="8"/>
      <c r="H82" s="8"/>
      <c r="I82" s="32"/>
      <c r="J82" s="32"/>
      <c r="K82" s="231"/>
    </row>
    <row r="83" spans="1:10" s="9" customFormat="1" ht="15.75" customHeight="1">
      <c r="A83" s="722"/>
      <c r="B83" s="237"/>
      <c r="C83" s="143" t="s">
        <v>145</v>
      </c>
      <c r="D83" s="24" t="s">
        <v>83</v>
      </c>
      <c r="E83" s="8" t="s">
        <v>75</v>
      </c>
      <c r="F83" s="8"/>
      <c r="G83" s="152">
        <v>100</v>
      </c>
      <c r="H83" s="8"/>
      <c r="I83" s="32"/>
      <c r="J83" s="32"/>
    </row>
    <row r="84" spans="1:15" ht="24.75" customHeight="1">
      <c r="A84" s="712" t="s">
        <v>139</v>
      </c>
      <c r="B84" s="261"/>
      <c r="C84" s="686" t="str">
        <f>'Додаток 2'!B53</f>
        <v>Виготовлення проєктної документації "Будівництво комплексу берегозахисних споруд для поліпшення морської акваторії та благоустрою узбережжя м. Южне Одеського району Одеської області"</v>
      </c>
      <c r="D84" s="686"/>
      <c r="E84" s="686"/>
      <c r="F84" s="686"/>
      <c r="G84" s="686"/>
      <c r="H84" s="686"/>
      <c r="I84" s="686"/>
      <c r="J84" s="686"/>
      <c r="K84"/>
      <c r="L84"/>
      <c r="M84"/>
      <c r="N84"/>
      <c r="O84"/>
    </row>
    <row r="85" spans="1:10" s="9" customFormat="1" ht="20.25" customHeight="1">
      <c r="A85" s="713"/>
      <c r="B85" s="214"/>
      <c r="C85" s="66" t="s">
        <v>12</v>
      </c>
      <c r="D85" s="14"/>
      <c r="E85" s="14"/>
      <c r="F85" s="180"/>
      <c r="G85" s="57"/>
      <c r="H85" s="57"/>
      <c r="I85" s="32"/>
      <c r="J85" s="32"/>
    </row>
    <row r="86" spans="1:10" s="9" customFormat="1" ht="20.25" customHeight="1">
      <c r="A86" s="713"/>
      <c r="B86" s="214"/>
      <c r="C86" s="219" t="s">
        <v>77</v>
      </c>
      <c r="D86" s="14" t="s">
        <v>13</v>
      </c>
      <c r="E86" s="14" t="s">
        <v>38</v>
      </c>
      <c r="F86" s="70">
        <f>'Додаток 2'!K53</f>
        <v>0</v>
      </c>
      <c r="G86" s="70">
        <f>'Додаток 2'!L53</f>
        <v>415.64368</v>
      </c>
      <c r="H86" s="70">
        <f>'Додаток 2'!M53</f>
        <v>0</v>
      </c>
      <c r="I86" s="70">
        <f>'Додаток 2'!N53</f>
        <v>1011.356</v>
      </c>
      <c r="J86" s="70">
        <f>'Додаток 2'!O53</f>
        <v>0</v>
      </c>
    </row>
    <row r="87" spans="1:10" s="9" customFormat="1" ht="22.5" customHeight="1">
      <c r="A87" s="713"/>
      <c r="B87" s="214"/>
      <c r="C87" s="66" t="s">
        <v>14</v>
      </c>
      <c r="D87" s="14"/>
      <c r="E87" s="14"/>
      <c r="F87" s="151"/>
      <c r="G87" s="151"/>
      <c r="H87" s="151"/>
      <c r="I87" s="32"/>
      <c r="J87" s="32"/>
    </row>
    <row r="88" spans="1:10" s="9" customFormat="1" ht="16.5" customHeight="1">
      <c r="A88" s="713"/>
      <c r="B88" s="214"/>
      <c r="C88" s="72" t="s">
        <v>191</v>
      </c>
      <c r="D88" s="19" t="s">
        <v>17</v>
      </c>
      <c r="E88" s="8" t="s">
        <v>36</v>
      </c>
      <c r="F88" s="152"/>
      <c r="G88" s="151">
        <v>1</v>
      </c>
      <c r="H88" s="151"/>
      <c r="I88" s="151">
        <v>1</v>
      </c>
      <c r="J88" s="32"/>
    </row>
    <row r="89" spans="1:10" s="9" customFormat="1" ht="16.5" customHeight="1">
      <c r="A89" s="713"/>
      <c r="B89" s="214"/>
      <c r="C89" s="66" t="s">
        <v>16</v>
      </c>
      <c r="D89" s="17"/>
      <c r="E89" s="8"/>
      <c r="F89" s="70"/>
      <c r="G89" s="70"/>
      <c r="H89" s="70"/>
      <c r="I89" s="70"/>
      <c r="J89" s="32"/>
    </row>
    <row r="90" spans="1:10" s="9" customFormat="1" ht="19.5" customHeight="1">
      <c r="A90" s="713"/>
      <c r="B90" s="214"/>
      <c r="C90" s="219" t="s">
        <v>193</v>
      </c>
      <c r="D90" s="14" t="s">
        <v>22</v>
      </c>
      <c r="E90" s="8" t="s">
        <v>18</v>
      </c>
      <c r="F90" s="70"/>
      <c r="G90" s="70">
        <f>G86/G88</f>
        <v>415.64368</v>
      </c>
      <c r="H90" s="70"/>
      <c r="I90" s="70">
        <f>I86/I88</f>
        <v>1011.356</v>
      </c>
      <c r="J90" s="32"/>
    </row>
    <row r="91" spans="1:11" s="9" customFormat="1" ht="20.25" customHeight="1">
      <c r="A91" s="713"/>
      <c r="B91" s="214"/>
      <c r="C91" s="66" t="s">
        <v>19</v>
      </c>
      <c r="D91" s="55"/>
      <c r="E91" s="72"/>
      <c r="F91" s="8"/>
      <c r="G91" s="8"/>
      <c r="H91" s="8"/>
      <c r="I91" s="8"/>
      <c r="J91" s="32"/>
      <c r="K91" s="231"/>
    </row>
    <row r="92" spans="1:10" s="9" customFormat="1" ht="15.75" customHeight="1">
      <c r="A92" s="722"/>
      <c r="B92" s="237"/>
      <c r="C92" s="143" t="s">
        <v>192</v>
      </c>
      <c r="D92" s="24" t="s">
        <v>83</v>
      </c>
      <c r="E92" s="8" t="s">
        <v>75</v>
      </c>
      <c r="F92" s="8"/>
      <c r="G92" s="152">
        <v>29.1</v>
      </c>
      <c r="H92" s="8"/>
      <c r="I92" s="8">
        <v>100</v>
      </c>
      <c r="J92" s="32"/>
    </row>
    <row r="93" spans="1:15" ht="24.75" customHeight="1">
      <c r="A93" s="712" t="s">
        <v>160</v>
      </c>
      <c r="B93" s="261"/>
      <c r="C93" s="686" t="str">
        <f>'Додаток 2'!B54</f>
        <v>Виготовлення проєктної документації "Будівництво комплексу берегозахисних споруд для поліпшення морської акваторії та благоустрою узбережжя с. Сичавка Одеського району Одеської області"</v>
      </c>
      <c r="D93" s="686"/>
      <c r="E93" s="686"/>
      <c r="F93" s="686"/>
      <c r="G93" s="686"/>
      <c r="H93" s="686"/>
      <c r="I93" s="686"/>
      <c r="J93" s="686"/>
      <c r="K93"/>
      <c r="L93"/>
      <c r="M93"/>
      <c r="N93"/>
      <c r="O93"/>
    </row>
    <row r="94" spans="1:10" s="9" customFormat="1" ht="20.25" customHeight="1">
      <c r="A94" s="713"/>
      <c r="B94" s="214"/>
      <c r="C94" s="66" t="s">
        <v>12</v>
      </c>
      <c r="D94" s="14"/>
      <c r="E94" s="14"/>
      <c r="F94" s="180"/>
      <c r="G94" s="57"/>
      <c r="H94" s="57"/>
      <c r="I94" s="32"/>
      <c r="J94" s="32"/>
    </row>
    <row r="95" spans="1:10" s="9" customFormat="1" ht="20.25" customHeight="1">
      <c r="A95" s="713"/>
      <c r="B95" s="214"/>
      <c r="C95" s="219" t="s">
        <v>77</v>
      </c>
      <c r="D95" s="14" t="s">
        <v>13</v>
      </c>
      <c r="E95" s="14" t="s">
        <v>38</v>
      </c>
      <c r="F95" s="70">
        <f>'Додаток 2'!K54</f>
        <v>0</v>
      </c>
      <c r="G95" s="70">
        <f>'Додаток 2'!L54</f>
        <v>547.22263</v>
      </c>
      <c r="H95" s="70">
        <f>'Додаток 2'!M54</f>
        <v>0</v>
      </c>
      <c r="I95" s="70">
        <f>'Додаток 2'!N54</f>
        <v>1338.777</v>
      </c>
      <c r="J95" s="70">
        <f>'Додаток 2'!O54</f>
        <v>0</v>
      </c>
    </row>
    <row r="96" spans="1:10" s="9" customFormat="1" ht="22.5" customHeight="1">
      <c r="A96" s="713"/>
      <c r="B96" s="214"/>
      <c r="C96" s="66" t="s">
        <v>14</v>
      </c>
      <c r="D96" s="14"/>
      <c r="E96" s="14"/>
      <c r="F96" s="151"/>
      <c r="G96" s="151"/>
      <c r="H96" s="151"/>
      <c r="I96" s="32"/>
      <c r="J96" s="32"/>
    </row>
    <row r="97" spans="1:10" s="9" customFormat="1" ht="16.5" customHeight="1">
      <c r="A97" s="713"/>
      <c r="B97" s="214"/>
      <c r="C97" s="72" t="s">
        <v>191</v>
      </c>
      <c r="D97" s="19" t="s">
        <v>17</v>
      </c>
      <c r="E97" s="8" t="s">
        <v>36</v>
      </c>
      <c r="F97" s="152"/>
      <c r="G97" s="151">
        <v>1</v>
      </c>
      <c r="H97" s="151"/>
      <c r="I97" s="151">
        <v>1</v>
      </c>
      <c r="J97" s="32"/>
    </row>
    <row r="98" spans="1:10" s="9" customFormat="1" ht="16.5" customHeight="1">
      <c r="A98" s="713"/>
      <c r="B98" s="214"/>
      <c r="C98" s="66" t="s">
        <v>16</v>
      </c>
      <c r="D98" s="17"/>
      <c r="E98" s="8"/>
      <c r="F98" s="70"/>
      <c r="G98" s="70"/>
      <c r="H98" s="70"/>
      <c r="I98" s="70"/>
      <c r="J98" s="32"/>
    </row>
    <row r="99" spans="1:10" s="9" customFormat="1" ht="19.5" customHeight="1">
      <c r="A99" s="713"/>
      <c r="B99" s="214"/>
      <c r="C99" s="219" t="s">
        <v>193</v>
      </c>
      <c r="D99" s="14" t="s">
        <v>22</v>
      </c>
      <c r="E99" s="8" t="s">
        <v>18</v>
      </c>
      <c r="F99" s="70"/>
      <c r="G99" s="70">
        <f>G95/G97</f>
        <v>547.22263</v>
      </c>
      <c r="H99" s="70"/>
      <c r="I99" s="70">
        <f>I95/I97</f>
        <v>1338.777</v>
      </c>
      <c r="J99" s="32"/>
    </row>
    <row r="100" spans="1:11" s="9" customFormat="1" ht="20.25" customHeight="1">
      <c r="A100" s="713"/>
      <c r="B100" s="214"/>
      <c r="C100" s="66" t="s">
        <v>19</v>
      </c>
      <c r="D100" s="55"/>
      <c r="E100" s="72"/>
      <c r="F100" s="8"/>
      <c r="G100" s="8"/>
      <c r="H100" s="8"/>
      <c r="I100" s="8"/>
      <c r="J100" s="32"/>
      <c r="K100" s="231"/>
    </row>
    <row r="101" spans="1:10" s="9" customFormat="1" ht="24" customHeight="1">
      <c r="A101" s="722"/>
      <c r="B101" s="237"/>
      <c r="C101" s="143" t="s">
        <v>192</v>
      </c>
      <c r="D101" s="24" t="s">
        <v>83</v>
      </c>
      <c r="E101" s="8" t="s">
        <v>75</v>
      </c>
      <c r="F101" s="8"/>
      <c r="G101" s="152">
        <v>29</v>
      </c>
      <c r="H101" s="8"/>
      <c r="I101" s="8">
        <v>100</v>
      </c>
      <c r="J101" s="32"/>
    </row>
    <row r="102" spans="1:15" ht="33" customHeight="1" hidden="1">
      <c r="A102" s="712" t="s">
        <v>219</v>
      </c>
      <c r="B102" s="265"/>
      <c r="C102" s="686" t="str">
        <f>'Додаток 2'!B55</f>
        <v>Коригування проектної документації "Реконструкція нежитлового приміщення №34, яке розташоване за адресою вул.Приморська,5 м.Южного Одеської області"</v>
      </c>
      <c r="D102" s="686"/>
      <c r="E102" s="686"/>
      <c r="F102" s="686"/>
      <c r="G102" s="686"/>
      <c r="H102" s="686"/>
      <c r="I102" s="686"/>
      <c r="J102" s="686"/>
      <c r="K102"/>
      <c r="L102"/>
      <c r="M102"/>
      <c r="N102"/>
      <c r="O102"/>
    </row>
    <row r="103" spans="1:10" s="9" customFormat="1" ht="20.25" customHeight="1" hidden="1">
      <c r="A103" s="713"/>
      <c r="B103" s="214"/>
      <c r="C103" s="66" t="s">
        <v>12</v>
      </c>
      <c r="D103" s="14"/>
      <c r="E103" s="14"/>
      <c r="F103" s="180"/>
      <c r="G103" s="57"/>
      <c r="H103" s="57"/>
      <c r="I103" s="32"/>
      <c r="J103" s="32"/>
    </row>
    <row r="104" spans="1:10" s="9" customFormat="1" ht="20.25" customHeight="1" hidden="1">
      <c r="A104" s="713"/>
      <c r="B104" s="214"/>
      <c r="C104" s="219" t="s">
        <v>77</v>
      </c>
      <c r="D104" s="14" t="s">
        <v>13</v>
      </c>
      <c r="E104" s="14" t="s">
        <v>38</v>
      </c>
      <c r="F104" s="70">
        <f>'Додаток 2'!K55</f>
        <v>0</v>
      </c>
      <c r="G104" s="70">
        <f>'Додаток 2'!L55</f>
        <v>0</v>
      </c>
      <c r="H104" s="70">
        <f>'Додаток 2'!M55</f>
        <v>0</v>
      </c>
      <c r="I104" s="32"/>
      <c r="J104" s="32"/>
    </row>
    <row r="105" spans="1:10" s="9" customFormat="1" ht="22.5" customHeight="1" hidden="1">
      <c r="A105" s="713"/>
      <c r="B105" s="214"/>
      <c r="C105" s="66" t="s">
        <v>14</v>
      </c>
      <c r="D105" s="14"/>
      <c r="E105" s="14"/>
      <c r="F105" s="151"/>
      <c r="G105" s="151"/>
      <c r="H105" s="151"/>
      <c r="I105" s="32"/>
      <c r="J105" s="32"/>
    </row>
    <row r="106" spans="1:10" s="9" customFormat="1" ht="16.5" customHeight="1" hidden="1">
      <c r="A106" s="713"/>
      <c r="B106" s="214"/>
      <c r="C106" s="72" t="s">
        <v>220</v>
      </c>
      <c r="D106" s="19" t="s">
        <v>17</v>
      </c>
      <c r="E106" s="8" t="s">
        <v>36</v>
      </c>
      <c r="F106" s="152"/>
      <c r="G106" s="151">
        <v>1</v>
      </c>
      <c r="H106" s="70"/>
      <c r="I106" s="32"/>
      <c r="J106" s="32"/>
    </row>
    <row r="107" spans="1:10" s="9" customFormat="1" ht="16.5" customHeight="1" hidden="1">
      <c r="A107" s="713"/>
      <c r="B107" s="214"/>
      <c r="C107" s="66" t="s">
        <v>16</v>
      </c>
      <c r="D107" s="17"/>
      <c r="E107" s="8"/>
      <c r="F107" s="70"/>
      <c r="G107" s="70"/>
      <c r="H107" s="70"/>
      <c r="I107" s="32"/>
      <c r="J107" s="32"/>
    </row>
    <row r="108" spans="1:10" s="9" customFormat="1" ht="19.5" customHeight="1" hidden="1">
      <c r="A108" s="713"/>
      <c r="B108" s="214"/>
      <c r="C108" s="219" t="s">
        <v>201</v>
      </c>
      <c r="D108" s="14" t="s">
        <v>22</v>
      </c>
      <c r="E108" s="8" t="s">
        <v>18</v>
      </c>
      <c r="F108" s="70"/>
      <c r="G108" s="70">
        <f>G104/G106</f>
        <v>0</v>
      </c>
      <c r="H108" s="70"/>
      <c r="I108" s="32"/>
      <c r="J108" s="32"/>
    </row>
    <row r="109" spans="1:11" s="9" customFormat="1" ht="20.25" customHeight="1" hidden="1">
      <c r="A109" s="713"/>
      <c r="B109" s="214"/>
      <c r="C109" s="66" t="s">
        <v>19</v>
      </c>
      <c r="D109" s="55"/>
      <c r="E109" s="72"/>
      <c r="F109" s="8"/>
      <c r="G109" s="8"/>
      <c r="H109" s="8"/>
      <c r="I109" s="32"/>
      <c r="J109" s="32"/>
      <c r="K109" s="231"/>
    </row>
    <row r="110" spans="1:10" s="9" customFormat="1" ht="15.75" customHeight="1" hidden="1">
      <c r="A110" s="722"/>
      <c r="B110" s="237"/>
      <c r="C110" s="143" t="s">
        <v>80</v>
      </c>
      <c r="D110" s="24" t="s">
        <v>83</v>
      </c>
      <c r="E110" s="8" t="s">
        <v>75</v>
      </c>
      <c r="F110" s="8"/>
      <c r="G110" s="152">
        <v>100</v>
      </c>
      <c r="H110" s="8"/>
      <c r="I110" s="32"/>
      <c r="J110" s="32"/>
    </row>
    <row r="111" spans="1:10" s="9" customFormat="1" ht="31.5" customHeight="1">
      <c r="A111" s="712" t="s">
        <v>162</v>
      </c>
      <c r="B111" s="271"/>
      <c r="C111" s="700" t="str">
        <f>'Додаток 2'!B56</f>
        <v>Проектно-вишукувальні роботи: "Капітальний ремонт частини будівлі та прибудинкової території за адресою: вул. Хіміків, 17, м.Южного Одеської області"</v>
      </c>
      <c r="D111" s="701"/>
      <c r="E111" s="701"/>
      <c r="F111" s="701"/>
      <c r="G111" s="701"/>
      <c r="H111" s="701"/>
      <c r="I111" s="701"/>
      <c r="J111" s="702"/>
    </row>
    <row r="112" spans="1:10" s="9" customFormat="1" ht="15.75" customHeight="1">
      <c r="A112" s="713"/>
      <c r="B112" s="214"/>
      <c r="C112" s="134" t="s">
        <v>12</v>
      </c>
      <c r="D112" s="320"/>
      <c r="E112" s="320"/>
      <c r="F112" s="272"/>
      <c r="G112" s="122"/>
      <c r="H112" s="122"/>
      <c r="I112" s="32"/>
      <c r="J112" s="32"/>
    </row>
    <row r="113" spans="1:10" s="9" customFormat="1" ht="15.75" customHeight="1">
      <c r="A113" s="713"/>
      <c r="B113" s="214"/>
      <c r="C113" s="114" t="s">
        <v>77</v>
      </c>
      <c r="D113" s="320" t="s">
        <v>13</v>
      </c>
      <c r="E113" s="320" t="s">
        <v>38</v>
      </c>
      <c r="F113" s="270">
        <f>'Додаток 2'!K56</f>
        <v>0</v>
      </c>
      <c r="G113" s="270">
        <f>'Додаток 2'!L56</f>
        <v>200</v>
      </c>
      <c r="H113" s="270">
        <f>'Додаток 2'!M56</f>
        <v>0</v>
      </c>
      <c r="I113" s="270">
        <f>'Додаток 2'!N56</f>
        <v>782.46</v>
      </c>
      <c r="J113" s="270">
        <f>'Додаток 2'!O56</f>
        <v>0</v>
      </c>
    </row>
    <row r="114" spans="1:10" s="9" customFormat="1" ht="15.75" customHeight="1">
      <c r="A114" s="713"/>
      <c r="B114" s="214"/>
      <c r="C114" s="134" t="s">
        <v>14</v>
      </c>
      <c r="D114" s="320"/>
      <c r="E114" s="320"/>
      <c r="F114" s="141"/>
      <c r="G114" s="141"/>
      <c r="H114" s="141"/>
      <c r="I114" s="32"/>
      <c r="J114" s="32"/>
    </row>
    <row r="115" spans="1:10" s="9" customFormat="1" ht="15.75" customHeight="1">
      <c r="A115" s="713"/>
      <c r="B115" s="214"/>
      <c r="C115" s="269" t="s">
        <v>318</v>
      </c>
      <c r="D115" s="120" t="s">
        <v>17</v>
      </c>
      <c r="E115" s="246" t="s">
        <v>36</v>
      </c>
      <c r="F115" s="273"/>
      <c r="G115" s="141">
        <v>1</v>
      </c>
      <c r="H115" s="141"/>
      <c r="I115" s="324">
        <v>1</v>
      </c>
      <c r="J115" s="32"/>
    </row>
    <row r="116" spans="1:10" s="9" customFormat="1" ht="15.75" customHeight="1">
      <c r="A116" s="713"/>
      <c r="B116" s="214"/>
      <c r="C116" s="134" t="s">
        <v>16</v>
      </c>
      <c r="D116" s="319"/>
      <c r="E116" s="246"/>
      <c r="F116" s="270"/>
      <c r="G116" s="270"/>
      <c r="H116" s="270"/>
      <c r="I116" s="324"/>
      <c r="J116" s="32"/>
    </row>
    <row r="117" spans="1:10" s="9" customFormat="1" ht="15.75" customHeight="1">
      <c r="A117" s="713"/>
      <c r="B117" s="214"/>
      <c r="C117" s="114" t="s">
        <v>79</v>
      </c>
      <c r="D117" s="320" t="s">
        <v>22</v>
      </c>
      <c r="E117" s="246" t="s">
        <v>18</v>
      </c>
      <c r="F117" s="270"/>
      <c r="G117" s="270">
        <f>G113/G115</f>
        <v>200</v>
      </c>
      <c r="H117" s="270"/>
      <c r="I117" s="270">
        <f>I113/I115</f>
        <v>782.46</v>
      </c>
      <c r="J117" s="32"/>
    </row>
    <row r="118" spans="1:10" s="9" customFormat="1" ht="15.75" customHeight="1">
      <c r="A118" s="713"/>
      <c r="B118" s="214"/>
      <c r="C118" s="134" t="s">
        <v>19</v>
      </c>
      <c r="D118" s="323"/>
      <c r="E118" s="269"/>
      <c r="F118" s="246"/>
      <c r="G118" s="246"/>
      <c r="H118" s="246"/>
      <c r="I118" s="324"/>
      <c r="J118" s="32"/>
    </row>
    <row r="119" spans="1:10" s="9" customFormat="1" ht="15.75" customHeight="1">
      <c r="A119" s="722"/>
      <c r="B119" s="237"/>
      <c r="C119" s="113" t="s">
        <v>80</v>
      </c>
      <c r="D119" s="117" t="s">
        <v>83</v>
      </c>
      <c r="E119" s="246" t="s">
        <v>75</v>
      </c>
      <c r="F119" s="246"/>
      <c r="G119" s="273">
        <v>24.7</v>
      </c>
      <c r="H119" s="246"/>
      <c r="I119" s="324">
        <v>100</v>
      </c>
      <c r="J119" s="32"/>
    </row>
    <row r="120" spans="1:15" ht="33" customHeight="1" hidden="1">
      <c r="A120" s="712" t="s">
        <v>240</v>
      </c>
      <c r="B120" s="352"/>
      <c r="C120" s="700" t="str">
        <f>'Додаток 2'!B57</f>
        <v>Будівництво скейтпарку на загальноміській території "Громадський центр" вздовж вул. Будівельників м. Южного Одеської області. Додаткові роботи</v>
      </c>
      <c r="D120" s="701"/>
      <c r="E120" s="701"/>
      <c r="F120" s="701"/>
      <c r="G120" s="701"/>
      <c r="H120" s="701"/>
      <c r="I120" s="701"/>
      <c r="J120" s="702"/>
      <c r="K120"/>
      <c r="L120"/>
      <c r="M120"/>
      <c r="N120"/>
      <c r="O120"/>
    </row>
    <row r="121" spans="1:10" s="9" customFormat="1" ht="20.25" customHeight="1" hidden="1">
      <c r="A121" s="713"/>
      <c r="B121" s="214"/>
      <c r="C121" s="66" t="s">
        <v>12</v>
      </c>
      <c r="D121" s="14"/>
      <c r="E121" s="14"/>
      <c r="F121" s="180"/>
      <c r="G121" s="57"/>
      <c r="H121" s="57"/>
      <c r="I121" s="32"/>
      <c r="J121" s="32"/>
    </row>
    <row r="122" spans="1:10" s="9" customFormat="1" ht="20.25" customHeight="1" hidden="1">
      <c r="A122" s="713"/>
      <c r="B122" s="214"/>
      <c r="C122" s="219" t="s">
        <v>77</v>
      </c>
      <c r="D122" s="14" t="s">
        <v>13</v>
      </c>
      <c r="E122" s="14" t="s">
        <v>38</v>
      </c>
      <c r="F122" s="70">
        <f>'Додаток 2'!K57</f>
        <v>0</v>
      </c>
      <c r="G122" s="70">
        <f>'Додаток 2'!L57</f>
        <v>0</v>
      </c>
      <c r="H122" s="70">
        <f>'Додаток 2'!M57</f>
        <v>0</v>
      </c>
      <c r="I122" s="70">
        <f>'Додаток 2'!N57</f>
        <v>0</v>
      </c>
      <c r="J122" s="70">
        <f>'Додаток 2'!O57</f>
        <v>0</v>
      </c>
    </row>
    <row r="123" spans="1:10" s="9" customFormat="1" ht="22.5" customHeight="1" hidden="1">
      <c r="A123" s="713"/>
      <c r="B123" s="214"/>
      <c r="C123" s="66" t="s">
        <v>14</v>
      </c>
      <c r="D123" s="14"/>
      <c r="E123" s="14"/>
      <c r="F123" s="151"/>
      <c r="G123" s="151"/>
      <c r="H123" s="151"/>
      <c r="I123" s="32"/>
      <c r="J123" s="32"/>
    </row>
    <row r="124" spans="1:10" s="9" customFormat="1" ht="16.5" customHeight="1" hidden="1">
      <c r="A124" s="713"/>
      <c r="B124" s="214"/>
      <c r="C124" s="72" t="s">
        <v>263</v>
      </c>
      <c r="D124" s="19" t="s">
        <v>17</v>
      </c>
      <c r="E124" s="8" t="s">
        <v>36</v>
      </c>
      <c r="F124" s="152"/>
      <c r="G124" s="151">
        <v>1</v>
      </c>
      <c r="H124" s="70"/>
      <c r="I124" s="32"/>
      <c r="J124" s="32"/>
    </row>
    <row r="125" spans="1:10" s="9" customFormat="1" ht="16.5" customHeight="1" hidden="1">
      <c r="A125" s="713"/>
      <c r="B125" s="214"/>
      <c r="C125" s="66" t="s">
        <v>16</v>
      </c>
      <c r="D125" s="17"/>
      <c r="E125" s="8"/>
      <c r="F125" s="70"/>
      <c r="G125" s="70"/>
      <c r="H125" s="70"/>
      <c r="I125" s="32"/>
      <c r="J125" s="32"/>
    </row>
    <row r="126" spans="1:10" s="9" customFormat="1" ht="19.5" customHeight="1" hidden="1">
      <c r="A126" s="713"/>
      <c r="B126" s="214"/>
      <c r="C126" s="219" t="s">
        <v>264</v>
      </c>
      <c r="D126" s="14" t="s">
        <v>22</v>
      </c>
      <c r="E126" s="8" t="s">
        <v>18</v>
      </c>
      <c r="F126" s="70"/>
      <c r="G126" s="70">
        <f>G122/G124</f>
        <v>0</v>
      </c>
      <c r="H126" s="70"/>
      <c r="I126" s="32"/>
      <c r="J126" s="32"/>
    </row>
    <row r="127" spans="1:11" s="9" customFormat="1" ht="20.25" customHeight="1" hidden="1">
      <c r="A127" s="713"/>
      <c r="B127" s="214"/>
      <c r="C127" s="66" t="s">
        <v>19</v>
      </c>
      <c r="D127" s="55"/>
      <c r="E127" s="72"/>
      <c r="F127" s="8"/>
      <c r="G127" s="8"/>
      <c r="H127" s="8"/>
      <c r="I127" s="32"/>
      <c r="J127" s="32"/>
      <c r="K127" s="231"/>
    </row>
    <row r="128" spans="1:10" s="9" customFormat="1" ht="15.75" customHeight="1" hidden="1">
      <c r="A128" s="722"/>
      <c r="B128" s="237"/>
      <c r="C128" s="143" t="s">
        <v>145</v>
      </c>
      <c r="D128" s="24" t="s">
        <v>83</v>
      </c>
      <c r="E128" s="8" t="s">
        <v>75</v>
      </c>
      <c r="F128" s="8"/>
      <c r="G128" s="152">
        <v>100</v>
      </c>
      <c r="H128" s="8"/>
      <c r="I128" s="32"/>
      <c r="J128" s="32"/>
    </row>
    <row r="129" spans="1:15" ht="33" customHeight="1">
      <c r="A129" s="712" t="s">
        <v>163</v>
      </c>
      <c r="B129" s="357"/>
      <c r="C129" s="686" t="str">
        <f>'Додаток 2'!B58</f>
        <v>Реконструкція нежитлових приміщень № 2-7, № 9-13 та № 17-39 в житлові, які розташовані на першому поверсі гуртожитку  для розміщення внутрішньо переміщених (евакуйованих) осіб за адресою: Одеська область, Одеський район, м. Южне, вул. Новобілярська, 26-Б</v>
      </c>
      <c r="D129" s="686"/>
      <c r="E129" s="686"/>
      <c r="F129" s="686"/>
      <c r="G129" s="686"/>
      <c r="H129" s="686"/>
      <c r="I129" s="686"/>
      <c r="J129" s="686"/>
      <c r="K129"/>
      <c r="L129"/>
      <c r="M129"/>
      <c r="N129"/>
      <c r="O129"/>
    </row>
    <row r="130" spans="1:10" s="9" customFormat="1" ht="20.25" customHeight="1">
      <c r="A130" s="713"/>
      <c r="B130" s="214"/>
      <c r="C130" s="66" t="s">
        <v>12</v>
      </c>
      <c r="D130" s="14"/>
      <c r="E130" s="14"/>
      <c r="F130" s="180"/>
      <c r="G130" s="57"/>
      <c r="H130" s="57"/>
      <c r="I130" s="32"/>
      <c r="J130" s="32"/>
    </row>
    <row r="131" spans="1:10" s="9" customFormat="1" ht="20.25" customHeight="1">
      <c r="A131" s="713"/>
      <c r="B131" s="214"/>
      <c r="C131" s="219" t="s">
        <v>85</v>
      </c>
      <c r="D131" s="14" t="s">
        <v>13</v>
      </c>
      <c r="E131" s="14" t="s">
        <v>38</v>
      </c>
      <c r="F131" s="70">
        <f>'Додаток 2'!K58</f>
        <v>0</v>
      </c>
      <c r="G131" s="70">
        <f>'Додаток 2'!L58</f>
        <v>0</v>
      </c>
      <c r="H131" s="70">
        <f>'Додаток 2'!M58</f>
        <v>1516.98673</v>
      </c>
      <c r="I131" s="70">
        <f>'Додаток 2'!N58</f>
        <v>1007.02727</v>
      </c>
      <c r="J131" s="70">
        <f>'Додаток 2'!O58</f>
        <v>0</v>
      </c>
    </row>
    <row r="132" spans="1:10" s="9" customFormat="1" ht="22.5" customHeight="1">
      <c r="A132" s="713"/>
      <c r="B132" s="214"/>
      <c r="C132" s="66" t="s">
        <v>14</v>
      </c>
      <c r="D132" s="14"/>
      <c r="E132" s="14"/>
      <c r="F132" s="151"/>
      <c r="G132" s="151"/>
      <c r="H132" s="151"/>
      <c r="I132" s="186"/>
      <c r="J132" s="32"/>
    </row>
    <row r="133" spans="1:10" s="9" customFormat="1" ht="16.5" customHeight="1">
      <c r="A133" s="713"/>
      <c r="B133" s="214"/>
      <c r="C133" s="72" t="s">
        <v>298</v>
      </c>
      <c r="D133" s="19" t="s">
        <v>17</v>
      </c>
      <c r="E133" s="8" t="s">
        <v>23</v>
      </c>
      <c r="F133" s="152"/>
      <c r="G133" s="70"/>
      <c r="H133" s="238">
        <f>H131/H135</f>
        <v>200.4210239133307</v>
      </c>
      <c r="I133" s="238">
        <f>I131/I135-0.01</f>
        <v>133.03627691901178</v>
      </c>
      <c r="J133" s="32"/>
    </row>
    <row r="134" spans="1:10" s="9" customFormat="1" ht="16.5" customHeight="1">
      <c r="A134" s="713"/>
      <c r="B134" s="214"/>
      <c r="C134" s="66" t="s">
        <v>16</v>
      </c>
      <c r="D134" s="17"/>
      <c r="E134" s="8"/>
      <c r="F134" s="70"/>
      <c r="G134" s="70"/>
      <c r="H134" s="70"/>
      <c r="I134" s="186"/>
      <c r="J134" s="32"/>
    </row>
    <row r="135" spans="1:10" s="9" customFormat="1" ht="19.5" customHeight="1">
      <c r="A135" s="713"/>
      <c r="B135" s="214"/>
      <c r="C135" s="219" t="s">
        <v>279</v>
      </c>
      <c r="D135" s="14" t="s">
        <v>22</v>
      </c>
      <c r="E135" s="8" t="s">
        <v>24</v>
      </c>
      <c r="F135" s="70"/>
      <c r="G135" s="70"/>
      <c r="H135" s="70">
        <v>7.569</v>
      </c>
      <c r="I135" s="363">
        <v>7.569</v>
      </c>
      <c r="J135" s="32"/>
    </row>
    <row r="136" spans="1:11" s="9" customFormat="1" ht="20.25" customHeight="1">
      <c r="A136" s="713"/>
      <c r="B136" s="214"/>
      <c r="C136" s="66" t="s">
        <v>19</v>
      </c>
      <c r="D136" s="55"/>
      <c r="E136" s="72"/>
      <c r="F136" s="8"/>
      <c r="G136" s="8"/>
      <c r="H136" s="8"/>
      <c r="I136" s="186"/>
      <c r="J136" s="32"/>
      <c r="K136" s="231"/>
    </row>
    <row r="137" spans="1:10" s="9" customFormat="1" ht="15.75" customHeight="1">
      <c r="A137" s="722"/>
      <c r="B137" s="237"/>
      <c r="C137" s="143" t="s">
        <v>278</v>
      </c>
      <c r="D137" s="24" t="s">
        <v>83</v>
      </c>
      <c r="E137" s="8" t="s">
        <v>75</v>
      </c>
      <c r="F137" s="8"/>
      <c r="G137" s="8"/>
      <c r="H137" s="8">
        <v>71.3</v>
      </c>
      <c r="I137" s="363">
        <v>100</v>
      </c>
      <c r="J137" s="32"/>
    </row>
    <row r="138" spans="1:15" ht="33" customHeight="1">
      <c r="A138" s="712" t="s">
        <v>166</v>
      </c>
      <c r="B138" s="358"/>
      <c r="C138" s="686" t="str">
        <f>'Додаток 2'!B59</f>
        <v>Реконструкція будівлі адміністративного приміщення для розміщення внутрішньо переміщених (евакуйованих) осіб зі створенням  на другому та третьому поверхах гуртожитку за адресою: Одеська область, Одеський район, смт. Нові Білярі, вул. Лиманна, 2, в т.ч.: </v>
      </c>
      <c r="D138" s="686"/>
      <c r="E138" s="686"/>
      <c r="F138" s="686"/>
      <c r="G138" s="686"/>
      <c r="H138" s="686"/>
      <c r="I138" s="686"/>
      <c r="J138" s="686"/>
      <c r="K138"/>
      <c r="L138"/>
      <c r="M138"/>
      <c r="N138"/>
      <c r="O138"/>
    </row>
    <row r="139" spans="1:10" s="9" customFormat="1" ht="20.25" customHeight="1">
      <c r="A139" s="713"/>
      <c r="B139" s="214"/>
      <c r="C139" s="66" t="s">
        <v>12</v>
      </c>
      <c r="D139" s="14"/>
      <c r="E139" s="14"/>
      <c r="F139" s="180"/>
      <c r="G139" s="57"/>
      <c r="H139" s="57"/>
      <c r="I139" s="32"/>
      <c r="J139" s="32"/>
    </row>
    <row r="140" spans="1:10" s="9" customFormat="1" ht="20.25" customHeight="1">
      <c r="A140" s="713"/>
      <c r="B140" s="214"/>
      <c r="C140" s="219" t="s">
        <v>280</v>
      </c>
      <c r="D140" s="16" t="s">
        <v>13</v>
      </c>
      <c r="E140" s="14" t="s">
        <v>38</v>
      </c>
      <c r="F140" s="70">
        <f>'Додаток 2'!K59</f>
        <v>0</v>
      </c>
      <c r="G140" s="70">
        <f>'Додаток 2'!L59</f>
        <v>0</v>
      </c>
      <c r="H140" s="70">
        <f>'Додаток 2'!M59+'Додаток 2'!M60</f>
        <v>0</v>
      </c>
      <c r="I140" s="70">
        <f>'Додаток 2'!N59+'Додаток 2'!N60</f>
        <v>54681.642</v>
      </c>
      <c r="J140" s="70">
        <f>'Додаток 2'!O59</f>
        <v>0</v>
      </c>
    </row>
    <row r="141" spans="1:10" s="9" customFormat="1" ht="20.25" customHeight="1">
      <c r="A141" s="713"/>
      <c r="B141" s="214"/>
      <c r="C141" s="219" t="str">
        <f>'Додаток 2'!B61</f>
        <v>проектно-вишукувальні роботи</v>
      </c>
      <c r="D141" s="16" t="s">
        <v>13</v>
      </c>
      <c r="E141" s="14" t="s">
        <v>38</v>
      </c>
      <c r="F141" s="70">
        <f>'Додаток 2'!K60</f>
        <v>0</v>
      </c>
      <c r="G141" s="70">
        <f>'Додаток 2'!L60</f>
        <v>0</v>
      </c>
      <c r="H141" s="70">
        <f>'Додаток 2'!M61</f>
        <v>0</v>
      </c>
      <c r="I141" s="70">
        <f>'Додаток 2'!N61</f>
        <v>2479.764</v>
      </c>
      <c r="J141" s="70">
        <f>'Додаток 2'!O60</f>
        <v>0</v>
      </c>
    </row>
    <row r="142" spans="1:10" s="9" customFormat="1" ht="22.5" customHeight="1">
      <c r="A142" s="713"/>
      <c r="B142" s="214"/>
      <c r="C142" s="66" t="s">
        <v>14</v>
      </c>
      <c r="D142" s="16"/>
      <c r="E142" s="14"/>
      <c r="F142" s="151"/>
      <c r="G142" s="151"/>
      <c r="H142" s="151"/>
      <c r="I142" s="326"/>
      <c r="J142" s="32"/>
    </row>
    <row r="143" spans="1:10" s="9" customFormat="1" ht="22.5" customHeight="1">
      <c r="A143" s="713"/>
      <c r="B143" s="214"/>
      <c r="C143" s="75" t="s">
        <v>112</v>
      </c>
      <c r="D143" s="16" t="s">
        <v>13</v>
      </c>
      <c r="E143" s="8" t="s">
        <v>36</v>
      </c>
      <c r="F143" s="151"/>
      <c r="G143" s="151"/>
      <c r="H143" s="151"/>
      <c r="I143" s="326">
        <v>1</v>
      </c>
      <c r="J143" s="32"/>
    </row>
    <row r="144" spans="1:10" s="9" customFormat="1" ht="16.5" customHeight="1">
      <c r="A144" s="713"/>
      <c r="B144" s="214"/>
      <c r="C144" s="72" t="s">
        <v>355</v>
      </c>
      <c r="D144" s="16" t="s">
        <v>15</v>
      </c>
      <c r="E144" s="8" t="s">
        <v>36</v>
      </c>
      <c r="F144" s="152"/>
      <c r="G144" s="70"/>
      <c r="H144" s="151"/>
      <c r="I144" s="469">
        <v>1366.82</v>
      </c>
      <c r="J144" s="32"/>
    </row>
    <row r="145" spans="1:10" s="9" customFormat="1" ht="16.5" customHeight="1">
      <c r="A145" s="713"/>
      <c r="B145" s="214"/>
      <c r="C145" s="66" t="s">
        <v>16</v>
      </c>
      <c r="D145" s="16"/>
      <c r="E145" s="8"/>
      <c r="F145" s="70"/>
      <c r="G145" s="70"/>
      <c r="H145" s="70"/>
      <c r="I145" s="326"/>
      <c r="J145" s="32"/>
    </row>
    <row r="146" spans="1:10" s="9" customFormat="1" ht="16.5" customHeight="1">
      <c r="A146" s="713"/>
      <c r="B146" s="214"/>
      <c r="C146" s="75" t="s">
        <v>282</v>
      </c>
      <c r="D146" s="16" t="s">
        <v>22</v>
      </c>
      <c r="E146" s="8" t="s">
        <v>18</v>
      </c>
      <c r="F146" s="70"/>
      <c r="G146" s="70"/>
      <c r="H146" s="70"/>
      <c r="I146" s="70">
        <f>I141/I143</f>
        <v>2479.764</v>
      </c>
      <c r="J146" s="32"/>
    </row>
    <row r="147" spans="1:10" s="9" customFormat="1" ht="19.5" customHeight="1">
      <c r="A147" s="713"/>
      <c r="B147" s="214"/>
      <c r="C147" s="219" t="s">
        <v>279</v>
      </c>
      <c r="D147" s="16" t="s">
        <v>22</v>
      </c>
      <c r="E147" s="8" t="s">
        <v>18</v>
      </c>
      <c r="F147" s="70"/>
      <c r="G147" s="70"/>
      <c r="H147" s="70"/>
      <c r="I147" s="70">
        <f>I140/I144</f>
        <v>40.00646903030392</v>
      </c>
      <c r="J147" s="32"/>
    </row>
    <row r="148" spans="1:11" s="9" customFormat="1" ht="20.25" customHeight="1">
      <c r="A148" s="713"/>
      <c r="B148" s="214"/>
      <c r="C148" s="66" t="s">
        <v>19</v>
      </c>
      <c r="D148" s="220"/>
      <c r="E148" s="72"/>
      <c r="F148" s="8"/>
      <c r="G148" s="8"/>
      <c r="H148" s="8"/>
      <c r="I148" s="326"/>
      <c r="J148" s="32"/>
      <c r="K148" s="231"/>
    </row>
    <row r="149" spans="1:11" s="9" customFormat="1" ht="20.25" customHeight="1">
      <c r="A149" s="713"/>
      <c r="B149" s="214"/>
      <c r="C149" s="75" t="s">
        <v>80</v>
      </c>
      <c r="D149" s="8" t="s">
        <v>83</v>
      </c>
      <c r="E149" s="8" t="s">
        <v>75</v>
      </c>
      <c r="F149" s="8"/>
      <c r="G149" s="8"/>
      <c r="H149" s="8"/>
      <c r="I149" s="393">
        <v>100</v>
      </c>
      <c r="J149" s="32"/>
      <c r="K149" s="231"/>
    </row>
    <row r="150" spans="1:10" s="9" customFormat="1" ht="15.75" customHeight="1">
      <c r="A150" s="722"/>
      <c r="B150" s="237"/>
      <c r="C150" s="143" t="s">
        <v>278</v>
      </c>
      <c r="D150" s="8" t="s">
        <v>83</v>
      </c>
      <c r="E150" s="8" t="s">
        <v>75</v>
      </c>
      <c r="F150" s="8"/>
      <c r="G150" s="8"/>
      <c r="H150" s="8"/>
      <c r="I150" s="363">
        <v>100</v>
      </c>
      <c r="J150" s="32"/>
    </row>
    <row r="151" spans="1:15" ht="24.75" customHeight="1">
      <c r="A151" s="712" t="s">
        <v>332</v>
      </c>
      <c r="B151" s="415"/>
      <c r="C151" s="686" t="str">
        <f>'Додаток 2'!B62</f>
        <v>Проектні роботи: "Капітальний ремонт частини приміщень нежитлової будівлі , яка розташована за адресою: Одеська область, Одеський район, м. Южне, проспект Григорівського десанту, 25"</v>
      </c>
      <c r="D151" s="686"/>
      <c r="E151" s="686"/>
      <c r="F151" s="686"/>
      <c r="G151" s="686"/>
      <c r="H151" s="686"/>
      <c r="I151" s="686"/>
      <c r="J151" s="686"/>
      <c r="K151"/>
      <c r="L151"/>
      <c r="M151"/>
      <c r="N151"/>
      <c r="O151"/>
    </row>
    <row r="152" spans="1:10" s="9" customFormat="1" ht="20.25" customHeight="1">
      <c r="A152" s="713"/>
      <c r="B152" s="214"/>
      <c r="C152" s="66" t="s">
        <v>12</v>
      </c>
      <c r="D152" s="14"/>
      <c r="E152" s="14"/>
      <c r="F152" s="180"/>
      <c r="G152" s="57"/>
      <c r="H152" s="57"/>
      <c r="I152" s="32"/>
      <c r="J152" s="32"/>
    </row>
    <row r="153" spans="1:10" s="9" customFormat="1" ht="20.25" customHeight="1">
      <c r="A153" s="713"/>
      <c r="B153" s="214"/>
      <c r="C153" s="219" t="s">
        <v>77</v>
      </c>
      <c r="D153" s="14" t="s">
        <v>13</v>
      </c>
      <c r="E153" s="14" t="s">
        <v>38</v>
      </c>
      <c r="F153" s="70">
        <f>'Додаток 2'!K62</f>
        <v>0</v>
      </c>
      <c r="G153" s="70">
        <f>'Додаток 2'!L62</f>
        <v>0</v>
      </c>
      <c r="H153" s="70">
        <f>'Додаток 2'!M62</f>
        <v>0</v>
      </c>
      <c r="I153" s="70">
        <f>'Додаток 2'!N62</f>
        <v>779.558</v>
      </c>
      <c r="J153" s="70">
        <f>'Додаток 2'!O62</f>
        <v>0</v>
      </c>
    </row>
    <row r="154" spans="1:10" s="9" customFormat="1" ht="22.5" customHeight="1">
      <c r="A154" s="713"/>
      <c r="B154" s="214"/>
      <c r="C154" s="66" t="s">
        <v>14</v>
      </c>
      <c r="D154" s="14"/>
      <c r="E154" s="14"/>
      <c r="F154" s="151"/>
      <c r="G154" s="151"/>
      <c r="H154" s="151"/>
      <c r="I154" s="32"/>
      <c r="J154" s="32"/>
    </row>
    <row r="155" spans="1:10" s="9" customFormat="1" ht="16.5" customHeight="1">
      <c r="A155" s="713"/>
      <c r="B155" s="214"/>
      <c r="C155" s="72" t="s">
        <v>191</v>
      </c>
      <c r="D155" s="19" t="s">
        <v>17</v>
      </c>
      <c r="E155" s="8" t="s">
        <v>36</v>
      </c>
      <c r="F155" s="152"/>
      <c r="G155" s="151"/>
      <c r="H155" s="151"/>
      <c r="I155" s="151">
        <v>1</v>
      </c>
      <c r="J155" s="32"/>
    </row>
    <row r="156" spans="1:10" s="9" customFormat="1" ht="16.5" customHeight="1">
      <c r="A156" s="713"/>
      <c r="B156" s="214"/>
      <c r="C156" s="66" t="s">
        <v>16</v>
      </c>
      <c r="D156" s="17"/>
      <c r="E156" s="8"/>
      <c r="F156" s="70"/>
      <c r="G156" s="70"/>
      <c r="H156" s="70"/>
      <c r="I156" s="70"/>
      <c r="J156" s="32"/>
    </row>
    <row r="157" spans="1:10" s="9" customFormat="1" ht="19.5" customHeight="1">
      <c r="A157" s="713"/>
      <c r="B157" s="214"/>
      <c r="C157" s="219" t="s">
        <v>193</v>
      </c>
      <c r="D157" s="14" t="s">
        <v>22</v>
      </c>
      <c r="E157" s="8" t="s">
        <v>18</v>
      </c>
      <c r="F157" s="70"/>
      <c r="G157" s="70"/>
      <c r="H157" s="70"/>
      <c r="I157" s="70">
        <f>I153/I155</f>
        <v>779.558</v>
      </c>
      <c r="J157" s="32"/>
    </row>
    <row r="158" spans="1:11" s="9" customFormat="1" ht="20.25" customHeight="1">
      <c r="A158" s="713"/>
      <c r="B158" s="214"/>
      <c r="C158" s="66" t="s">
        <v>19</v>
      </c>
      <c r="D158" s="55"/>
      <c r="E158" s="72"/>
      <c r="F158" s="8"/>
      <c r="G158" s="8"/>
      <c r="H158" s="8"/>
      <c r="I158" s="8"/>
      <c r="J158" s="32"/>
      <c r="K158" s="231"/>
    </row>
    <row r="159" spans="1:10" s="9" customFormat="1" ht="15.75" customHeight="1">
      <c r="A159" s="722"/>
      <c r="B159" s="237"/>
      <c r="C159" s="143" t="s">
        <v>192</v>
      </c>
      <c r="D159" s="24" t="s">
        <v>83</v>
      </c>
      <c r="E159" s="8" t="s">
        <v>75</v>
      </c>
      <c r="F159" s="8"/>
      <c r="G159" s="152"/>
      <c r="H159" s="8"/>
      <c r="I159" s="8">
        <v>100</v>
      </c>
      <c r="J159" s="32"/>
    </row>
    <row r="160" spans="1:19" ht="30" customHeight="1">
      <c r="A160" s="732" t="str">
        <f>'Додаток 2'!A63:O63</f>
        <v>Заклади загальної середньої освіти:</v>
      </c>
      <c r="B160" s="733"/>
      <c r="C160" s="734"/>
      <c r="D160" s="332"/>
      <c r="E160" s="333"/>
      <c r="F160" s="334">
        <f>F161+F233+F287+F320+F332</f>
        <v>41313.06553</v>
      </c>
      <c r="G160" s="334">
        <f>G161+G233+G287+G320+G332</f>
        <v>11221.41266</v>
      </c>
      <c r="H160" s="334">
        <f>H161+H233+H287+H320+H332</f>
        <v>1350.62891</v>
      </c>
      <c r="I160" s="334">
        <f>I161+I233+I287+I320+I332</f>
        <v>26543.467090000002</v>
      </c>
      <c r="J160" s="334">
        <f>J161+J233+J287+J320+J332</f>
        <v>7717.625</v>
      </c>
      <c r="K160" s="387">
        <f>F160+G160+H160+I160+J160</f>
        <v>88146.19919</v>
      </c>
      <c r="L160" s="387">
        <f>K160-'Додаток 2'!J64</f>
        <v>0</v>
      </c>
      <c r="M160" s="78"/>
      <c r="N160" s="78"/>
      <c r="Q160" s="202">
        <f>F160+G160+H160</f>
        <v>53885.1071</v>
      </c>
      <c r="S160" s="201">
        <f>Q160-'Додаток 2'!J64</f>
        <v>-34261.09209000001</v>
      </c>
    </row>
    <row r="161" spans="1:19" ht="24.75" customHeight="1">
      <c r="A161" s="155">
        <v>1</v>
      </c>
      <c r="B161" s="716" t="str">
        <f>'Додаток 2'!B69</f>
        <v>Ліцей № 1 </v>
      </c>
      <c r="C161" s="717"/>
      <c r="D161" s="45"/>
      <c r="E161" s="45"/>
      <c r="F161" s="177">
        <f>F165+F178+F191+F202+F226+F216</f>
        <v>25817.18757</v>
      </c>
      <c r="G161" s="177">
        <f>G165+G178+G191+G202+G226+G216</f>
        <v>8000</v>
      </c>
      <c r="H161" s="177">
        <f>H165+H178+H191+H202+H226+H216</f>
        <v>1040.62891</v>
      </c>
      <c r="I161" s="177">
        <f>I165+I178+I191+I202+I226+I216</f>
        <v>16254.83709</v>
      </c>
      <c r="J161" s="177">
        <f>J165+J178+J191+J202+J226+J216</f>
        <v>5042.625</v>
      </c>
      <c r="K161" s="387">
        <f>F161+G161+H161+I161+J161</f>
        <v>56155.278569999995</v>
      </c>
      <c r="L161" s="387">
        <f>K161-'Додаток 2'!J69</f>
        <v>0</v>
      </c>
      <c r="M161" s="78"/>
      <c r="N161" s="78"/>
      <c r="Q161" s="202">
        <f>F161+G161+H161</f>
        <v>34857.816479999994</v>
      </c>
      <c r="S161" s="201">
        <f>Q161-'Додаток 2'!J69</f>
        <v>-21297.462090000008</v>
      </c>
    </row>
    <row r="162" spans="1:18" ht="30" customHeight="1">
      <c r="A162" s="742" t="s">
        <v>185</v>
      </c>
      <c r="B162" s="675" t="s">
        <v>96</v>
      </c>
      <c r="C162" s="676" t="str">
        <f>'Додаток 2'!B70</f>
        <v>Реконструкція спортивного майданчику комунального закладу "Южненська загальноосвітня школа I-III  ступенів №1 Южненської міської ради Одеської області", у т.ч.:</v>
      </c>
      <c r="D162" s="677"/>
      <c r="E162" s="677"/>
      <c r="F162" s="677"/>
      <c r="G162" s="677"/>
      <c r="H162" s="677"/>
      <c r="I162" s="677"/>
      <c r="J162" s="677"/>
      <c r="K162" s="78"/>
      <c r="L162" s="78"/>
      <c r="M162" s="78"/>
      <c r="N162" s="78"/>
      <c r="R162" s="112"/>
    </row>
    <row r="163" spans="1:15" s="9" customFormat="1" ht="15.75">
      <c r="A163" s="743"/>
      <c r="B163" s="584"/>
      <c r="C163" s="228" t="s">
        <v>12</v>
      </c>
      <c r="D163" s="14"/>
      <c r="E163" s="14"/>
      <c r="F163" s="57"/>
      <c r="G163" s="97"/>
      <c r="H163" s="15"/>
      <c r="I163" s="32"/>
      <c r="J163" s="32"/>
      <c r="K163" s="78"/>
      <c r="L163" s="78"/>
      <c r="M163" s="78"/>
      <c r="N163" s="78"/>
      <c r="O163" s="78"/>
    </row>
    <row r="164" spans="1:15" s="9" customFormat="1" ht="29.25" customHeight="1">
      <c r="A164" s="743"/>
      <c r="B164" s="584"/>
      <c r="C164" s="219" t="s">
        <v>87</v>
      </c>
      <c r="D164" s="17" t="s">
        <v>81</v>
      </c>
      <c r="E164" s="14" t="s">
        <v>23</v>
      </c>
      <c r="F164" s="21">
        <v>18665</v>
      </c>
      <c r="G164" s="96"/>
      <c r="H164" s="21"/>
      <c r="I164" s="32"/>
      <c r="J164" s="32"/>
      <c r="K164" s="78"/>
      <c r="L164" s="78"/>
      <c r="M164" s="78"/>
      <c r="N164" s="78"/>
      <c r="O164" s="78"/>
    </row>
    <row r="165" spans="1:15" s="9" customFormat="1" ht="18" customHeight="1">
      <c r="A165" s="743"/>
      <c r="B165" s="584"/>
      <c r="C165" s="72" t="s">
        <v>77</v>
      </c>
      <c r="D165" s="14" t="s">
        <v>13</v>
      </c>
      <c r="E165" s="14" t="s">
        <v>10</v>
      </c>
      <c r="F165" s="123">
        <f>'Додаток 2'!K70+'Додаток 2'!K71</f>
        <v>12567.826679999998</v>
      </c>
      <c r="G165" s="102">
        <f>'Додаток 2'!L70</f>
        <v>0</v>
      </c>
      <c r="H165" s="102">
        <f>'Додаток 2'!M70</f>
        <v>0</v>
      </c>
      <c r="I165" s="102">
        <f>'Додаток 2'!N70</f>
        <v>0</v>
      </c>
      <c r="J165" s="102">
        <f>'Додаток 2'!O70</f>
        <v>0</v>
      </c>
      <c r="K165" s="78"/>
      <c r="L165" s="78"/>
      <c r="M165" s="78"/>
      <c r="N165" s="78"/>
      <c r="O165" s="78"/>
    </row>
    <row r="166" spans="1:15" s="9" customFormat="1" ht="18" customHeight="1">
      <c r="A166" s="743"/>
      <c r="B166" s="584"/>
      <c r="C166" s="219" t="s">
        <v>69</v>
      </c>
      <c r="D166" s="14" t="s">
        <v>13</v>
      </c>
      <c r="E166" s="14" t="s">
        <v>38</v>
      </c>
      <c r="F166" s="20"/>
      <c r="G166" s="102"/>
      <c r="H166" s="20"/>
      <c r="I166" s="32"/>
      <c r="J166" s="32"/>
      <c r="K166" s="78"/>
      <c r="L166" s="78"/>
      <c r="M166" s="78"/>
      <c r="N166" s="78"/>
      <c r="O166" s="78"/>
    </row>
    <row r="167" spans="1:15" s="9" customFormat="1" ht="18" customHeight="1">
      <c r="A167" s="743"/>
      <c r="B167" s="584"/>
      <c r="C167" s="219" t="str">
        <f>'Додаток 2'!B73</f>
        <v>технічний нагляд</v>
      </c>
      <c r="D167" s="14" t="s">
        <v>13</v>
      </c>
      <c r="E167" s="14" t="s">
        <v>38</v>
      </c>
      <c r="F167" s="123">
        <f>'Додаток 2'!K73+'Додаток 2'!J74</f>
        <v>138.01942</v>
      </c>
      <c r="G167" s="102"/>
      <c r="H167" s="20"/>
      <c r="I167" s="32"/>
      <c r="J167" s="32"/>
      <c r="K167" s="78"/>
      <c r="L167" s="78"/>
      <c r="M167" s="78"/>
      <c r="N167" s="78"/>
      <c r="O167" s="78"/>
    </row>
    <row r="168" spans="1:15" s="9" customFormat="1" ht="18" customHeight="1">
      <c r="A168" s="743"/>
      <c r="B168" s="584"/>
      <c r="C168" s="219" t="str">
        <f>'Додаток 2'!B75</f>
        <v>авторський нагляд</v>
      </c>
      <c r="D168" s="14" t="s">
        <v>13</v>
      </c>
      <c r="E168" s="14" t="s">
        <v>38</v>
      </c>
      <c r="F168" s="123">
        <f>'Додаток 2'!K75</f>
        <v>0</v>
      </c>
      <c r="G168" s="102"/>
      <c r="H168" s="20"/>
      <c r="I168" s="32"/>
      <c r="J168" s="32"/>
      <c r="K168" s="239"/>
      <c r="L168" s="78"/>
      <c r="M168" s="78"/>
      <c r="N168" s="78"/>
      <c r="O168" s="78"/>
    </row>
    <row r="169" spans="1:15" s="9" customFormat="1" ht="19.5" customHeight="1">
      <c r="A169" s="743"/>
      <c r="B169" s="584"/>
      <c r="C169" s="228" t="s">
        <v>14</v>
      </c>
      <c r="D169" s="14"/>
      <c r="E169" s="14"/>
      <c r="F169" s="21"/>
      <c r="G169" s="96"/>
      <c r="H169" s="20"/>
      <c r="I169" s="32"/>
      <c r="J169" s="32"/>
      <c r="K169" s="78"/>
      <c r="L169" s="78"/>
      <c r="M169" s="78"/>
      <c r="N169" s="78"/>
      <c r="O169" s="78"/>
    </row>
    <row r="170" spans="1:15" s="9" customFormat="1" ht="18" customHeight="1">
      <c r="A170" s="743"/>
      <c r="B170" s="584"/>
      <c r="C170" s="67" t="s">
        <v>88</v>
      </c>
      <c r="D170" s="19" t="s">
        <v>26</v>
      </c>
      <c r="E170" s="14" t="s">
        <v>23</v>
      </c>
      <c r="F170" s="21">
        <f>F165/F171*1000</f>
        <v>7266.992020538439</v>
      </c>
      <c r="G170" s="96"/>
      <c r="H170" s="21"/>
      <c r="I170" s="32"/>
      <c r="J170" s="32"/>
      <c r="K170" s="78"/>
      <c r="L170" s="78"/>
      <c r="M170" s="78"/>
      <c r="N170" s="78"/>
      <c r="O170" s="78"/>
    </row>
    <row r="171" spans="1:15" s="9" customFormat="1" ht="17.25" customHeight="1">
      <c r="A171" s="743"/>
      <c r="B171" s="584"/>
      <c r="C171" s="228" t="s">
        <v>16</v>
      </c>
      <c r="D171" s="689" t="s">
        <v>17</v>
      </c>
      <c r="E171" s="678" t="s">
        <v>24</v>
      </c>
      <c r="F171" s="663">
        <v>1729.44</v>
      </c>
      <c r="G171" s="688"/>
      <c r="H171" s="638"/>
      <c r="I171" s="679"/>
      <c r="J171" s="679"/>
      <c r="K171" s="78"/>
      <c r="L171" s="78"/>
      <c r="M171" s="78"/>
      <c r="N171" s="78"/>
      <c r="O171" s="78"/>
    </row>
    <row r="172" spans="1:15" s="9" customFormat="1" ht="18" customHeight="1">
      <c r="A172" s="743"/>
      <c r="B172" s="584"/>
      <c r="C172" s="219" t="s">
        <v>25</v>
      </c>
      <c r="D172" s="689"/>
      <c r="E172" s="687"/>
      <c r="F172" s="663"/>
      <c r="G172" s="688"/>
      <c r="H172" s="638"/>
      <c r="I172" s="680"/>
      <c r="J172" s="680"/>
      <c r="K172" s="78"/>
      <c r="L172" s="78"/>
      <c r="M172" s="78"/>
      <c r="N172" s="78"/>
      <c r="O172" s="78"/>
    </row>
    <row r="173" spans="1:15" s="9" customFormat="1" ht="15.75" customHeight="1">
      <c r="A173" s="743"/>
      <c r="B173" s="584"/>
      <c r="C173" s="228" t="s">
        <v>19</v>
      </c>
      <c r="D173" s="55"/>
      <c r="E173" s="55"/>
      <c r="F173" s="55"/>
      <c r="G173" s="99"/>
      <c r="H173" s="55"/>
      <c r="I173" s="32"/>
      <c r="J173" s="32"/>
      <c r="K173" s="78"/>
      <c r="L173" s="78"/>
      <c r="M173" s="78"/>
      <c r="N173" s="78"/>
      <c r="O173" s="78"/>
    </row>
    <row r="174" spans="1:15" s="9" customFormat="1" ht="18" customHeight="1">
      <c r="A174" s="744"/>
      <c r="B174" s="585"/>
      <c r="C174" s="219" t="s">
        <v>84</v>
      </c>
      <c r="D174" s="17" t="s">
        <v>83</v>
      </c>
      <c r="E174" s="222" t="s">
        <v>75</v>
      </c>
      <c r="F174" s="152">
        <v>100</v>
      </c>
      <c r="G174" s="100"/>
      <c r="H174" s="68"/>
      <c r="I174" s="32"/>
      <c r="J174" s="32"/>
      <c r="K174" s="78"/>
      <c r="L174" s="78"/>
      <c r="M174" s="78"/>
      <c r="N174" s="78"/>
      <c r="O174" s="78"/>
    </row>
    <row r="175" spans="1:18" ht="24" customHeight="1">
      <c r="A175" s="653" t="s">
        <v>186</v>
      </c>
      <c r="B175" s="645"/>
      <c r="C175" s="648" t="str">
        <f>'Додаток 2'!B76</f>
        <v>Реконструкція інженерних мереж комунального закладу "Южненська загальноосвітня школа І-ІІІ ступенів № 1 Южненської міської ради, в т.ч.:</v>
      </c>
      <c r="D175" s="648"/>
      <c r="E175" s="648"/>
      <c r="F175" s="648"/>
      <c r="G175" s="648"/>
      <c r="H175" s="648"/>
      <c r="I175" s="648"/>
      <c r="J175" s="648"/>
      <c r="K175" s="78"/>
      <c r="L175" s="78"/>
      <c r="M175" s="78"/>
      <c r="N175" s="78"/>
      <c r="R175" s="112"/>
    </row>
    <row r="176" spans="1:15" s="9" customFormat="1" ht="20.25" customHeight="1">
      <c r="A176" s="653"/>
      <c r="B176" s="646"/>
      <c r="C176" s="228" t="s">
        <v>12</v>
      </c>
      <c r="D176" s="14"/>
      <c r="E176" s="14"/>
      <c r="F176" s="180"/>
      <c r="G176" s="57"/>
      <c r="H176" s="57"/>
      <c r="I176" s="32"/>
      <c r="J176" s="32"/>
      <c r="K176" s="78"/>
      <c r="L176" s="78"/>
      <c r="M176" s="78"/>
      <c r="N176" s="78"/>
      <c r="O176" s="78"/>
    </row>
    <row r="177" spans="1:15" s="9" customFormat="1" ht="19.5" customHeight="1">
      <c r="A177" s="653"/>
      <c r="B177" s="646"/>
      <c r="C177" s="219" t="s">
        <v>108</v>
      </c>
      <c r="D177" s="19" t="s">
        <v>81</v>
      </c>
      <c r="E177" s="14" t="s">
        <v>36</v>
      </c>
      <c r="F177" s="65">
        <v>2</v>
      </c>
      <c r="G177" s="65">
        <v>2</v>
      </c>
      <c r="H177" s="65"/>
      <c r="I177" s="32"/>
      <c r="J177" s="324">
        <v>1</v>
      </c>
      <c r="K177" s="78"/>
      <c r="L177" s="78"/>
      <c r="M177" s="78"/>
      <c r="N177" s="78"/>
      <c r="O177" s="78"/>
    </row>
    <row r="178" spans="1:15" s="9" customFormat="1" ht="19.5" customHeight="1">
      <c r="A178" s="653"/>
      <c r="B178" s="646"/>
      <c r="C178" s="72" t="s">
        <v>77</v>
      </c>
      <c r="D178" s="14" t="s">
        <v>13</v>
      </c>
      <c r="E178" s="14" t="s">
        <v>38</v>
      </c>
      <c r="F178" s="57">
        <f>'Додаток 2'!K76+'Додаток 2'!K77</f>
        <v>10842.747889999999</v>
      </c>
      <c r="G178" s="57">
        <f>'Додаток 2'!L76</f>
        <v>8000</v>
      </c>
      <c r="H178" s="57">
        <f>'Додаток 2'!M76</f>
        <v>0</v>
      </c>
      <c r="I178" s="57">
        <f>'Додаток 2'!N76</f>
        <v>0</v>
      </c>
      <c r="J178" s="57">
        <f>'Додаток 2'!O76</f>
        <v>5042.625</v>
      </c>
      <c r="K178" s="78"/>
      <c r="L178" s="78"/>
      <c r="M178" s="78"/>
      <c r="N178" s="78"/>
      <c r="O178" s="78"/>
    </row>
    <row r="179" spans="1:15" s="9" customFormat="1" ht="19.5" customHeight="1">
      <c r="A179" s="653"/>
      <c r="B179" s="646"/>
      <c r="C179" s="72" t="s">
        <v>69</v>
      </c>
      <c r="D179" s="14" t="s">
        <v>13</v>
      </c>
      <c r="E179" s="14" t="s">
        <v>10</v>
      </c>
      <c r="F179" s="57"/>
      <c r="G179" s="57"/>
      <c r="H179" s="57"/>
      <c r="I179" s="32"/>
      <c r="J179" s="324"/>
      <c r="K179" s="78"/>
      <c r="L179" s="78"/>
      <c r="M179" s="78"/>
      <c r="N179" s="78"/>
      <c r="O179" s="78"/>
    </row>
    <row r="180" spans="1:15" s="9" customFormat="1" ht="16.5" customHeight="1" hidden="1">
      <c r="A180" s="653"/>
      <c r="B180" s="646"/>
      <c r="C180" s="72" t="str">
        <f>'Додаток 2'!B79</f>
        <v>технічний нагляд</v>
      </c>
      <c r="D180" s="14" t="s">
        <v>13</v>
      </c>
      <c r="E180" s="14" t="s">
        <v>10</v>
      </c>
      <c r="F180" s="57">
        <f>'Додаток 2'!K79</f>
        <v>128.70482</v>
      </c>
      <c r="G180" s="57">
        <f>'Додаток 2'!L79</f>
        <v>100</v>
      </c>
      <c r="H180" s="57">
        <f>'Додаток 2'!M79</f>
        <v>86.32575999999997</v>
      </c>
      <c r="I180" s="32"/>
      <c r="J180" s="324"/>
      <c r="K180" s="78"/>
      <c r="L180" s="78"/>
      <c r="M180" s="78"/>
      <c r="N180" s="78"/>
      <c r="O180" s="78"/>
    </row>
    <row r="181" spans="1:15" s="9" customFormat="1" ht="19.5" customHeight="1" hidden="1">
      <c r="A181" s="653"/>
      <c r="B181" s="646"/>
      <c r="C181" s="72" t="str">
        <f>'Додаток 2'!B80</f>
        <v>авторський нагляд</v>
      </c>
      <c r="D181" s="14" t="s">
        <v>13</v>
      </c>
      <c r="E181" s="14" t="s">
        <v>10</v>
      </c>
      <c r="F181" s="57">
        <f>'Додаток 2'!K80</f>
        <v>0</v>
      </c>
      <c r="G181" s="57">
        <f>'Додаток 2'!L80</f>
        <v>60</v>
      </c>
      <c r="H181" s="57">
        <f>'Додаток 2'!M80</f>
        <v>28.647</v>
      </c>
      <c r="I181" s="32"/>
      <c r="J181" s="324"/>
      <c r="K181" s="78"/>
      <c r="L181" s="78"/>
      <c r="M181" s="78"/>
      <c r="N181" s="78"/>
      <c r="O181" s="78"/>
    </row>
    <row r="182" spans="1:15" s="9" customFormat="1" ht="19.5" customHeight="1">
      <c r="A182" s="653"/>
      <c r="B182" s="646"/>
      <c r="C182" s="240" t="s">
        <v>14</v>
      </c>
      <c r="D182" s="14"/>
      <c r="E182" s="14"/>
      <c r="F182" s="57"/>
      <c r="G182" s="21"/>
      <c r="H182" s="21"/>
      <c r="I182" s="32"/>
      <c r="J182" s="324"/>
      <c r="K182" s="78"/>
      <c r="L182" s="78"/>
      <c r="M182" s="78"/>
      <c r="N182" s="78"/>
      <c r="O182" s="78"/>
    </row>
    <row r="183" spans="1:15" s="9" customFormat="1" ht="19.5" customHeight="1">
      <c r="A183" s="653"/>
      <c r="B183" s="646"/>
      <c r="C183" s="219" t="s">
        <v>102</v>
      </c>
      <c r="D183" s="24" t="s">
        <v>15</v>
      </c>
      <c r="E183" s="14" t="s">
        <v>36</v>
      </c>
      <c r="F183" s="21">
        <v>2</v>
      </c>
      <c r="G183" s="21">
        <v>2</v>
      </c>
      <c r="H183" s="21"/>
      <c r="I183" s="32"/>
      <c r="J183" s="324">
        <v>1</v>
      </c>
      <c r="K183" s="78"/>
      <c r="L183" s="78"/>
      <c r="M183" s="78"/>
      <c r="N183" s="78"/>
      <c r="O183" s="78"/>
    </row>
    <row r="184" spans="1:15" s="9" customFormat="1" ht="24.75" customHeight="1">
      <c r="A184" s="653"/>
      <c r="B184" s="646"/>
      <c r="C184" s="228" t="s">
        <v>16</v>
      </c>
      <c r="D184" s="19"/>
      <c r="E184" s="225"/>
      <c r="F184" s="638">
        <f>F178/F183</f>
        <v>5421.373944999999</v>
      </c>
      <c r="G184" s="638">
        <f>G178/G183</f>
        <v>4000</v>
      </c>
      <c r="H184" s="638"/>
      <c r="I184" s="32"/>
      <c r="J184" s="324"/>
      <c r="K184" s="78"/>
      <c r="L184" s="78"/>
      <c r="M184" s="78"/>
      <c r="N184" s="78"/>
      <c r="O184" s="78"/>
    </row>
    <row r="185" spans="1:15" s="9" customFormat="1" ht="18.75" customHeight="1">
      <c r="A185" s="653"/>
      <c r="B185" s="646"/>
      <c r="C185" s="219" t="s">
        <v>103</v>
      </c>
      <c r="D185" s="19" t="s">
        <v>17</v>
      </c>
      <c r="E185" s="225" t="s">
        <v>18</v>
      </c>
      <c r="F185" s="638"/>
      <c r="G185" s="638"/>
      <c r="H185" s="638"/>
      <c r="I185" s="32"/>
      <c r="J185" s="324"/>
      <c r="K185" s="78"/>
      <c r="L185" s="78"/>
      <c r="M185" s="78"/>
      <c r="N185" s="78"/>
      <c r="O185" s="78"/>
    </row>
    <row r="186" spans="1:15" s="9" customFormat="1" ht="20.25" customHeight="1">
      <c r="A186" s="653"/>
      <c r="B186" s="646"/>
      <c r="C186" s="228" t="s">
        <v>19</v>
      </c>
      <c r="D186" s="55"/>
      <c r="E186" s="55"/>
      <c r="F186" s="55"/>
      <c r="G186" s="55"/>
      <c r="H186" s="55"/>
      <c r="I186" s="32"/>
      <c r="J186" s="324"/>
      <c r="K186" s="78"/>
      <c r="L186" s="78"/>
      <c r="M186" s="78"/>
      <c r="N186" s="78"/>
      <c r="O186" s="78"/>
    </row>
    <row r="187" spans="1:15" s="9" customFormat="1" ht="16.5" customHeight="1">
      <c r="A187" s="653"/>
      <c r="B187" s="647"/>
      <c r="C187" s="219" t="s">
        <v>104</v>
      </c>
      <c r="D187" s="24" t="s">
        <v>74</v>
      </c>
      <c r="E187" s="223" t="s">
        <v>75</v>
      </c>
      <c r="F187" s="17">
        <v>100</v>
      </c>
      <c r="G187" s="179">
        <v>100</v>
      </c>
      <c r="H187" s="179"/>
      <c r="I187" s="32"/>
      <c r="J187" s="324">
        <v>100</v>
      </c>
      <c r="K187" s="78"/>
      <c r="L187" s="78"/>
      <c r="M187" s="78"/>
      <c r="N187" s="78"/>
      <c r="O187" s="78"/>
    </row>
    <row r="188" spans="1:18" ht="21" customHeight="1">
      <c r="A188" s="653" t="s">
        <v>187</v>
      </c>
      <c r="B188" s="645"/>
      <c r="C188" s="648" t="str">
        <f>'Додаток 2'!B81</f>
        <v>Капітальний ремонт прилеглої території комунального закладу «Южненська  загальноосвітня школа І-ІІІ ступенів №1 Южненської міської ради Одеської області", за адресою просп. Миру, 19-А м. Южного Одеської області, в т.ч.</v>
      </c>
      <c r="D188" s="648"/>
      <c r="E188" s="648"/>
      <c r="F188" s="648"/>
      <c r="G188" s="648"/>
      <c r="H188" s="648"/>
      <c r="I188" s="648"/>
      <c r="J188" s="648"/>
      <c r="K188" s="78"/>
      <c r="L188" s="78"/>
      <c r="M188" s="78"/>
      <c r="N188" s="78"/>
      <c r="R188" s="112"/>
    </row>
    <row r="189" spans="1:15" s="9" customFormat="1" ht="15.75" customHeight="1">
      <c r="A189" s="653"/>
      <c r="B189" s="646"/>
      <c r="C189" s="228" t="s">
        <v>12</v>
      </c>
      <c r="D189" s="14"/>
      <c r="E189" s="14"/>
      <c r="F189" s="180"/>
      <c r="G189" s="57"/>
      <c r="H189" s="57"/>
      <c r="I189" s="32"/>
      <c r="J189" s="32"/>
      <c r="K189" s="78"/>
      <c r="L189" s="78"/>
      <c r="M189" s="78"/>
      <c r="N189" s="78"/>
      <c r="O189" s="78"/>
    </row>
    <row r="190" spans="1:15" s="9" customFormat="1" ht="15.75" customHeight="1">
      <c r="A190" s="653"/>
      <c r="B190" s="646"/>
      <c r="C190" s="219" t="s">
        <v>156</v>
      </c>
      <c r="D190" s="19" t="s">
        <v>81</v>
      </c>
      <c r="E190" s="14" t="s">
        <v>23</v>
      </c>
      <c r="F190" s="65">
        <v>1762</v>
      </c>
      <c r="G190" s="65"/>
      <c r="H190" s="65"/>
      <c r="I190" s="32"/>
      <c r="J190" s="32"/>
      <c r="K190" s="78"/>
      <c r="L190" s="78"/>
      <c r="M190" s="78"/>
      <c r="N190" s="78"/>
      <c r="O190" s="78"/>
    </row>
    <row r="191" spans="1:15" s="9" customFormat="1" ht="17.25" customHeight="1">
      <c r="A191" s="653"/>
      <c r="B191" s="646"/>
      <c r="C191" s="72" t="s">
        <v>77</v>
      </c>
      <c r="D191" s="14" t="s">
        <v>13</v>
      </c>
      <c r="E191" s="14" t="s">
        <v>38</v>
      </c>
      <c r="F191" s="57">
        <f>'Додаток 2'!K81</f>
        <v>2406.613</v>
      </c>
      <c r="G191" s="57">
        <f>'Додаток 2'!L81</f>
        <v>0</v>
      </c>
      <c r="H191" s="57">
        <f>'Додаток 2'!M81</f>
        <v>0</v>
      </c>
      <c r="I191" s="57">
        <f>'Додаток 2'!N81</f>
        <v>0</v>
      </c>
      <c r="J191" s="57">
        <f>'Додаток 2'!O81</f>
        <v>0</v>
      </c>
      <c r="K191" s="78"/>
      <c r="L191" s="78"/>
      <c r="M191" s="78"/>
      <c r="N191" s="78"/>
      <c r="O191" s="78"/>
    </row>
    <row r="192" spans="1:15" s="9" customFormat="1" ht="15.75" customHeight="1">
      <c r="A192" s="653"/>
      <c r="B192" s="646"/>
      <c r="C192" s="72" t="s">
        <v>69</v>
      </c>
      <c r="D192" s="14" t="s">
        <v>13</v>
      </c>
      <c r="E192" s="14" t="s">
        <v>10</v>
      </c>
      <c r="F192" s="57">
        <f>'Додаток 2'!K82</f>
        <v>49.984</v>
      </c>
      <c r="G192" s="57">
        <f>'Додаток 2'!L82</f>
        <v>0</v>
      </c>
      <c r="H192" s="57">
        <f>'Додаток 2'!M82</f>
        <v>0</v>
      </c>
      <c r="I192" s="57">
        <f>'Додаток 2'!N82</f>
        <v>0</v>
      </c>
      <c r="J192" s="57">
        <f>'Додаток 2'!O82</f>
        <v>0</v>
      </c>
      <c r="K192" s="78"/>
      <c r="L192" s="78"/>
      <c r="M192" s="78"/>
      <c r="N192" s="78"/>
      <c r="O192" s="78"/>
    </row>
    <row r="193" spans="1:15" s="9" customFormat="1" ht="20.25" customHeight="1">
      <c r="A193" s="653"/>
      <c r="B193" s="646"/>
      <c r="C193" s="240" t="s">
        <v>14</v>
      </c>
      <c r="D193" s="14"/>
      <c r="E193" s="14"/>
      <c r="F193" s="57"/>
      <c r="G193" s="21"/>
      <c r="H193" s="21"/>
      <c r="I193" s="32"/>
      <c r="J193" s="32"/>
      <c r="K193" s="78"/>
      <c r="L193" s="78"/>
      <c r="M193" s="78"/>
      <c r="N193" s="78"/>
      <c r="O193" s="78"/>
    </row>
    <row r="194" spans="1:15" s="9" customFormat="1" ht="18" customHeight="1">
      <c r="A194" s="653"/>
      <c r="B194" s="646"/>
      <c r="C194" s="219" t="s">
        <v>157</v>
      </c>
      <c r="D194" s="24" t="s">
        <v>15</v>
      </c>
      <c r="E194" s="14" t="s">
        <v>23</v>
      </c>
      <c r="F194" s="21">
        <v>1762</v>
      </c>
      <c r="G194" s="21"/>
      <c r="H194" s="21"/>
      <c r="I194" s="32"/>
      <c r="J194" s="32"/>
      <c r="K194" s="78"/>
      <c r="L194" s="78"/>
      <c r="M194" s="78"/>
      <c r="N194" s="78"/>
      <c r="O194" s="78"/>
    </row>
    <row r="195" spans="1:15" s="9" customFormat="1" ht="18.75" customHeight="1">
      <c r="A195" s="653"/>
      <c r="B195" s="646"/>
      <c r="C195" s="228" t="s">
        <v>16</v>
      </c>
      <c r="D195" s="19"/>
      <c r="E195" s="225"/>
      <c r="F195" s="638">
        <f>F191/F194</f>
        <v>1.3658416572077183</v>
      </c>
      <c r="G195" s="638"/>
      <c r="H195" s="638"/>
      <c r="I195" s="679"/>
      <c r="J195" s="679"/>
      <c r="K195" s="78"/>
      <c r="L195" s="78"/>
      <c r="M195" s="78"/>
      <c r="N195" s="78"/>
      <c r="O195" s="78"/>
    </row>
    <row r="196" spans="1:15" s="9" customFormat="1" ht="19.5" customHeight="1">
      <c r="A196" s="653"/>
      <c r="B196" s="646"/>
      <c r="C196" s="219" t="s">
        <v>158</v>
      </c>
      <c r="D196" s="19" t="s">
        <v>17</v>
      </c>
      <c r="E196" s="225" t="s">
        <v>24</v>
      </c>
      <c r="F196" s="638"/>
      <c r="G196" s="638"/>
      <c r="H196" s="638"/>
      <c r="I196" s="680"/>
      <c r="J196" s="680"/>
      <c r="K196" s="78"/>
      <c r="L196" s="78"/>
      <c r="M196" s="78"/>
      <c r="N196" s="78"/>
      <c r="O196" s="78"/>
    </row>
    <row r="197" spans="1:15" s="9" customFormat="1" ht="19.5" customHeight="1">
      <c r="A197" s="653"/>
      <c r="B197" s="646"/>
      <c r="C197" s="228" t="s">
        <v>19</v>
      </c>
      <c r="D197" s="55"/>
      <c r="E197" s="55"/>
      <c r="F197" s="55"/>
      <c r="G197" s="55"/>
      <c r="H197" s="55"/>
      <c r="I197" s="32"/>
      <c r="J197" s="32"/>
      <c r="K197" s="78"/>
      <c r="L197" s="78"/>
      <c r="M197" s="78"/>
      <c r="N197" s="78"/>
      <c r="O197" s="78"/>
    </row>
    <row r="198" spans="1:15" s="9" customFormat="1" ht="14.25" customHeight="1">
      <c r="A198" s="653"/>
      <c r="B198" s="647"/>
      <c r="C198" s="219" t="s">
        <v>159</v>
      </c>
      <c r="D198" s="24" t="s">
        <v>74</v>
      </c>
      <c r="E198" s="223" t="s">
        <v>75</v>
      </c>
      <c r="F198" s="14">
        <v>100</v>
      </c>
      <c r="G198" s="179"/>
      <c r="H198" s="179"/>
      <c r="I198" s="32"/>
      <c r="J198" s="32"/>
      <c r="K198" s="78"/>
      <c r="L198" s="78"/>
      <c r="M198" s="78"/>
      <c r="N198" s="78"/>
      <c r="O198" s="78"/>
    </row>
    <row r="199" spans="1:18" ht="36" customHeight="1">
      <c r="A199" s="653" t="s">
        <v>194</v>
      </c>
      <c r="B199" s="645"/>
      <c r="C199" s="648" t="str">
        <f>'Додаток 2'!B83</f>
        <v>Капітальний ремонт частини підвального приміщення Ліцею № 1 Южненської міської ради Одеського району Одеської області з влаштуванням найпростішого укриття, що планується використовувати для укриття учасників освітнього процесу за адресою: просп. Миру, будинок 19-А, м.Южне, Одеського району, Одеської області, в т.ч.:</v>
      </c>
      <c r="D199" s="648"/>
      <c r="E199" s="648"/>
      <c r="F199" s="648"/>
      <c r="G199" s="648"/>
      <c r="H199" s="648"/>
      <c r="I199" s="648"/>
      <c r="J199" s="648"/>
      <c r="K199" s="78"/>
      <c r="L199" s="78"/>
      <c r="M199" s="78"/>
      <c r="N199" s="78"/>
      <c r="R199" s="112"/>
    </row>
    <row r="200" spans="1:15" s="9" customFormat="1" ht="16.5" customHeight="1">
      <c r="A200" s="653"/>
      <c r="B200" s="646"/>
      <c r="C200" s="228" t="s">
        <v>12</v>
      </c>
      <c r="D200" s="14"/>
      <c r="E200" s="14"/>
      <c r="F200" s="180"/>
      <c r="G200" s="57"/>
      <c r="H200" s="57"/>
      <c r="I200" s="32"/>
      <c r="J200" s="32"/>
      <c r="K200" s="78"/>
      <c r="L200" s="78"/>
      <c r="M200" s="78"/>
      <c r="N200" s="78"/>
      <c r="O200" s="78"/>
    </row>
    <row r="201" spans="1:16" s="9" customFormat="1" ht="16.5" customHeight="1">
      <c r="A201" s="653"/>
      <c r="B201" s="646"/>
      <c r="C201" s="224" t="s">
        <v>296</v>
      </c>
      <c r="D201" s="210" t="s">
        <v>94</v>
      </c>
      <c r="E201" s="14" t="s">
        <v>23</v>
      </c>
      <c r="F201" s="180"/>
      <c r="G201" s="145"/>
      <c r="H201" s="145"/>
      <c r="I201" s="479">
        <f>I206</f>
        <v>603.2</v>
      </c>
      <c r="J201" s="468"/>
      <c r="K201" s="78"/>
      <c r="L201" s="78"/>
      <c r="M201" s="78"/>
      <c r="N201" s="78"/>
      <c r="O201" s="78"/>
      <c r="P201" s="98"/>
    </row>
    <row r="202" spans="1:15" s="9" customFormat="1" ht="18.75" customHeight="1">
      <c r="A202" s="653"/>
      <c r="B202" s="646"/>
      <c r="C202" s="72" t="s">
        <v>85</v>
      </c>
      <c r="D202" s="14" t="s">
        <v>13</v>
      </c>
      <c r="E202" s="14" t="s">
        <v>38</v>
      </c>
      <c r="F202" s="57">
        <f>'Додаток 2'!K83</f>
        <v>0</v>
      </c>
      <c r="G202" s="57">
        <f>'Додаток 2'!L83</f>
        <v>0</v>
      </c>
      <c r="H202" s="57">
        <f>'Додаток 2'!M83</f>
        <v>1040.62891</v>
      </c>
      <c r="I202" s="122">
        <f>'Додаток 2'!N83</f>
        <v>13159.054090000001</v>
      </c>
      <c r="J202" s="122">
        <f>'Додаток 2'!O83</f>
        <v>0</v>
      </c>
      <c r="K202" s="78"/>
      <c r="L202" s="78"/>
      <c r="M202" s="78"/>
      <c r="N202" s="78"/>
      <c r="O202" s="78"/>
    </row>
    <row r="203" spans="1:15" s="9" customFormat="1" ht="18.75" customHeight="1">
      <c r="A203" s="653"/>
      <c r="B203" s="646"/>
      <c r="C203" s="72" t="str">
        <f>'Додаток 2'!B84</f>
        <v>проектно-вишукувальні роботи</v>
      </c>
      <c r="D203" s="14" t="s">
        <v>13</v>
      </c>
      <c r="E203" s="14" t="s">
        <v>38</v>
      </c>
      <c r="F203" s="57">
        <f>'Додаток 2'!K84</f>
        <v>0</v>
      </c>
      <c r="G203" s="57">
        <f>'Додаток 2'!L84</f>
        <v>0</v>
      </c>
      <c r="H203" s="57">
        <f>'Додаток 2'!M84</f>
        <v>1040.62891</v>
      </c>
      <c r="I203" s="122">
        <f>'Додаток 2'!N84</f>
        <v>0</v>
      </c>
      <c r="J203" s="122">
        <f>'Додаток 2'!O84</f>
        <v>0</v>
      </c>
      <c r="K203" s="78"/>
      <c r="L203" s="78"/>
      <c r="M203" s="78"/>
      <c r="N203" s="78"/>
      <c r="O203" s="78"/>
    </row>
    <row r="204" spans="1:15" s="9" customFormat="1" ht="18.75" customHeight="1">
      <c r="A204" s="653"/>
      <c r="B204" s="646"/>
      <c r="C204" s="240" t="s">
        <v>14</v>
      </c>
      <c r="D204" s="14"/>
      <c r="E204" s="14"/>
      <c r="F204" s="57"/>
      <c r="G204" s="21"/>
      <c r="H204" s="21"/>
      <c r="I204" s="468"/>
      <c r="J204" s="468"/>
      <c r="K204" s="78"/>
      <c r="L204" s="78"/>
      <c r="M204" s="78"/>
      <c r="N204" s="78"/>
      <c r="O204" s="78"/>
    </row>
    <row r="205" spans="1:15" s="9" customFormat="1" ht="23.25" customHeight="1">
      <c r="A205" s="653"/>
      <c r="B205" s="646"/>
      <c r="C205" s="219" t="s">
        <v>93</v>
      </c>
      <c r="D205" s="14" t="s">
        <v>83</v>
      </c>
      <c r="E205" s="14" t="s">
        <v>39</v>
      </c>
      <c r="F205" s="21"/>
      <c r="G205" s="22"/>
      <c r="H205" s="21">
        <v>1</v>
      </c>
      <c r="I205" s="468"/>
      <c r="J205" s="468"/>
      <c r="K205" s="78"/>
      <c r="L205" s="78"/>
      <c r="M205" s="78"/>
      <c r="N205" s="78"/>
      <c r="O205" s="78"/>
    </row>
    <row r="206" spans="1:15" s="9" customFormat="1" ht="23.25" customHeight="1">
      <c r="A206" s="653"/>
      <c r="B206" s="646"/>
      <c r="C206" s="219" t="s">
        <v>295</v>
      </c>
      <c r="D206" s="14" t="s">
        <v>83</v>
      </c>
      <c r="E206" s="14" t="s">
        <v>23</v>
      </c>
      <c r="F206" s="21"/>
      <c r="G206" s="22"/>
      <c r="H206" s="22"/>
      <c r="I206" s="135">
        <v>603.2</v>
      </c>
      <c r="J206" s="468"/>
      <c r="K206" s="78"/>
      <c r="L206" s="78"/>
      <c r="M206" s="78"/>
      <c r="N206" s="78"/>
      <c r="O206" s="78"/>
    </row>
    <row r="207" spans="1:15" s="9" customFormat="1" ht="22.5" customHeight="1">
      <c r="A207" s="653"/>
      <c r="B207" s="646"/>
      <c r="C207" s="228" t="s">
        <v>16</v>
      </c>
      <c r="D207" s="689" t="s">
        <v>17</v>
      </c>
      <c r="E207" s="678" t="s">
        <v>18</v>
      </c>
      <c r="F207" s="21"/>
      <c r="G207" s="18"/>
      <c r="H207" s="18"/>
      <c r="I207" s="468"/>
      <c r="J207" s="468"/>
      <c r="K207" s="78"/>
      <c r="L207" s="78"/>
      <c r="M207" s="78"/>
      <c r="N207" s="78"/>
      <c r="O207" s="78"/>
    </row>
    <row r="208" spans="1:15" s="9" customFormat="1" ht="18" customHeight="1">
      <c r="A208" s="653"/>
      <c r="B208" s="646"/>
      <c r="C208" s="219" t="s">
        <v>294</v>
      </c>
      <c r="D208" s="689"/>
      <c r="E208" s="678"/>
      <c r="F208" s="18"/>
      <c r="G208" s="18"/>
      <c r="H208" s="18">
        <f>H203/H205</f>
        <v>1040.62891</v>
      </c>
      <c r="I208" s="468"/>
      <c r="J208" s="468"/>
      <c r="K208" s="78"/>
      <c r="L208" s="78"/>
      <c r="M208" s="78"/>
      <c r="N208" s="78"/>
      <c r="O208" s="78"/>
    </row>
    <row r="209" spans="1:15" s="9" customFormat="1" ht="18" customHeight="1">
      <c r="A209" s="653"/>
      <c r="B209" s="646"/>
      <c r="C209" s="219" t="s">
        <v>297</v>
      </c>
      <c r="D209" s="17" t="s">
        <v>17</v>
      </c>
      <c r="E209" s="14" t="s">
        <v>24</v>
      </c>
      <c r="F209" s="18"/>
      <c r="G209" s="18"/>
      <c r="H209" s="18"/>
      <c r="I209" s="478">
        <f>I202/I206</f>
        <v>21.815407974137933</v>
      </c>
      <c r="J209" s="468"/>
      <c r="K209" s="78"/>
      <c r="L209" s="78"/>
      <c r="M209" s="78"/>
      <c r="N209" s="78"/>
      <c r="O209" s="78"/>
    </row>
    <row r="210" spans="1:15" s="9" customFormat="1" ht="15" customHeight="1">
      <c r="A210" s="653"/>
      <c r="B210" s="646"/>
      <c r="C210" s="228" t="s">
        <v>19</v>
      </c>
      <c r="D210" s="55"/>
      <c r="E210" s="55"/>
      <c r="F210" s="55"/>
      <c r="G210" s="55"/>
      <c r="H210" s="55"/>
      <c r="I210" s="468"/>
      <c r="J210" s="468"/>
      <c r="K210" s="78"/>
      <c r="L210" s="78"/>
      <c r="M210" s="78"/>
      <c r="N210" s="78"/>
      <c r="O210" s="78"/>
    </row>
    <row r="211" spans="1:15" s="9" customFormat="1" ht="22.5" customHeight="1">
      <c r="A211" s="653"/>
      <c r="B211" s="646"/>
      <c r="C211" s="72" t="s">
        <v>159</v>
      </c>
      <c r="D211" s="24" t="s">
        <v>74</v>
      </c>
      <c r="E211" s="223" t="s">
        <v>75</v>
      </c>
      <c r="F211" s="55"/>
      <c r="G211" s="55"/>
      <c r="H211" s="366"/>
      <c r="I211" s="541">
        <v>100</v>
      </c>
      <c r="J211" s="468"/>
      <c r="K211" s="78"/>
      <c r="L211" s="78"/>
      <c r="M211" s="78"/>
      <c r="N211" s="78"/>
      <c r="O211" s="78"/>
    </row>
    <row r="212" spans="1:15" s="9" customFormat="1" ht="19.5" customHeight="1">
      <c r="A212" s="653"/>
      <c r="B212" s="647"/>
      <c r="C212" s="219" t="s">
        <v>80</v>
      </c>
      <c r="D212" s="24" t="s">
        <v>74</v>
      </c>
      <c r="E212" s="223" t="s">
        <v>75</v>
      </c>
      <c r="F212" s="14"/>
      <c r="G212" s="176"/>
      <c r="H212" s="176">
        <v>100</v>
      </c>
      <c r="I212" s="32"/>
      <c r="J212" s="32"/>
      <c r="K212" s="78"/>
      <c r="L212" s="78"/>
      <c r="M212" s="78"/>
      <c r="N212" s="78"/>
      <c r="O212" s="78"/>
    </row>
    <row r="213" spans="1:15" s="9" customFormat="1" ht="35.25" customHeight="1">
      <c r="A213" s="737" t="s">
        <v>362</v>
      </c>
      <c r="B213" s="736"/>
      <c r="C213" s="735" t="str">
        <f>'Додаток 2'!B85</f>
        <v>Коригування проектної документації "Капітальний ремонт частини підвального приміщення Ліцею № 1 Южненської міської ради Одеського району Одеської області з влаштуванням найпростішого укриття, що планується використовувати для укриття учасників освітнього процесу за адресою: просп. Миру, будинок 19-А, м.Южне, Одеського району, Одеської області"</v>
      </c>
      <c r="D213" s="648"/>
      <c r="E213" s="648"/>
      <c r="F213" s="648"/>
      <c r="G213" s="648"/>
      <c r="H213" s="648"/>
      <c r="I213" s="648"/>
      <c r="J213" s="648"/>
      <c r="K213" s="78"/>
      <c r="L213" s="78"/>
      <c r="M213" s="78"/>
      <c r="N213" s="78"/>
      <c r="O213" s="78"/>
    </row>
    <row r="214" spans="1:15" s="9" customFormat="1" ht="19.5" customHeight="1">
      <c r="A214" s="738"/>
      <c r="B214" s="646"/>
      <c r="C214" s="228" t="s">
        <v>12</v>
      </c>
      <c r="D214" s="14"/>
      <c r="E214" s="14"/>
      <c r="F214" s="242"/>
      <c r="G214" s="243"/>
      <c r="H214" s="243"/>
      <c r="I214" s="32"/>
      <c r="J214" s="32"/>
      <c r="K214" s="78"/>
      <c r="L214" s="78"/>
      <c r="M214" s="78"/>
      <c r="N214" s="78"/>
      <c r="O214" s="78"/>
    </row>
    <row r="215" spans="1:15" s="9" customFormat="1" ht="19.5" customHeight="1">
      <c r="A215" s="738"/>
      <c r="B215" s="646"/>
      <c r="C215" s="269" t="s">
        <v>110</v>
      </c>
      <c r="D215" s="14" t="s">
        <v>13</v>
      </c>
      <c r="E215" s="14" t="s">
        <v>36</v>
      </c>
      <c r="F215" s="65"/>
      <c r="G215" s="65"/>
      <c r="H215" s="16"/>
      <c r="I215" s="324">
        <v>1</v>
      </c>
      <c r="J215" s="32"/>
      <c r="K215" s="78"/>
      <c r="L215" s="78"/>
      <c r="M215" s="78"/>
      <c r="N215" s="78"/>
      <c r="O215" s="78"/>
    </row>
    <row r="216" spans="1:15" s="9" customFormat="1" ht="19.5" customHeight="1">
      <c r="A216" s="738"/>
      <c r="B216" s="646"/>
      <c r="C216" s="114" t="s">
        <v>85</v>
      </c>
      <c r="D216" s="14" t="s">
        <v>13</v>
      </c>
      <c r="E216" s="14" t="s">
        <v>38</v>
      </c>
      <c r="F216" s="123">
        <f>'Додаток 2'!K85</f>
        <v>0</v>
      </c>
      <c r="G216" s="123">
        <f>'Додаток 2'!L85</f>
        <v>0</v>
      </c>
      <c r="H216" s="123">
        <f>'Додаток 2'!M85</f>
        <v>0</v>
      </c>
      <c r="I216" s="123">
        <f>'Додаток 2'!N85</f>
        <v>100</v>
      </c>
      <c r="J216" s="123">
        <f>'Додаток 2'!O85</f>
        <v>0</v>
      </c>
      <c r="K216" s="78"/>
      <c r="L216" s="78"/>
      <c r="M216" s="78"/>
      <c r="N216" s="78"/>
      <c r="O216" s="78"/>
    </row>
    <row r="217" spans="1:15" s="9" customFormat="1" ht="19.5" customHeight="1">
      <c r="A217" s="738"/>
      <c r="B217" s="646"/>
      <c r="C217" s="542" t="s">
        <v>14</v>
      </c>
      <c r="D217" s="14"/>
      <c r="E217" s="14"/>
      <c r="F217" s="123"/>
      <c r="G217" s="123"/>
      <c r="H217" s="123"/>
      <c r="I217" s="123"/>
      <c r="J217" s="123"/>
      <c r="K217" s="78"/>
      <c r="L217" s="78"/>
      <c r="M217" s="78"/>
      <c r="N217" s="78"/>
      <c r="O217" s="78"/>
    </row>
    <row r="218" spans="1:15" s="9" customFormat="1" ht="19.5" customHeight="1">
      <c r="A218" s="738"/>
      <c r="B218" s="646"/>
      <c r="C218" s="269" t="s">
        <v>93</v>
      </c>
      <c r="D218" s="19" t="s">
        <v>17</v>
      </c>
      <c r="E218" s="8" t="s">
        <v>36</v>
      </c>
      <c r="F218" s="21"/>
      <c r="G218" s="20"/>
      <c r="H218" s="21"/>
      <c r="I218" s="324">
        <v>1</v>
      </c>
      <c r="J218" s="32"/>
      <c r="K218" s="78"/>
      <c r="L218" s="78"/>
      <c r="M218" s="78"/>
      <c r="N218" s="78"/>
      <c r="O218" s="78"/>
    </row>
    <row r="219" spans="1:15" s="9" customFormat="1" ht="19.5" customHeight="1">
      <c r="A219" s="738"/>
      <c r="B219" s="646"/>
      <c r="C219" s="542" t="s">
        <v>16</v>
      </c>
      <c r="D219" s="17"/>
      <c r="E219" s="8"/>
      <c r="F219" s="21"/>
      <c r="G219" s="21"/>
      <c r="H219" s="21"/>
      <c r="I219" s="21"/>
      <c r="J219" s="32"/>
      <c r="K219" s="78"/>
      <c r="L219" s="78"/>
      <c r="M219" s="78"/>
      <c r="N219" s="78"/>
      <c r="O219" s="78"/>
    </row>
    <row r="220" spans="1:15" s="9" customFormat="1" ht="19.5" customHeight="1">
      <c r="A220" s="738"/>
      <c r="B220" s="646"/>
      <c r="C220" s="114" t="s">
        <v>79</v>
      </c>
      <c r="D220" s="14" t="s">
        <v>22</v>
      </c>
      <c r="E220" s="8" t="s">
        <v>18</v>
      </c>
      <c r="F220" s="23"/>
      <c r="G220" s="23"/>
      <c r="H220" s="21"/>
      <c r="I220" s="473">
        <f>I216</f>
        <v>100</v>
      </c>
      <c r="J220" s="32"/>
      <c r="K220" s="78"/>
      <c r="L220" s="78"/>
      <c r="M220" s="78"/>
      <c r="N220" s="78"/>
      <c r="O220" s="78"/>
    </row>
    <row r="221" spans="1:15" s="9" customFormat="1" ht="19.5" customHeight="1">
      <c r="A221" s="738"/>
      <c r="B221" s="646"/>
      <c r="C221" s="542" t="s">
        <v>19</v>
      </c>
      <c r="D221" s="55"/>
      <c r="E221" s="72"/>
      <c r="F221" s="18"/>
      <c r="G221" s="18"/>
      <c r="H221" s="18"/>
      <c r="I221" s="324"/>
      <c r="J221" s="32"/>
      <c r="K221" s="78"/>
      <c r="L221" s="78"/>
      <c r="M221" s="78"/>
      <c r="N221" s="78"/>
      <c r="O221" s="78"/>
    </row>
    <row r="222" spans="1:15" s="9" customFormat="1" ht="19.5" customHeight="1">
      <c r="A222" s="739"/>
      <c r="B222" s="647"/>
      <c r="C222" s="269" t="s">
        <v>80</v>
      </c>
      <c r="D222" s="210" t="s">
        <v>83</v>
      </c>
      <c r="E222" s="8" t="s">
        <v>75</v>
      </c>
      <c r="F222" s="55"/>
      <c r="G222" s="55"/>
      <c r="H222" s="55"/>
      <c r="I222" s="324">
        <v>100</v>
      </c>
      <c r="J222" s="32"/>
      <c r="K222" s="78"/>
      <c r="L222" s="78"/>
      <c r="M222" s="78"/>
      <c r="N222" s="78"/>
      <c r="O222" s="78"/>
    </row>
    <row r="223" spans="1:15" s="9" customFormat="1" ht="39" customHeight="1">
      <c r="A223" s="653" t="s">
        <v>363</v>
      </c>
      <c r="B223" s="645"/>
      <c r="C223" s="648" t="str">
        <f>'Додаток 2'!B86</f>
        <v>Капітальний ремонт частини підвального приміщення Ліцею № 1 Южненської міської ради Одеського району Одеської області з влаштуванням найпростішого укриття, що планується використовувати для укриття учасників освітнього процесу за адресою: просп. Миру, будинок 19-А, м.Южне, Одеського району, Одеської області.Додаткові роботи.</v>
      </c>
      <c r="D223" s="648"/>
      <c r="E223" s="648"/>
      <c r="F223" s="648"/>
      <c r="G223" s="648"/>
      <c r="H223" s="648"/>
      <c r="I223" s="648"/>
      <c r="J223" s="648"/>
      <c r="K223" s="78"/>
      <c r="L223" s="78"/>
      <c r="M223" s="78"/>
      <c r="N223" s="78"/>
      <c r="O223" s="78"/>
    </row>
    <row r="224" spans="1:15" s="9" customFormat="1" ht="19.5" customHeight="1">
      <c r="A224" s="653"/>
      <c r="B224" s="646"/>
      <c r="C224" s="228" t="s">
        <v>12</v>
      </c>
      <c r="D224" s="14"/>
      <c r="E224" s="14"/>
      <c r="F224" s="180"/>
      <c r="G224" s="57"/>
      <c r="H224" s="57"/>
      <c r="I224" s="32"/>
      <c r="J224" s="32"/>
      <c r="K224" s="78"/>
      <c r="L224" s="78"/>
      <c r="M224" s="78"/>
      <c r="N224" s="78"/>
      <c r="O224" s="78"/>
    </row>
    <row r="225" spans="1:15" s="9" customFormat="1" ht="19.5" customHeight="1">
      <c r="A225" s="653"/>
      <c r="B225" s="646"/>
      <c r="C225" s="115" t="s">
        <v>296</v>
      </c>
      <c r="D225" s="210" t="s">
        <v>94</v>
      </c>
      <c r="E225" s="14" t="s">
        <v>23</v>
      </c>
      <c r="F225" s="180"/>
      <c r="G225" s="145"/>
      <c r="H225" s="145"/>
      <c r="I225" s="476">
        <f>I228</f>
        <v>603.2</v>
      </c>
      <c r="J225" s="32"/>
      <c r="K225" s="78"/>
      <c r="L225" s="78"/>
      <c r="M225" s="78"/>
      <c r="N225" s="78"/>
      <c r="O225" s="78"/>
    </row>
    <row r="226" spans="1:15" s="9" customFormat="1" ht="19.5" customHeight="1">
      <c r="A226" s="653"/>
      <c r="B226" s="646"/>
      <c r="C226" s="269" t="s">
        <v>85</v>
      </c>
      <c r="D226" s="14" t="s">
        <v>13</v>
      </c>
      <c r="E226" s="14" t="s">
        <v>38</v>
      </c>
      <c r="F226" s="57">
        <f>'Додаток 2'!K86</f>
        <v>0</v>
      </c>
      <c r="G226" s="57">
        <f>'Додаток 2'!L86</f>
        <v>0</v>
      </c>
      <c r="H226" s="57">
        <f>'Додаток 2'!M86</f>
        <v>0</v>
      </c>
      <c r="I226" s="57">
        <f>'Додаток 2'!N86</f>
        <v>2995.783</v>
      </c>
      <c r="J226" s="57">
        <f>'Додаток 2'!O86</f>
        <v>0</v>
      </c>
      <c r="K226" s="78"/>
      <c r="L226" s="78"/>
      <c r="M226" s="78"/>
      <c r="N226" s="78"/>
      <c r="O226" s="78"/>
    </row>
    <row r="227" spans="1:15" s="9" customFormat="1" ht="19.5" customHeight="1">
      <c r="A227" s="653"/>
      <c r="B227" s="646"/>
      <c r="C227" s="543" t="s">
        <v>14</v>
      </c>
      <c r="D227" s="14"/>
      <c r="E227" s="14"/>
      <c r="F227" s="57"/>
      <c r="G227" s="21"/>
      <c r="H227" s="21"/>
      <c r="I227" s="468"/>
      <c r="J227" s="32"/>
      <c r="K227" s="78"/>
      <c r="L227" s="78"/>
      <c r="M227" s="78"/>
      <c r="N227" s="78"/>
      <c r="O227" s="78"/>
    </row>
    <row r="228" spans="1:15" s="9" customFormat="1" ht="19.5" customHeight="1">
      <c r="A228" s="653"/>
      <c r="B228" s="646"/>
      <c r="C228" s="114" t="s">
        <v>295</v>
      </c>
      <c r="D228" s="14" t="s">
        <v>83</v>
      </c>
      <c r="E228" s="14" t="s">
        <v>23</v>
      </c>
      <c r="F228" s="21"/>
      <c r="G228" s="22"/>
      <c r="H228" s="22"/>
      <c r="I228" s="135">
        <v>603.2</v>
      </c>
      <c r="J228" s="32"/>
      <c r="K228" s="78"/>
      <c r="L228" s="78"/>
      <c r="M228" s="78"/>
      <c r="N228" s="78"/>
      <c r="O228" s="78"/>
    </row>
    <row r="229" spans="1:15" s="9" customFormat="1" ht="19.5" customHeight="1">
      <c r="A229" s="653"/>
      <c r="B229" s="646"/>
      <c r="C229" s="542" t="s">
        <v>16</v>
      </c>
      <c r="D229" s="17" t="s">
        <v>17</v>
      </c>
      <c r="E229" s="14" t="s">
        <v>18</v>
      </c>
      <c r="F229" s="21"/>
      <c r="G229" s="18"/>
      <c r="H229" s="18"/>
      <c r="I229" s="32"/>
      <c r="J229" s="32"/>
      <c r="K229" s="78"/>
      <c r="L229" s="78"/>
      <c r="M229" s="78"/>
      <c r="N229" s="78"/>
      <c r="O229" s="78"/>
    </row>
    <row r="230" spans="1:15" s="9" customFormat="1" ht="19.5" customHeight="1">
      <c r="A230" s="653"/>
      <c r="B230" s="646"/>
      <c r="C230" s="114" t="s">
        <v>297</v>
      </c>
      <c r="D230" s="17" t="s">
        <v>17</v>
      </c>
      <c r="E230" s="14" t="s">
        <v>24</v>
      </c>
      <c r="F230" s="18"/>
      <c r="G230" s="18"/>
      <c r="H230" s="18"/>
      <c r="I230" s="18">
        <f>I226/I228</f>
        <v>4.966483753315649</v>
      </c>
      <c r="J230" s="32"/>
      <c r="K230" s="78"/>
      <c r="L230" s="78"/>
      <c r="M230" s="78"/>
      <c r="N230" s="78"/>
      <c r="O230" s="78"/>
    </row>
    <row r="231" spans="1:15" s="9" customFormat="1" ht="19.5" customHeight="1">
      <c r="A231" s="653"/>
      <c r="B231" s="646"/>
      <c r="C231" s="542" t="s">
        <v>19</v>
      </c>
      <c r="D231" s="55"/>
      <c r="E231" s="55"/>
      <c r="F231" s="55"/>
      <c r="G231" s="55"/>
      <c r="H231" s="55"/>
      <c r="I231" s="32"/>
      <c r="J231" s="32"/>
      <c r="K231" s="78"/>
      <c r="L231" s="78"/>
      <c r="M231" s="78"/>
      <c r="N231" s="78"/>
      <c r="O231" s="78"/>
    </row>
    <row r="232" spans="1:15" s="9" customFormat="1" ht="19.5" customHeight="1">
      <c r="A232" s="653"/>
      <c r="B232" s="647"/>
      <c r="C232" s="269" t="s">
        <v>159</v>
      </c>
      <c r="D232" s="24" t="s">
        <v>74</v>
      </c>
      <c r="E232" s="223" t="s">
        <v>75</v>
      </c>
      <c r="F232" s="14"/>
      <c r="G232" s="176"/>
      <c r="H232" s="176"/>
      <c r="I232" s="176">
        <v>100</v>
      </c>
      <c r="J232" s="32"/>
      <c r="K232" s="78"/>
      <c r="L232" s="78"/>
      <c r="M232" s="78"/>
      <c r="N232" s="78"/>
      <c r="O232" s="78"/>
    </row>
    <row r="233" spans="1:19" ht="21" customHeight="1">
      <c r="A233" s="44" t="s">
        <v>46</v>
      </c>
      <c r="B233" s="643" t="str">
        <f>'Додаток 2'!B87</f>
        <v>Опорний заклад"Ліцей № 2"</v>
      </c>
      <c r="C233" s="644"/>
      <c r="D233" s="337"/>
      <c r="E233" s="337"/>
      <c r="F233" s="338">
        <f>F237+F249+F270+F260</f>
        <v>15495.877960000002</v>
      </c>
      <c r="G233" s="338">
        <f>G237+G249+G270+G260</f>
        <v>3172.97397</v>
      </c>
      <c r="H233" s="338">
        <f>H237+H249+H270+H260</f>
        <v>0</v>
      </c>
      <c r="I233" s="338">
        <f>I237+I249+I270+I260</f>
        <v>4815.237</v>
      </c>
      <c r="J233" s="338">
        <f>J237+J249+J270+J260</f>
        <v>500</v>
      </c>
      <c r="K233" s="387">
        <f>F233+G233+H233+I233+J233</f>
        <v>23984.08893</v>
      </c>
      <c r="L233" s="387">
        <f>K233-'Додаток 2'!J87</f>
        <v>0</v>
      </c>
      <c r="M233" s="78"/>
      <c r="N233" s="78"/>
      <c r="Q233" s="202">
        <f>F233+G233+H233</f>
        <v>18668.85193</v>
      </c>
      <c r="S233" s="201">
        <f>Q233-'Додаток 2'!J87</f>
        <v>-5315.237000000001</v>
      </c>
    </row>
    <row r="234" spans="1:18" ht="46.5" customHeight="1">
      <c r="A234" s="658" t="s">
        <v>300</v>
      </c>
      <c r="B234" s="690"/>
      <c r="C234" s="648" t="str">
        <f>'Додаток 2'!B90</f>
        <v>Капітальний ремонт покрівлі комунального закладу  «Южненський навчально – виховний комплекс (загальноосвітня спеціалізована школа І – ІІІ ступенів № 2 – центр позашкільної освіти – професійно – технічне училище) Южненської міської ради Одеської області, у т.ч:</v>
      </c>
      <c r="D234" s="648"/>
      <c r="E234" s="648"/>
      <c r="F234" s="648"/>
      <c r="G234" s="648"/>
      <c r="H234" s="648"/>
      <c r="I234" s="648"/>
      <c r="J234" s="648"/>
      <c r="L234" s="78"/>
      <c r="M234" s="78"/>
      <c r="N234" s="78"/>
      <c r="R234" s="112"/>
    </row>
    <row r="235" spans="1:15" s="9" customFormat="1" ht="15.75">
      <c r="A235" s="658"/>
      <c r="B235" s="690"/>
      <c r="C235" s="228" t="s">
        <v>12</v>
      </c>
      <c r="D235" s="14"/>
      <c r="E235" s="14"/>
      <c r="F235" s="242"/>
      <c r="G235" s="243"/>
      <c r="H235" s="243"/>
      <c r="I235" s="32"/>
      <c r="J235" s="32"/>
      <c r="K235" s="78"/>
      <c r="L235" s="78"/>
      <c r="M235" s="78"/>
      <c r="N235" s="78"/>
      <c r="O235" s="78"/>
    </row>
    <row r="236" spans="1:16" s="9" customFormat="1" ht="15.75">
      <c r="A236" s="658"/>
      <c r="B236" s="690"/>
      <c r="C236" s="219" t="s">
        <v>0</v>
      </c>
      <c r="D236" s="225" t="s">
        <v>81</v>
      </c>
      <c r="E236" s="164" t="s">
        <v>34</v>
      </c>
      <c r="F236" s="65">
        <f>F241</f>
        <v>3199.6812371134024</v>
      </c>
      <c r="G236" s="65"/>
      <c r="H236" s="16"/>
      <c r="I236" s="32"/>
      <c r="J236" s="32"/>
      <c r="K236" s="78"/>
      <c r="L236" s="78"/>
      <c r="M236" s="78"/>
      <c r="N236" s="78"/>
      <c r="O236" s="78"/>
      <c r="P236" s="244"/>
    </row>
    <row r="237" spans="1:15" s="9" customFormat="1" ht="18.75" customHeight="1">
      <c r="A237" s="658"/>
      <c r="B237" s="690"/>
      <c r="C237" s="219" t="s">
        <v>109</v>
      </c>
      <c r="D237" s="14" t="s">
        <v>13</v>
      </c>
      <c r="E237" s="164" t="s">
        <v>38</v>
      </c>
      <c r="F237" s="123">
        <f>'Додаток 2'!K90</f>
        <v>7759.227</v>
      </c>
      <c r="G237" s="123">
        <f>'Додаток 2'!L90</f>
        <v>0</v>
      </c>
      <c r="H237" s="123">
        <f>'Додаток 2'!M90</f>
        <v>0</v>
      </c>
      <c r="I237" s="123">
        <f>'Додаток 2'!N90</f>
        <v>0</v>
      </c>
      <c r="J237" s="123">
        <f>'Додаток 2'!O90</f>
        <v>0</v>
      </c>
      <c r="K237" s="78"/>
      <c r="L237" s="78"/>
      <c r="M237" s="78"/>
      <c r="N237" s="78"/>
      <c r="O237" s="78"/>
    </row>
    <row r="238" spans="1:15" s="9" customFormat="1" ht="19.5" customHeight="1" hidden="1">
      <c r="A238" s="658"/>
      <c r="B238" s="690"/>
      <c r="C238" s="241" t="str">
        <f>'Додаток 2'!B92</f>
        <v>технічний нагляд</v>
      </c>
      <c r="D238" s="14" t="s">
        <v>13</v>
      </c>
      <c r="E238" s="14" t="s">
        <v>38</v>
      </c>
      <c r="F238" s="123">
        <f>'Додаток 2'!K92</f>
        <v>93.57823</v>
      </c>
      <c r="G238" s="123">
        <f>'Додаток 2'!L92</f>
        <v>0</v>
      </c>
      <c r="H238" s="123"/>
      <c r="I238" s="32"/>
      <c r="J238" s="32"/>
      <c r="K238" s="78"/>
      <c r="L238" s="78"/>
      <c r="M238" s="78"/>
      <c r="N238" s="78"/>
      <c r="O238" s="78"/>
    </row>
    <row r="239" spans="1:15" s="9" customFormat="1" ht="18.75" customHeight="1" hidden="1">
      <c r="A239" s="658"/>
      <c r="B239" s="690"/>
      <c r="C239" s="241" t="str">
        <f>'Додаток 2'!B93</f>
        <v>авторський нагляд</v>
      </c>
      <c r="D239" s="14" t="s">
        <v>13</v>
      </c>
      <c r="E239" s="14" t="s">
        <v>38</v>
      </c>
      <c r="F239" s="123">
        <f>'Додаток 2'!K93</f>
        <v>0</v>
      </c>
      <c r="G239" s="123">
        <f>'Додаток 2'!L93</f>
        <v>0</v>
      </c>
      <c r="H239" s="123"/>
      <c r="I239" s="32"/>
      <c r="J239" s="32"/>
      <c r="K239" s="78"/>
      <c r="L239" s="78"/>
      <c r="M239" s="78"/>
      <c r="N239" s="78"/>
      <c r="O239" s="78"/>
    </row>
    <row r="240" spans="1:15" s="9" customFormat="1" ht="18.75" customHeight="1">
      <c r="A240" s="658"/>
      <c r="B240" s="690"/>
      <c r="C240" s="228" t="s">
        <v>14</v>
      </c>
      <c r="D240" s="14"/>
      <c r="E240" s="14"/>
      <c r="F240" s="21"/>
      <c r="G240" s="20"/>
      <c r="H240" s="21"/>
      <c r="I240" s="32"/>
      <c r="J240" s="32"/>
      <c r="K240" s="78"/>
      <c r="L240" s="78"/>
      <c r="M240" s="78"/>
      <c r="N240" s="78"/>
      <c r="O240" s="78"/>
    </row>
    <row r="241" spans="1:15" s="9" customFormat="1" ht="15.75">
      <c r="A241" s="658"/>
      <c r="B241" s="690"/>
      <c r="C241" s="72" t="s">
        <v>76</v>
      </c>
      <c r="D241" s="19" t="s">
        <v>15</v>
      </c>
      <c r="E241" s="14" t="s">
        <v>34</v>
      </c>
      <c r="F241" s="21">
        <f>F237/F243</f>
        <v>3199.6812371134024</v>
      </c>
      <c r="G241" s="21"/>
      <c r="H241" s="22"/>
      <c r="I241" s="32"/>
      <c r="J241" s="32"/>
      <c r="K241" s="245"/>
      <c r="L241" s="78"/>
      <c r="M241" s="78"/>
      <c r="N241" s="78"/>
      <c r="O241" s="78"/>
    </row>
    <row r="242" spans="1:15" s="9" customFormat="1" ht="19.5" customHeight="1">
      <c r="A242" s="658"/>
      <c r="B242" s="690"/>
      <c r="C242" s="228" t="s">
        <v>16</v>
      </c>
      <c r="D242" s="689" t="s">
        <v>17</v>
      </c>
      <c r="E242" s="678" t="s">
        <v>21</v>
      </c>
      <c r="F242" s="23"/>
      <c r="G242" s="23"/>
      <c r="H242" s="21"/>
      <c r="I242" s="32"/>
      <c r="J242" s="32"/>
      <c r="K242" s="78"/>
      <c r="L242" s="78"/>
      <c r="M242" s="78"/>
      <c r="N242" s="78"/>
      <c r="O242" s="78"/>
    </row>
    <row r="243" spans="1:16" s="9" customFormat="1" ht="15.75">
      <c r="A243" s="658"/>
      <c r="B243" s="690"/>
      <c r="C243" s="72" t="s">
        <v>1</v>
      </c>
      <c r="D243" s="689"/>
      <c r="E243" s="678"/>
      <c r="F243" s="18">
        <v>2.425</v>
      </c>
      <c r="G243" s="18"/>
      <c r="H243" s="18"/>
      <c r="I243" s="32"/>
      <c r="J243" s="32"/>
      <c r="K243" s="78"/>
      <c r="L243" s="78"/>
      <c r="M243" s="78"/>
      <c r="N243" s="78"/>
      <c r="O243" s="78"/>
      <c r="P243" s="190"/>
    </row>
    <row r="244" spans="1:15" s="9" customFormat="1" ht="18.75" customHeight="1">
      <c r="A244" s="658"/>
      <c r="B244" s="690"/>
      <c r="C244" s="228" t="s">
        <v>19</v>
      </c>
      <c r="D244" s="55"/>
      <c r="E244" s="55"/>
      <c r="F244" s="55"/>
      <c r="G244" s="55"/>
      <c r="H244" s="55"/>
      <c r="I244" s="32"/>
      <c r="J244" s="32"/>
      <c r="K244" s="78"/>
      <c r="L244" s="78"/>
      <c r="M244" s="78"/>
      <c r="N244" s="78"/>
      <c r="O244" s="78"/>
    </row>
    <row r="245" spans="1:15" s="9" customFormat="1" ht="22.5" customHeight="1">
      <c r="A245" s="658"/>
      <c r="B245" s="690"/>
      <c r="C245" s="219" t="s">
        <v>73</v>
      </c>
      <c r="D245" s="17" t="s">
        <v>83</v>
      </c>
      <c r="E245" s="222" t="s">
        <v>75</v>
      </c>
      <c r="F245" s="68">
        <v>100</v>
      </c>
      <c r="G245" s="68"/>
      <c r="H245" s="68"/>
      <c r="I245" s="32"/>
      <c r="J245" s="32"/>
      <c r="K245" s="78"/>
      <c r="L245" s="78"/>
      <c r="M245" s="78"/>
      <c r="N245" s="78"/>
      <c r="O245" s="78"/>
    </row>
    <row r="246" spans="1:18" ht="46.5" customHeight="1">
      <c r="A246" s="658" t="s">
        <v>301</v>
      </c>
      <c r="B246" s="690"/>
      <c r="C246" s="648" t="str">
        <f>'Додаток 2'!B94</f>
        <v>Капітальний ремонт їдальні та харчоблоку комунального закладу  «Южненський навчально-виховний комплекс (загальноосвітня спеціалізована школа І-ІІІ ступенів №2-центр позашкільної освіти-професійно-технічне училище) Южненської міської ради Одеської області» за адресою: просп. Миру, 18 м. Южного Одеської області, у т.ч:</v>
      </c>
      <c r="D246" s="648"/>
      <c r="E246" s="648"/>
      <c r="F246" s="648"/>
      <c r="G246" s="648"/>
      <c r="H246" s="648"/>
      <c r="I246" s="648"/>
      <c r="J246" s="648"/>
      <c r="L246" s="78"/>
      <c r="M246" s="78"/>
      <c r="N246" s="78"/>
      <c r="R246" s="112"/>
    </row>
    <row r="247" spans="1:15" s="9" customFormat="1" ht="15.75">
      <c r="A247" s="658"/>
      <c r="B247" s="690"/>
      <c r="C247" s="228" t="s">
        <v>12</v>
      </c>
      <c r="D247" s="14"/>
      <c r="E247" s="14"/>
      <c r="F247" s="242"/>
      <c r="G247" s="243"/>
      <c r="H247" s="243"/>
      <c r="I247" s="32"/>
      <c r="J247" s="32"/>
      <c r="K247" s="78"/>
      <c r="L247" s="78"/>
      <c r="M247" s="78"/>
      <c r="N247" s="78"/>
      <c r="O247" s="78"/>
    </row>
    <row r="248" spans="1:16" s="9" customFormat="1" ht="15.75">
      <c r="A248" s="658"/>
      <c r="B248" s="690"/>
      <c r="C248" s="219" t="s">
        <v>0</v>
      </c>
      <c r="D248" s="225" t="s">
        <v>81</v>
      </c>
      <c r="E248" s="164" t="s">
        <v>34</v>
      </c>
      <c r="F248" s="65">
        <f>F252</f>
        <v>243.45168066962464</v>
      </c>
      <c r="G248" s="65">
        <f>G252</f>
        <v>99.84499103181346</v>
      </c>
      <c r="H248" s="16"/>
      <c r="I248" s="324">
        <v>145</v>
      </c>
      <c r="J248" s="32"/>
      <c r="K248" s="78"/>
      <c r="L248" s="78"/>
      <c r="M248" s="78"/>
      <c r="N248" s="78"/>
      <c r="O248" s="78"/>
      <c r="P248" s="244"/>
    </row>
    <row r="249" spans="1:15" s="9" customFormat="1" ht="18.75" customHeight="1">
      <c r="A249" s="658"/>
      <c r="B249" s="690"/>
      <c r="C249" s="219" t="s">
        <v>109</v>
      </c>
      <c r="D249" s="14" t="s">
        <v>13</v>
      </c>
      <c r="E249" s="164" t="s">
        <v>38</v>
      </c>
      <c r="F249" s="123">
        <f>'Додаток 2'!K94+'Додаток 2'!K95</f>
        <v>7736.650960000001</v>
      </c>
      <c r="G249" s="123">
        <f>'Додаток 2'!L94+'Додаток 2'!L95</f>
        <v>3172.97397</v>
      </c>
      <c r="H249" s="123">
        <f>'Додаток 2'!M94+'Додаток 2'!M95</f>
        <v>0</v>
      </c>
      <c r="I249" s="123">
        <f>'Додаток 2'!N94+'Додаток 2'!N95</f>
        <v>4615.237</v>
      </c>
      <c r="J249" s="123">
        <f>'Додаток 2'!O94+'Додаток 2'!O95</f>
        <v>0</v>
      </c>
      <c r="K249" s="78"/>
      <c r="L249" s="78"/>
      <c r="M249" s="78"/>
      <c r="N249" s="78"/>
      <c r="O249" s="78"/>
    </row>
    <row r="250" spans="1:15" s="9" customFormat="1" ht="19.5" customHeight="1">
      <c r="A250" s="658"/>
      <c r="B250" s="690"/>
      <c r="C250" s="219" t="str">
        <f>'Додаток 2'!B96</f>
        <v>проектні роботи (2017)</v>
      </c>
      <c r="D250" s="14" t="s">
        <v>13</v>
      </c>
      <c r="E250" s="14" t="s">
        <v>38</v>
      </c>
      <c r="F250" s="123">
        <f>'Додаток 2'!K96</f>
        <v>0</v>
      </c>
      <c r="G250" s="123">
        <f>'Додаток 2'!L95+'Додаток 2'!L96</f>
        <v>0</v>
      </c>
      <c r="H250" s="123">
        <f>'Додаток 2'!M95+'Додаток 2'!M96</f>
        <v>0</v>
      </c>
      <c r="I250" s="123">
        <f>'Додаток 2'!N95+'Додаток 2'!N96</f>
        <v>0</v>
      </c>
      <c r="J250" s="123">
        <f>'Додаток 2'!O95+'Додаток 2'!O96</f>
        <v>0</v>
      </c>
      <c r="K250" s="78"/>
      <c r="L250" s="78"/>
      <c r="M250" s="78"/>
      <c r="N250" s="78"/>
      <c r="O250" s="78"/>
    </row>
    <row r="251" spans="1:15" s="9" customFormat="1" ht="18.75" customHeight="1">
      <c r="A251" s="658"/>
      <c r="B251" s="690"/>
      <c r="C251" s="228" t="s">
        <v>14</v>
      </c>
      <c r="D251" s="14"/>
      <c r="E251" s="14"/>
      <c r="F251" s="21"/>
      <c r="G251" s="20"/>
      <c r="H251" s="21"/>
      <c r="I251" s="32"/>
      <c r="J251" s="32"/>
      <c r="K251" s="78"/>
      <c r="L251" s="78"/>
      <c r="M251" s="78"/>
      <c r="N251" s="78"/>
      <c r="O251" s="78"/>
    </row>
    <row r="252" spans="1:15" s="9" customFormat="1" ht="15.75">
      <c r="A252" s="658"/>
      <c r="B252" s="690"/>
      <c r="C252" s="72" t="s">
        <v>76</v>
      </c>
      <c r="D252" s="19" t="s">
        <v>15</v>
      </c>
      <c r="E252" s="14" t="s">
        <v>34</v>
      </c>
      <c r="F252" s="21">
        <f>F249/F254</f>
        <v>243.45168066962464</v>
      </c>
      <c r="G252" s="21">
        <f>G249/G254</f>
        <v>99.84499103181346</v>
      </c>
      <c r="H252" s="21"/>
      <c r="I252" s="21">
        <f>I249/I254</f>
        <v>145.22914503288337</v>
      </c>
      <c r="J252" s="32"/>
      <c r="K252" s="245"/>
      <c r="L252" s="78"/>
      <c r="M252" s="78"/>
      <c r="N252" s="78"/>
      <c r="O252" s="78"/>
    </row>
    <row r="253" spans="1:15" s="9" customFormat="1" ht="15.75">
      <c r="A253" s="658"/>
      <c r="B253" s="690"/>
      <c r="C253" s="228" t="s">
        <v>16</v>
      </c>
      <c r="D253" s="689" t="s">
        <v>17</v>
      </c>
      <c r="E253" s="746" t="s">
        <v>21</v>
      </c>
      <c r="F253" s="23"/>
      <c r="G253" s="23"/>
      <c r="H253" s="21"/>
      <c r="I253" s="32"/>
      <c r="J253" s="32"/>
      <c r="K253" s="78"/>
      <c r="L253" s="78"/>
      <c r="M253" s="78"/>
      <c r="N253" s="78"/>
      <c r="O253" s="78"/>
    </row>
    <row r="254" spans="1:16" s="9" customFormat="1" ht="15.75">
      <c r="A254" s="658"/>
      <c r="B254" s="690"/>
      <c r="C254" s="72" t="s">
        <v>1</v>
      </c>
      <c r="D254" s="689"/>
      <c r="E254" s="746"/>
      <c r="F254" s="18">
        <v>31.779</v>
      </c>
      <c r="G254" s="18">
        <v>31.779</v>
      </c>
      <c r="H254" s="18"/>
      <c r="I254" s="18">
        <v>31.779</v>
      </c>
      <c r="J254" s="32"/>
      <c r="K254" s="78"/>
      <c r="L254" s="78"/>
      <c r="M254" s="78"/>
      <c r="N254" s="78"/>
      <c r="O254" s="78"/>
      <c r="P254" s="190"/>
    </row>
    <row r="255" spans="1:15" s="9" customFormat="1" ht="18.75" customHeight="1">
      <c r="A255" s="658"/>
      <c r="B255" s="690"/>
      <c r="C255" s="228" t="s">
        <v>19</v>
      </c>
      <c r="D255" s="55"/>
      <c r="E255" s="55"/>
      <c r="F255" s="55"/>
      <c r="G255" s="55"/>
      <c r="H255" s="55"/>
      <c r="I255" s="32"/>
      <c r="J255" s="32"/>
      <c r="K255" s="78"/>
      <c r="L255" s="78"/>
      <c r="M255" s="78"/>
      <c r="N255" s="78"/>
      <c r="O255" s="78"/>
    </row>
    <row r="256" spans="1:15" s="9" customFormat="1" ht="15">
      <c r="A256" s="658"/>
      <c r="B256" s="690"/>
      <c r="C256" s="219" t="s">
        <v>73</v>
      </c>
      <c r="D256" s="17" t="s">
        <v>83</v>
      </c>
      <c r="E256" s="222" t="s">
        <v>75</v>
      </c>
      <c r="F256" s="68">
        <v>52</v>
      </c>
      <c r="G256" s="68">
        <v>100</v>
      </c>
      <c r="H256" s="68"/>
      <c r="I256" s="324">
        <v>100</v>
      </c>
      <c r="J256" s="32"/>
      <c r="K256" s="78"/>
      <c r="L256" s="78"/>
      <c r="M256" s="78"/>
      <c r="N256" s="78"/>
      <c r="O256" s="78"/>
    </row>
    <row r="257" spans="1:15" s="9" customFormat="1" ht="36" customHeight="1">
      <c r="A257" s="740" t="s">
        <v>302</v>
      </c>
      <c r="B257" s="736"/>
      <c r="C257" s="735" t="str">
        <f>'Додаток 2'!B97</f>
        <v>Коригування проектної документації "Капітальний ремонт їдальні та харчоблоку комунального закладу  «Южненський навчально-виховний комплекс (загальноосвітня спеціалізована школа І-ІІІ ступенів №2-центр позашкільної освіти-професійно-технічне училище) Южненської міської ради Одеської області» за адресою просп. Миру, 18 м. Южного Одеської області". </v>
      </c>
      <c r="D257" s="648"/>
      <c r="E257" s="648"/>
      <c r="F257" s="648"/>
      <c r="G257" s="648"/>
      <c r="H257" s="648"/>
      <c r="I257" s="648"/>
      <c r="J257" s="648"/>
      <c r="K257" s="78"/>
      <c r="L257" s="78"/>
      <c r="M257" s="78"/>
      <c r="N257" s="78"/>
      <c r="O257" s="78"/>
    </row>
    <row r="258" spans="1:15" s="9" customFormat="1" ht="15.75">
      <c r="A258" s="738"/>
      <c r="B258" s="646"/>
      <c r="C258" s="228" t="s">
        <v>12</v>
      </c>
      <c r="D258" s="14"/>
      <c r="E258" s="14"/>
      <c r="F258" s="242"/>
      <c r="G258" s="243"/>
      <c r="H258" s="243"/>
      <c r="I258" s="32"/>
      <c r="J258" s="32"/>
      <c r="K258" s="78"/>
      <c r="L258" s="78"/>
      <c r="M258" s="78"/>
      <c r="N258" s="78"/>
      <c r="O258" s="78"/>
    </row>
    <row r="259" spans="1:15" s="9" customFormat="1" ht="15.75">
      <c r="A259" s="738"/>
      <c r="B259" s="646"/>
      <c r="C259" s="269" t="s">
        <v>110</v>
      </c>
      <c r="D259" s="14" t="s">
        <v>13</v>
      </c>
      <c r="E259" s="14" t="s">
        <v>36</v>
      </c>
      <c r="F259" s="65"/>
      <c r="G259" s="65"/>
      <c r="H259" s="16"/>
      <c r="I259" s="324">
        <v>1</v>
      </c>
      <c r="J259" s="32"/>
      <c r="K259" s="78"/>
      <c r="L259" s="78"/>
      <c r="M259" s="78"/>
      <c r="N259" s="78"/>
      <c r="O259" s="78"/>
    </row>
    <row r="260" spans="1:15" s="9" customFormat="1" ht="15.75">
      <c r="A260" s="738"/>
      <c r="B260" s="646"/>
      <c r="C260" s="114" t="s">
        <v>85</v>
      </c>
      <c r="D260" s="14" t="s">
        <v>13</v>
      </c>
      <c r="E260" s="14" t="s">
        <v>38</v>
      </c>
      <c r="F260" s="123">
        <f>'Додаток 2'!K97</f>
        <v>0</v>
      </c>
      <c r="G260" s="123">
        <f>'Додаток 2'!L97</f>
        <v>0</v>
      </c>
      <c r="H260" s="123">
        <f>'Додаток 2'!M97</f>
        <v>0</v>
      </c>
      <c r="I260" s="123">
        <f>'Додаток 2'!N97</f>
        <v>200</v>
      </c>
      <c r="J260" s="123">
        <f>'Додаток 2'!O97</f>
        <v>0</v>
      </c>
      <c r="K260" s="78"/>
      <c r="L260" s="78"/>
      <c r="M260" s="78"/>
      <c r="N260" s="78"/>
      <c r="O260" s="78"/>
    </row>
    <row r="261" spans="1:15" s="9" customFormat="1" ht="15.75" customHeight="1">
      <c r="A261" s="738"/>
      <c r="B261" s="646"/>
      <c r="C261" s="542" t="s">
        <v>14</v>
      </c>
      <c r="D261" s="14"/>
      <c r="E261" s="14"/>
      <c r="F261" s="123"/>
      <c r="G261" s="123"/>
      <c r="H261" s="123"/>
      <c r="I261" s="123"/>
      <c r="J261" s="123"/>
      <c r="K261" s="78"/>
      <c r="L261" s="78"/>
      <c r="M261" s="78"/>
      <c r="N261" s="78"/>
      <c r="O261" s="78"/>
    </row>
    <row r="262" spans="1:15" s="9" customFormat="1" ht="15.75">
      <c r="A262" s="738"/>
      <c r="B262" s="646"/>
      <c r="C262" s="269" t="s">
        <v>93</v>
      </c>
      <c r="D262" s="19" t="s">
        <v>17</v>
      </c>
      <c r="E262" s="8" t="s">
        <v>36</v>
      </c>
      <c r="F262" s="21"/>
      <c r="G262" s="20"/>
      <c r="H262" s="21"/>
      <c r="I262" s="324">
        <v>1</v>
      </c>
      <c r="J262" s="32"/>
      <c r="K262" s="78"/>
      <c r="L262" s="78"/>
      <c r="M262" s="78"/>
      <c r="N262" s="78"/>
      <c r="O262" s="78"/>
    </row>
    <row r="263" spans="1:15" s="9" customFormat="1" ht="15.75">
      <c r="A263" s="738"/>
      <c r="B263" s="646"/>
      <c r="C263" s="542" t="s">
        <v>16</v>
      </c>
      <c r="D263" s="17"/>
      <c r="E263" s="8"/>
      <c r="F263" s="21"/>
      <c r="G263" s="21"/>
      <c r="H263" s="21"/>
      <c r="I263" s="21"/>
      <c r="J263" s="32"/>
      <c r="K263" s="78"/>
      <c r="L263" s="78"/>
      <c r="M263" s="78"/>
      <c r="N263" s="78"/>
      <c r="O263" s="78"/>
    </row>
    <row r="264" spans="1:15" s="9" customFormat="1" ht="15.75">
      <c r="A264" s="738"/>
      <c r="B264" s="646"/>
      <c r="C264" s="114" t="s">
        <v>79</v>
      </c>
      <c r="D264" s="14" t="s">
        <v>22</v>
      </c>
      <c r="E264" s="8" t="s">
        <v>18</v>
      </c>
      <c r="F264" s="23"/>
      <c r="G264" s="23"/>
      <c r="H264" s="21"/>
      <c r="I264" s="473">
        <f>I260</f>
        <v>200</v>
      </c>
      <c r="J264" s="32"/>
      <c r="K264" s="78"/>
      <c r="L264" s="78"/>
      <c r="M264" s="78"/>
      <c r="N264" s="78"/>
      <c r="O264" s="78"/>
    </row>
    <row r="265" spans="1:15" s="9" customFormat="1" ht="15.75">
      <c r="A265" s="738"/>
      <c r="B265" s="646"/>
      <c r="C265" s="542" t="s">
        <v>19</v>
      </c>
      <c r="D265" s="55"/>
      <c r="E265" s="72"/>
      <c r="F265" s="18"/>
      <c r="G265" s="18"/>
      <c r="H265" s="18"/>
      <c r="I265" s="324"/>
      <c r="J265" s="32"/>
      <c r="K265" s="78"/>
      <c r="L265" s="78"/>
      <c r="M265" s="78"/>
      <c r="N265" s="78"/>
      <c r="O265" s="78"/>
    </row>
    <row r="266" spans="1:15" s="9" customFormat="1" ht="15.75">
      <c r="A266" s="739"/>
      <c r="B266" s="647"/>
      <c r="C266" s="269" t="s">
        <v>80</v>
      </c>
      <c r="D266" s="210" t="s">
        <v>83</v>
      </c>
      <c r="E266" s="8" t="s">
        <v>75</v>
      </c>
      <c r="F266" s="55"/>
      <c r="G266" s="55"/>
      <c r="H266" s="55"/>
      <c r="I266" s="324">
        <v>100</v>
      </c>
      <c r="J266" s="32"/>
      <c r="K266" s="78"/>
      <c r="L266" s="78"/>
      <c r="M266" s="78"/>
      <c r="N266" s="78"/>
      <c r="O266" s="78"/>
    </row>
    <row r="267" spans="1:15" ht="36" customHeight="1">
      <c r="A267" s="712" t="s">
        <v>359</v>
      </c>
      <c r="B267" s="193"/>
      <c r="C267" s="686" t="str">
        <f>'Додаток 2'!B98</f>
        <v>Проектно-вишукувальні роботи "Реконструкція електричних мереж комунального закладу загальної середньої освіти № 2 Южненської міської ради Одеського району Одеської області, за адресою: просп. Миру, 18 м. Южне Одеської області"</v>
      </c>
      <c r="D267" s="686"/>
      <c r="E267" s="686"/>
      <c r="F267" s="686"/>
      <c r="G267" s="686"/>
      <c r="H267" s="686"/>
      <c r="I267" s="686"/>
      <c r="J267" s="686"/>
      <c r="K267"/>
      <c r="L267"/>
      <c r="M267"/>
      <c r="N267"/>
      <c r="O267"/>
    </row>
    <row r="268" spans="1:10" s="9" customFormat="1" ht="20.25" customHeight="1">
      <c r="A268" s="713"/>
      <c r="B268" s="214"/>
      <c r="C268" s="228" t="s">
        <v>12</v>
      </c>
      <c r="D268" s="14"/>
      <c r="E268" s="14"/>
      <c r="F268" s="180"/>
      <c r="G268" s="57"/>
      <c r="H268" s="57"/>
      <c r="I268" s="32"/>
      <c r="J268" s="32"/>
    </row>
    <row r="269" spans="1:10" s="9" customFormat="1" ht="17.25" customHeight="1">
      <c r="A269" s="713"/>
      <c r="B269" s="214"/>
      <c r="C269" s="72" t="s">
        <v>110</v>
      </c>
      <c r="D269" s="14" t="s">
        <v>13</v>
      </c>
      <c r="E269" s="14" t="s">
        <v>36</v>
      </c>
      <c r="F269" s="151"/>
      <c r="G269" s="70"/>
      <c r="H269" s="70"/>
      <c r="I269" s="32"/>
      <c r="J269" s="324">
        <v>1</v>
      </c>
    </row>
    <row r="270" spans="1:10" s="9" customFormat="1" ht="15.75" customHeight="1">
      <c r="A270" s="713"/>
      <c r="B270" s="214"/>
      <c r="C270" s="219" t="s">
        <v>85</v>
      </c>
      <c r="D270" s="14" t="s">
        <v>13</v>
      </c>
      <c r="E270" s="14" t="s">
        <v>38</v>
      </c>
      <c r="F270" s="70">
        <f>'Додаток 2'!K98</f>
        <v>0</v>
      </c>
      <c r="G270" s="70">
        <f>'Додаток 2'!L98</f>
        <v>0</v>
      </c>
      <c r="H270" s="70">
        <f>'Додаток 2'!M98</f>
        <v>0</v>
      </c>
      <c r="I270" s="70">
        <f>'Додаток 2'!N98</f>
        <v>0</v>
      </c>
      <c r="J270" s="70">
        <f>'Додаток 2'!O98</f>
        <v>500</v>
      </c>
    </row>
    <row r="271" spans="1:10" s="9" customFormat="1" ht="22.5" customHeight="1">
      <c r="A271" s="713"/>
      <c r="B271" s="214"/>
      <c r="C271" s="228" t="s">
        <v>14</v>
      </c>
      <c r="D271" s="14"/>
      <c r="E271" s="14"/>
      <c r="F271" s="151"/>
      <c r="G271" s="151"/>
      <c r="H271" s="151"/>
      <c r="I271" s="32"/>
      <c r="J271" s="324"/>
    </row>
    <row r="272" spans="1:10" s="9" customFormat="1" ht="16.5" customHeight="1">
      <c r="A272" s="713"/>
      <c r="B272" s="214"/>
      <c r="C272" s="72" t="s">
        <v>93</v>
      </c>
      <c r="D272" s="19" t="s">
        <v>17</v>
      </c>
      <c r="E272" s="8" t="s">
        <v>36</v>
      </c>
      <c r="F272" s="152"/>
      <c r="G272" s="152"/>
      <c r="H272" s="70"/>
      <c r="I272" s="32"/>
      <c r="J272" s="324">
        <v>1</v>
      </c>
    </row>
    <row r="273" spans="1:10" s="9" customFormat="1" ht="16.5" customHeight="1">
      <c r="A273" s="713"/>
      <c r="B273" s="214"/>
      <c r="C273" s="228" t="s">
        <v>16</v>
      </c>
      <c r="D273" s="17"/>
      <c r="E273" s="8"/>
      <c r="F273" s="70"/>
      <c r="G273" s="70"/>
      <c r="H273" s="70"/>
      <c r="I273" s="32"/>
      <c r="J273" s="324"/>
    </row>
    <row r="274" spans="1:10" s="9" customFormat="1" ht="15.75" customHeight="1">
      <c r="A274" s="713"/>
      <c r="B274" s="214"/>
      <c r="C274" s="219" t="s">
        <v>79</v>
      </c>
      <c r="D274" s="14" t="s">
        <v>22</v>
      </c>
      <c r="E274" s="8" t="s">
        <v>18</v>
      </c>
      <c r="F274" s="70"/>
      <c r="G274" s="70"/>
      <c r="H274" s="70"/>
      <c r="I274" s="70"/>
      <c r="J274" s="70">
        <f>J270/J272</f>
        <v>500</v>
      </c>
    </row>
    <row r="275" spans="1:11" s="9" customFormat="1" ht="20.25" customHeight="1">
      <c r="A275" s="713"/>
      <c r="B275" s="214"/>
      <c r="C275" s="228" t="s">
        <v>19</v>
      </c>
      <c r="D275" s="55"/>
      <c r="E275" s="72"/>
      <c r="F275" s="8"/>
      <c r="G275" s="8"/>
      <c r="H275" s="8"/>
      <c r="I275" s="32"/>
      <c r="J275" s="324"/>
      <c r="K275" s="231"/>
    </row>
    <row r="276" spans="1:11" s="9" customFormat="1" ht="20.25" customHeight="1">
      <c r="A276" s="713"/>
      <c r="B276" s="214"/>
      <c r="C276" s="72" t="s">
        <v>80</v>
      </c>
      <c r="D276" s="210" t="s">
        <v>83</v>
      </c>
      <c r="E276" s="8" t="s">
        <v>75</v>
      </c>
      <c r="F276" s="8"/>
      <c r="G276" s="8"/>
      <c r="H276" s="8"/>
      <c r="I276" s="32"/>
      <c r="J276" s="324">
        <v>100</v>
      </c>
      <c r="K276" s="231"/>
    </row>
    <row r="277" spans="1:15" ht="43.5" customHeight="1" hidden="1">
      <c r="A277" s="712" t="s">
        <v>198</v>
      </c>
      <c r="B277" s="262"/>
      <c r="C277" s="686" t="e">
        <f>'Додаток 2'!#REF!</f>
        <v>#REF!</v>
      </c>
      <c r="D277" s="686"/>
      <c r="E277" s="686"/>
      <c r="F277" s="686"/>
      <c r="G277" s="686"/>
      <c r="H277" s="686"/>
      <c r="I277" s="686"/>
      <c r="J277" s="686"/>
      <c r="K277"/>
      <c r="L277"/>
      <c r="M277"/>
      <c r="N277"/>
      <c r="O277"/>
    </row>
    <row r="278" spans="1:10" s="9" customFormat="1" ht="20.25" customHeight="1" hidden="1">
      <c r="A278" s="713"/>
      <c r="B278" s="214"/>
      <c r="C278" s="228" t="s">
        <v>12</v>
      </c>
      <c r="D278" s="14"/>
      <c r="E278" s="14"/>
      <c r="F278" s="180"/>
      <c r="G278" s="57"/>
      <c r="H278" s="57"/>
      <c r="I278" s="32"/>
      <c r="J278" s="32"/>
    </row>
    <row r="279" spans="1:10" s="9" customFormat="1" ht="17.25" customHeight="1" hidden="1">
      <c r="A279" s="713"/>
      <c r="B279" s="214"/>
      <c r="C279" s="72" t="s">
        <v>199</v>
      </c>
      <c r="D279" s="14" t="s">
        <v>13</v>
      </c>
      <c r="E279" s="14" t="s">
        <v>36</v>
      </c>
      <c r="F279" s="151"/>
      <c r="G279" s="151">
        <v>1</v>
      </c>
      <c r="H279" s="70"/>
      <c r="I279" s="32"/>
      <c r="J279" s="32"/>
    </row>
    <row r="280" spans="1:10" s="9" customFormat="1" ht="15.75" customHeight="1" hidden="1">
      <c r="A280" s="713"/>
      <c r="B280" s="214"/>
      <c r="C280" s="219" t="s">
        <v>85</v>
      </c>
      <c r="D280" s="14" t="s">
        <v>13</v>
      </c>
      <c r="E280" s="14" t="s">
        <v>38</v>
      </c>
      <c r="F280" s="70" t="e">
        <f>'Додаток 2'!#REF!</f>
        <v>#REF!</v>
      </c>
      <c r="G280" s="70" t="e">
        <f>'Додаток 2'!#REF!</f>
        <v>#REF!</v>
      </c>
      <c r="H280" s="70" t="e">
        <f>'Додаток 2'!#REF!</f>
        <v>#REF!</v>
      </c>
      <c r="I280" s="70" t="e">
        <f>'Додаток 2'!#REF!</f>
        <v>#REF!</v>
      </c>
      <c r="J280" s="70" t="e">
        <f>'Додаток 2'!#REF!</f>
        <v>#REF!</v>
      </c>
    </row>
    <row r="281" spans="1:10" s="9" customFormat="1" ht="22.5" customHeight="1" hidden="1">
      <c r="A281" s="713"/>
      <c r="B281" s="214"/>
      <c r="C281" s="228" t="s">
        <v>14</v>
      </c>
      <c r="D281" s="14"/>
      <c r="E281" s="14"/>
      <c r="F281" s="151"/>
      <c r="G281" s="151"/>
      <c r="H281" s="151"/>
      <c r="I281" s="32"/>
      <c r="J281" s="32"/>
    </row>
    <row r="282" spans="1:10" s="9" customFormat="1" ht="16.5" customHeight="1" hidden="1">
      <c r="A282" s="713"/>
      <c r="B282" s="214"/>
      <c r="C282" s="72" t="s">
        <v>200</v>
      </c>
      <c r="D282" s="19" t="s">
        <v>17</v>
      </c>
      <c r="E282" s="8" t="s">
        <v>36</v>
      </c>
      <c r="F282" s="152"/>
      <c r="G282" s="151">
        <v>1</v>
      </c>
      <c r="H282" s="70"/>
      <c r="I282" s="32"/>
      <c r="J282" s="32"/>
    </row>
    <row r="283" spans="1:10" s="9" customFormat="1" ht="16.5" customHeight="1" hidden="1">
      <c r="A283" s="713"/>
      <c r="B283" s="214"/>
      <c r="C283" s="228" t="s">
        <v>16</v>
      </c>
      <c r="D283" s="17"/>
      <c r="E283" s="8"/>
      <c r="F283" s="70"/>
      <c r="G283" s="70"/>
      <c r="H283" s="70"/>
      <c r="I283" s="32"/>
      <c r="J283" s="32"/>
    </row>
    <row r="284" spans="1:10" s="9" customFormat="1" ht="15.75" customHeight="1" hidden="1">
      <c r="A284" s="713"/>
      <c r="B284" s="214"/>
      <c r="C284" s="219" t="s">
        <v>201</v>
      </c>
      <c r="D284" s="14" t="s">
        <v>22</v>
      </c>
      <c r="E284" s="8" t="s">
        <v>18</v>
      </c>
      <c r="F284" s="70"/>
      <c r="G284" s="70" t="e">
        <f>G280/G282</f>
        <v>#REF!</v>
      </c>
      <c r="H284" s="70"/>
      <c r="I284" s="32"/>
      <c r="J284" s="32"/>
    </row>
    <row r="285" spans="1:11" s="9" customFormat="1" ht="20.25" customHeight="1" hidden="1">
      <c r="A285" s="713"/>
      <c r="B285" s="214"/>
      <c r="C285" s="228" t="s">
        <v>19</v>
      </c>
      <c r="D285" s="55"/>
      <c r="E285" s="72"/>
      <c r="F285" s="8"/>
      <c r="G285" s="8"/>
      <c r="H285" s="8"/>
      <c r="I285" s="32"/>
      <c r="J285" s="32"/>
      <c r="K285" s="231"/>
    </row>
    <row r="286" spans="1:11" s="9" customFormat="1" ht="20.25" customHeight="1" hidden="1">
      <c r="A286" s="713"/>
      <c r="B286" s="214"/>
      <c r="C286" s="72" t="s">
        <v>80</v>
      </c>
      <c r="D286" s="210" t="s">
        <v>83</v>
      </c>
      <c r="E286" s="8" t="s">
        <v>75</v>
      </c>
      <c r="F286" s="8"/>
      <c r="G286" s="8">
        <v>100</v>
      </c>
      <c r="H286" s="8"/>
      <c r="I286" s="32"/>
      <c r="J286" s="32"/>
      <c r="K286" s="231"/>
    </row>
    <row r="287" spans="1:19" ht="21.75" customHeight="1">
      <c r="A287" s="156" t="s">
        <v>47</v>
      </c>
      <c r="B287" s="741" t="str">
        <f>'Додаток 2'!B99</f>
        <v>АШГ</v>
      </c>
      <c r="C287" s="642"/>
      <c r="D287" s="337"/>
      <c r="E287" s="337"/>
      <c r="F287" s="339">
        <f>F291+F303+F313</f>
        <v>0</v>
      </c>
      <c r="G287" s="339">
        <f>G291+G303+G313</f>
        <v>48.43869</v>
      </c>
      <c r="H287" s="339">
        <f>H291+H303+H313</f>
        <v>0</v>
      </c>
      <c r="I287" s="339">
        <f>I291+I303+I313</f>
        <v>2883.393</v>
      </c>
      <c r="J287" s="339">
        <f>J291+J303+J313</f>
        <v>0</v>
      </c>
      <c r="K287" s="78"/>
      <c r="L287" s="78"/>
      <c r="M287" s="78"/>
      <c r="N287" s="78"/>
      <c r="Q287" s="202">
        <f>F287+G287+H287</f>
        <v>48.43869</v>
      </c>
      <c r="S287" s="201">
        <f>Q287-'Додаток 2'!J99</f>
        <v>-2883.393</v>
      </c>
    </row>
    <row r="288" spans="1:18" ht="40.5" customHeight="1">
      <c r="A288" s="747" t="s">
        <v>303</v>
      </c>
      <c r="B288" s="729"/>
      <c r="C288" s="648" t="str">
        <f>'Додаток 2'!B100</f>
        <v>Капітальний ремонт покрівлі спортивної зали комунального закладу загальної середньої освіти  «Авторська школа М.П. Гузика» Южненської міської ради Одеського району Одеської області за адресою вул. Хіміків, 10-А м. Южного Одеської області, в т.ч.:</v>
      </c>
      <c r="D288" s="648"/>
      <c r="E288" s="648"/>
      <c r="F288" s="648"/>
      <c r="G288" s="648"/>
      <c r="H288" s="648"/>
      <c r="I288" s="648"/>
      <c r="J288" s="648"/>
      <c r="P288" s="6"/>
      <c r="R288" s="112"/>
    </row>
    <row r="289" spans="1:10" ht="21" customHeight="1">
      <c r="A289" s="747"/>
      <c r="B289" s="730"/>
      <c r="C289" s="41" t="s">
        <v>12</v>
      </c>
      <c r="D289" s="745" t="s">
        <v>81</v>
      </c>
      <c r="E289" s="651" t="s">
        <v>34</v>
      </c>
      <c r="F289" s="57"/>
      <c r="G289" s="65"/>
      <c r="H289" s="57"/>
      <c r="I289" s="86"/>
      <c r="J289" s="86"/>
    </row>
    <row r="290" spans="1:10" ht="24" customHeight="1">
      <c r="A290" s="747"/>
      <c r="B290" s="730"/>
      <c r="C290" s="42" t="s">
        <v>182</v>
      </c>
      <c r="D290" s="745"/>
      <c r="E290" s="651"/>
      <c r="F290" s="145"/>
      <c r="G290" s="65"/>
      <c r="H290" s="65"/>
      <c r="I290" s="335">
        <v>400</v>
      </c>
      <c r="J290" s="86"/>
    </row>
    <row r="291" spans="1:10" ht="18.75" customHeight="1">
      <c r="A291" s="747"/>
      <c r="B291" s="730"/>
      <c r="C291" s="64" t="s">
        <v>77</v>
      </c>
      <c r="D291" s="74" t="s">
        <v>13</v>
      </c>
      <c r="E291" s="34" t="s">
        <v>38</v>
      </c>
      <c r="F291" s="57">
        <f>'Додаток 2'!K100</f>
        <v>0</v>
      </c>
      <c r="G291" s="57">
        <f>'Додаток 2'!L100</f>
        <v>48.43869</v>
      </c>
      <c r="H291" s="57">
        <f>'Додаток 2'!M100</f>
        <v>0</v>
      </c>
      <c r="I291" s="57">
        <f>'Додаток 2'!N100</f>
        <v>2528.737</v>
      </c>
      <c r="J291" s="57">
        <f>'Додаток 2'!O100</f>
        <v>0</v>
      </c>
    </row>
    <row r="292" spans="1:10" ht="20.25" customHeight="1">
      <c r="A292" s="747"/>
      <c r="B292" s="730"/>
      <c r="C292" s="136" t="str">
        <f>'Додаток 2'!B101</f>
        <v>проектно-вишукувальні роботи</v>
      </c>
      <c r="D292" s="74" t="s">
        <v>13</v>
      </c>
      <c r="E292" s="34" t="s">
        <v>38</v>
      </c>
      <c r="F292" s="57">
        <f>'Додаток 2'!K101</f>
        <v>0</v>
      </c>
      <c r="G292" s="57">
        <f>'Додаток 2'!L101</f>
        <v>48.43869</v>
      </c>
      <c r="H292" s="57">
        <f>'Додаток 2'!M101</f>
        <v>0</v>
      </c>
      <c r="I292" s="57">
        <f>'Додаток 2'!N101</f>
        <v>0</v>
      </c>
      <c r="J292" s="57">
        <f>'Додаток 2'!O101</f>
        <v>0</v>
      </c>
    </row>
    <row r="293" spans="1:10" ht="20.25" customHeight="1">
      <c r="A293" s="747"/>
      <c r="B293" s="730"/>
      <c r="C293" s="136" t="str">
        <f>'Додаток 2'!B102</f>
        <v>коригування проектно-вишукувальної документації</v>
      </c>
      <c r="D293" s="74" t="s">
        <v>13</v>
      </c>
      <c r="E293" s="34" t="s">
        <v>38</v>
      </c>
      <c r="F293" s="57">
        <f>'Додаток 2'!K102</f>
        <v>0</v>
      </c>
      <c r="G293" s="57">
        <f>'Додаток 2'!L102</f>
        <v>0</v>
      </c>
      <c r="H293" s="57">
        <f>'Додаток 2'!M102</f>
        <v>0</v>
      </c>
      <c r="I293" s="57">
        <f>'Додаток 2'!N102</f>
        <v>32.049</v>
      </c>
      <c r="J293" s="57">
        <f>'Додаток 2'!O102</f>
        <v>0</v>
      </c>
    </row>
    <row r="294" spans="1:10" ht="19.5" customHeight="1">
      <c r="A294" s="747"/>
      <c r="B294" s="730"/>
      <c r="C294" s="87" t="s">
        <v>14</v>
      </c>
      <c r="D294" s="74"/>
      <c r="E294" s="34"/>
      <c r="F294" s="21"/>
      <c r="G294" s="21"/>
      <c r="H294" s="21"/>
      <c r="I294" s="335"/>
      <c r="J294" s="86"/>
    </row>
    <row r="295" spans="1:10" ht="20.25" customHeight="1">
      <c r="A295" s="747"/>
      <c r="B295" s="730"/>
      <c r="C295" s="42" t="s">
        <v>183</v>
      </c>
      <c r="D295" s="216" t="s">
        <v>15</v>
      </c>
      <c r="E295" s="34" t="s">
        <v>34</v>
      </c>
      <c r="F295" s="22"/>
      <c r="G295" s="21"/>
      <c r="H295" s="21"/>
      <c r="I295" s="21">
        <v>400</v>
      </c>
      <c r="J295" s="86"/>
    </row>
    <row r="296" spans="1:10" ht="15.75">
      <c r="A296" s="747"/>
      <c r="B296" s="730"/>
      <c r="C296" s="41" t="s">
        <v>16</v>
      </c>
      <c r="D296" s="340"/>
      <c r="E296" s="58"/>
      <c r="F296" s="18"/>
      <c r="G296" s="18"/>
      <c r="H296" s="18"/>
      <c r="I296" s="335"/>
      <c r="J296" s="86"/>
    </row>
    <row r="297" spans="1:10" ht="15.75">
      <c r="A297" s="747"/>
      <c r="B297" s="730"/>
      <c r="C297" s="82" t="s">
        <v>33</v>
      </c>
      <c r="D297" s="83" t="s">
        <v>17</v>
      </c>
      <c r="E297" s="34" t="s">
        <v>21</v>
      </c>
      <c r="F297" s="181"/>
      <c r="G297" s="57"/>
      <c r="H297" s="118"/>
      <c r="I297" s="411">
        <f>I291/I295</f>
        <v>6.3218425</v>
      </c>
      <c r="J297" s="86"/>
    </row>
    <row r="298" spans="1:10" ht="18.75" customHeight="1">
      <c r="A298" s="747"/>
      <c r="B298" s="730"/>
      <c r="C298" s="41" t="s">
        <v>19</v>
      </c>
      <c r="D298" s="83"/>
      <c r="E298" s="34"/>
      <c r="F298" s="55"/>
      <c r="G298" s="221"/>
      <c r="H298" s="55"/>
      <c r="I298" s="335"/>
      <c r="J298" s="86"/>
    </row>
    <row r="299" spans="1:10" ht="15.75">
      <c r="A299" s="747"/>
      <c r="B299" s="731"/>
      <c r="C299" s="42" t="s">
        <v>73</v>
      </c>
      <c r="D299" s="54" t="s">
        <v>74</v>
      </c>
      <c r="E299" s="61" t="s">
        <v>75</v>
      </c>
      <c r="F299" s="14"/>
      <c r="G299" s="145">
        <f>G291/2165*100</f>
        <v>2.2373528868360277</v>
      </c>
      <c r="H299" s="176"/>
      <c r="I299" s="335">
        <v>100</v>
      </c>
      <c r="J299" s="86"/>
    </row>
    <row r="300" spans="1:10" ht="33" customHeight="1">
      <c r="A300" s="658" t="s">
        <v>348</v>
      </c>
      <c r="B300" s="645"/>
      <c r="C300" s="648" t="str">
        <f>'Додаток 2'!B103</f>
        <v>Коригування проектно-вишукувальної документації "Капітальний ремонт покрівлі спортивної зали комунального закладу загальної середньої освіти  «Авторська школа М.П. Гузика» Южненської міської ради Одеського району Одеської області за адресою вул. Хіміків, 10-А м. Южного Одеської області"</v>
      </c>
      <c r="D300" s="648"/>
      <c r="E300" s="648"/>
      <c r="F300" s="648"/>
      <c r="G300" s="648"/>
      <c r="H300" s="648"/>
      <c r="I300" s="648"/>
      <c r="J300" s="648"/>
    </row>
    <row r="301" spans="1:10" ht="15.75">
      <c r="A301" s="658"/>
      <c r="B301" s="646"/>
      <c r="C301" s="41" t="s">
        <v>12</v>
      </c>
      <c r="D301" s="34"/>
      <c r="E301" s="34"/>
      <c r="F301" s="180"/>
      <c r="G301" s="57"/>
      <c r="H301" s="57"/>
      <c r="I301" s="86"/>
      <c r="J301" s="86"/>
    </row>
    <row r="302" spans="1:10" ht="15.75">
      <c r="A302" s="658"/>
      <c r="B302" s="646"/>
      <c r="C302" s="42" t="s">
        <v>254</v>
      </c>
      <c r="D302" s="35" t="s">
        <v>13</v>
      </c>
      <c r="E302" s="34" t="s">
        <v>36</v>
      </c>
      <c r="F302" s="65"/>
      <c r="G302" s="65"/>
      <c r="H302" s="145"/>
      <c r="I302" s="335">
        <v>1</v>
      </c>
      <c r="J302" s="86"/>
    </row>
    <row r="303" spans="1:10" ht="15.75">
      <c r="A303" s="658"/>
      <c r="B303" s="646"/>
      <c r="C303" s="60" t="s">
        <v>70</v>
      </c>
      <c r="D303" s="34" t="s">
        <v>13</v>
      </c>
      <c r="E303" s="34" t="s">
        <v>38</v>
      </c>
      <c r="F303" s="57">
        <f>'Додаток 2'!K34</f>
        <v>0</v>
      </c>
      <c r="G303" s="57">
        <f>'Додаток 2'!L103</f>
        <v>0</v>
      </c>
      <c r="H303" s="57">
        <f>'Додаток 2'!M103</f>
        <v>0</v>
      </c>
      <c r="I303" s="57">
        <f>'Додаток 2'!N103</f>
        <v>38.448</v>
      </c>
      <c r="J303" s="57">
        <f>'Додаток 2'!O103</f>
        <v>0</v>
      </c>
    </row>
    <row r="304" spans="1:10" ht="15.75">
      <c r="A304" s="658"/>
      <c r="B304" s="646"/>
      <c r="C304" s="41" t="s">
        <v>14</v>
      </c>
      <c r="D304" s="651" t="s">
        <v>15</v>
      </c>
      <c r="E304" s="651" t="s">
        <v>36</v>
      </c>
      <c r="F304" s="652"/>
      <c r="G304" s="652"/>
      <c r="H304" s="663"/>
      <c r="I304" s="652">
        <v>1</v>
      </c>
      <c r="J304" s="649"/>
    </row>
    <row r="305" spans="1:10" ht="15">
      <c r="A305" s="658"/>
      <c r="B305" s="646"/>
      <c r="C305" s="42" t="s">
        <v>255</v>
      </c>
      <c r="D305" s="651"/>
      <c r="E305" s="651"/>
      <c r="F305" s="652"/>
      <c r="G305" s="652"/>
      <c r="H305" s="663"/>
      <c r="I305" s="652"/>
      <c r="J305" s="650"/>
    </row>
    <row r="306" spans="1:10" ht="15.75">
      <c r="A306" s="658"/>
      <c r="B306" s="646"/>
      <c r="C306" s="41" t="s">
        <v>16</v>
      </c>
      <c r="D306" s="654" t="s">
        <v>17</v>
      </c>
      <c r="E306" s="651" t="s">
        <v>18</v>
      </c>
      <c r="F306" s="638"/>
      <c r="G306" s="639"/>
      <c r="H306" s="639"/>
      <c r="I306" s="639">
        <f>I303/I304</f>
        <v>38.448</v>
      </c>
      <c r="J306" s="649"/>
    </row>
    <row r="307" spans="1:10" ht="15">
      <c r="A307" s="658"/>
      <c r="B307" s="646"/>
      <c r="C307" s="42" t="s">
        <v>256</v>
      </c>
      <c r="D307" s="654"/>
      <c r="E307" s="651"/>
      <c r="F307" s="638"/>
      <c r="G307" s="640"/>
      <c r="H307" s="640"/>
      <c r="I307" s="640"/>
      <c r="J307" s="650"/>
    </row>
    <row r="308" spans="1:10" ht="15.75">
      <c r="A308" s="658"/>
      <c r="B308" s="646"/>
      <c r="C308" s="637" t="s">
        <v>19</v>
      </c>
      <c r="D308" s="637"/>
      <c r="E308" s="637"/>
      <c r="F308" s="637"/>
      <c r="G308" s="637"/>
      <c r="H308" s="637"/>
      <c r="I308" s="335"/>
      <c r="J308" s="86"/>
    </row>
    <row r="309" spans="1:10" ht="15">
      <c r="A309" s="658"/>
      <c r="B309" s="647"/>
      <c r="C309" s="42" t="s">
        <v>80</v>
      </c>
      <c r="D309" s="62" t="s">
        <v>74</v>
      </c>
      <c r="E309" s="61" t="s">
        <v>75</v>
      </c>
      <c r="F309" s="14"/>
      <c r="G309" s="14"/>
      <c r="H309" s="179"/>
      <c r="I309" s="14">
        <v>100</v>
      </c>
      <c r="J309" s="86"/>
    </row>
    <row r="310" spans="1:10" ht="30.75" customHeight="1">
      <c r="A310" s="653" t="s">
        <v>349</v>
      </c>
      <c r="B310" s="645"/>
      <c r="C310" s="648" t="str">
        <f>'Додаток 2'!B104</f>
        <v>Капітальний ремонт покрівлі спортивної зали комунального закладу загальної середньої освіти  «Авторська школа М.П. Гузика» Южненської міської ради Одеського району Одеської області за адресою вул. Хіміків, 10-А м. Южного Одеської області. Додаткові роботи. </v>
      </c>
      <c r="D310" s="648"/>
      <c r="E310" s="648"/>
      <c r="F310" s="648"/>
      <c r="G310" s="648"/>
      <c r="H310" s="648"/>
      <c r="I310" s="648"/>
      <c r="J310" s="648"/>
    </row>
    <row r="311" spans="1:10" ht="15.75">
      <c r="A311" s="653"/>
      <c r="B311" s="646"/>
      <c r="C311" s="41" t="s">
        <v>12</v>
      </c>
      <c r="D311" s="34"/>
      <c r="E311" s="34"/>
      <c r="F311" s="180"/>
      <c r="G311" s="57"/>
      <c r="H311" s="57"/>
      <c r="I311" s="86"/>
      <c r="J311" s="86"/>
    </row>
    <row r="312" spans="1:10" ht="15.75">
      <c r="A312" s="653"/>
      <c r="B312" s="646"/>
      <c r="C312" s="42" t="s">
        <v>134</v>
      </c>
      <c r="D312" s="35" t="s">
        <v>71</v>
      </c>
      <c r="E312" s="427" t="s">
        <v>91</v>
      </c>
      <c r="F312" s="178"/>
      <c r="G312" s="65"/>
      <c r="H312" s="145"/>
      <c r="I312" s="477">
        <v>400</v>
      </c>
      <c r="J312" s="86"/>
    </row>
    <row r="313" spans="1:10" ht="15.75">
      <c r="A313" s="653"/>
      <c r="B313" s="646"/>
      <c r="C313" s="60" t="s">
        <v>70</v>
      </c>
      <c r="D313" s="34" t="s">
        <v>13</v>
      </c>
      <c r="E313" s="34" t="s">
        <v>10</v>
      </c>
      <c r="F313" s="57">
        <f>'Додаток 2'!K104</f>
        <v>0</v>
      </c>
      <c r="G313" s="57">
        <f>'Додаток 2'!L104</f>
        <v>0</v>
      </c>
      <c r="H313" s="57">
        <f>'Додаток 2'!M104</f>
        <v>0</v>
      </c>
      <c r="I313" s="122">
        <f>'Додаток 2'!N104</f>
        <v>316.208</v>
      </c>
      <c r="J313" s="57">
        <f>'Додаток 2'!O104</f>
        <v>0</v>
      </c>
    </row>
    <row r="314" spans="1:10" ht="15.75">
      <c r="A314" s="653"/>
      <c r="B314" s="646"/>
      <c r="C314" s="41" t="s">
        <v>14</v>
      </c>
      <c r="D314" s="427"/>
      <c r="E314" s="427"/>
      <c r="F314" s="57"/>
      <c r="G314" s="21"/>
      <c r="H314" s="21"/>
      <c r="I314" s="468"/>
      <c r="J314" s="86"/>
    </row>
    <row r="315" spans="1:10" ht="15.75">
      <c r="A315" s="653"/>
      <c r="B315" s="646"/>
      <c r="C315" s="42" t="s">
        <v>76</v>
      </c>
      <c r="D315" s="427" t="s">
        <v>15</v>
      </c>
      <c r="E315" s="427" t="s">
        <v>91</v>
      </c>
      <c r="F315" s="178"/>
      <c r="G315" s="21"/>
      <c r="H315" s="22"/>
      <c r="I315" s="142">
        <v>400</v>
      </c>
      <c r="J315" s="86"/>
    </row>
    <row r="316" spans="1:10" ht="15.75">
      <c r="A316" s="653"/>
      <c r="B316" s="646"/>
      <c r="C316" s="41" t="s">
        <v>16</v>
      </c>
      <c r="D316" s="86"/>
      <c r="E316" s="86"/>
      <c r="F316" s="18"/>
      <c r="G316" s="18"/>
      <c r="H316" s="18"/>
      <c r="I316" s="86"/>
      <c r="J316" s="86"/>
    </row>
    <row r="317" spans="1:10" ht="18">
      <c r="A317" s="653"/>
      <c r="B317" s="646"/>
      <c r="C317" s="42" t="s">
        <v>72</v>
      </c>
      <c r="D317" s="428" t="s">
        <v>17</v>
      </c>
      <c r="E317" s="427" t="s">
        <v>28</v>
      </c>
      <c r="F317" s="18"/>
      <c r="G317" s="18"/>
      <c r="H317" s="18"/>
      <c r="I317" s="18">
        <f>I313/I315</f>
        <v>0.7905200000000001</v>
      </c>
      <c r="J317" s="86"/>
    </row>
    <row r="318" spans="1:10" ht="15.75">
      <c r="A318" s="653"/>
      <c r="B318" s="646"/>
      <c r="C318" s="41" t="s">
        <v>19</v>
      </c>
      <c r="D318" s="53"/>
      <c r="E318" s="53"/>
      <c r="F318" s="55"/>
      <c r="G318" s="55"/>
      <c r="H318" s="55"/>
      <c r="I318" s="86"/>
      <c r="J318" s="86"/>
    </row>
    <row r="319" spans="1:10" ht="15">
      <c r="A319" s="653"/>
      <c r="B319" s="647"/>
      <c r="C319" s="42" t="s">
        <v>239</v>
      </c>
      <c r="D319" s="62" t="s">
        <v>74</v>
      </c>
      <c r="E319" s="61" t="s">
        <v>75</v>
      </c>
      <c r="F319" s="14"/>
      <c r="G319" s="176"/>
      <c r="H319" s="176"/>
      <c r="I319" s="335">
        <v>100</v>
      </c>
      <c r="J319" s="86"/>
    </row>
    <row r="320" spans="1:19" ht="25.5" customHeight="1">
      <c r="A320" s="44" t="s">
        <v>48</v>
      </c>
      <c r="B320" s="643" t="str">
        <f>'Додаток 2'!B105</f>
        <v>Ліцей ім. В.Чорновола</v>
      </c>
      <c r="C320" s="644"/>
      <c r="D320" s="337"/>
      <c r="E320" s="337"/>
      <c r="F320" s="339">
        <f>F324</f>
        <v>0</v>
      </c>
      <c r="G320" s="339">
        <f>G324</f>
        <v>0</v>
      </c>
      <c r="H320" s="339">
        <f>H324</f>
        <v>310</v>
      </c>
      <c r="I320" s="339">
        <f>I324</f>
        <v>2590</v>
      </c>
      <c r="J320" s="339">
        <f>J324</f>
        <v>0</v>
      </c>
      <c r="Q320" s="202">
        <f>F320+G320+H320</f>
        <v>310</v>
      </c>
      <c r="S320" s="201">
        <f>Q320-'Додаток 2'!J105</f>
        <v>-2590</v>
      </c>
    </row>
    <row r="321" spans="1:18" ht="39" customHeight="1">
      <c r="A321" s="658" t="s">
        <v>304</v>
      </c>
      <c r="B321" s="751"/>
      <c r="C321" s="648" t="str">
        <f>'Додаток 2'!B106</f>
        <v>Проектно-вишукувальні роботи "Реконструкція будівлі з прибудовою та надбудовою додаткових приміщень комунального закладу загальної середньої освіти імені В'ячеслава Чорновола Южненської міської ради Одеського району Одеської області, за адресою: просп. Григорівського десанту, 24-А  м. Южного Одеської області" </v>
      </c>
      <c r="D321" s="648"/>
      <c r="E321" s="648"/>
      <c r="F321" s="648"/>
      <c r="G321" s="648"/>
      <c r="H321" s="648"/>
      <c r="I321" s="648"/>
      <c r="J321" s="648"/>
      <c r="P321" s="5"/>
      <c r="R321" s="112"/>
    </row>
    <row r="322" spans="1:16" ht="17.25" customHeight="1">
      <c r="A322" s="662"/>
      <c r="B322" s="752"/>
      <c r="C322" s="41" t="s">
        <v>12</v>
      </c>
      <c r="D322" s="320"/>
      <c r="E322" s="320"/>
      <c r="F322" s="692"/>
      <c r="G322" s="692"/>
      <c r="H322" s="692">
        <v>1</v>
      </c>
      <c r="I322" s="649">
        <v>1</v>
      </c>
      <c r="J322" s="649"/>
      <c r="P322" s="5"/>
    </row>
    <row r="323" spans="1:16" ht="22.5" customHeight="1">
      <c r="A323" s="662"/>
      <c r="B323" s="752"/>
      <c r="C323" s="115" t="s">
        <v>78</v>
      </c>
      <c r="D323" s="137" t="s">
        <v>94</v>
      </c>
      <c r="E323" s="14" t="s">
        <v>36</v>
      </c>
      <c r="F323" s="692"/>
      <c r="G323" s="692"/>
      <c r="H323" s="692"/>
      <c r="I323" s="650"/>
      <c r="J323" s="650"/>
      <c r="P323" s="5"/>
    </row>
    <row r="324" spans="1:10" ht="24" customHeight="1">
      <c r="A324" s="662"/>
      <c r="B324" s="752"/>
      <c r="C324" s="269" t="s">
        <v>85</v>
      </c>
      <c r="D324" s="34" t="s">
        <v>13</v>
      </c>
      <c r="E324" s="34" t="s">
        <v>10</v>
      </c>
      <c r="F324" s="123">
        <f>'Додаток 2'!K106</f>
        <v>0</v>
      </c>
      <c r="G324" s="123">
        <f>'Додаток 2'!L106</f>
        <v>0</v>
      </c>
      <c r="H324" s="123">
        <f>'Додаток 2'!M106</f>
        <v>310</v>
      </c>
      <c r="I324" s="123">
        <f>'Додаток 2'!N106</f>
        <v>2590</v>
      </c>
      <c r="J324" s="123">
        <f>'Додаток 2'!O106</f>
        <v>0</v>
      </c>
    </row>
    <row r="325" spans="1:10" ht="24" customHeight="1">
      <c r="A325" s="662"/>
      <c r="B325" s="752"/>
      <c r="C325" s="269" t="str">
        <f>'Додаток 2'!B107</f>
        <v>(на погашення кредиторської заборгованості 307,75442 грн. станом на 01.01.23 р.)</v>
      </c>
      <c r="D325" s="34" t="s">
        <v>312</v>
      </c>
      <c r="E325" s="34" t="s">
        <v>10</v>
      </c>
      <c r="F325" s="123">
        <f>'Додаток 2'!K107</f>
        <v>0</v>
      </c>
      <c r="G325" s="123">
        <f>'Додаток 2'!L107</f>
        <v>0</v>
      </c>
      <c r="H325" s="123">
        <f>'Додаток 2'!M107</f>
        <v>0</v>
      </c>
      <c r="I325" s="123">
        <f>'Додаток 2'!N107</f>
        <v>307.755</v>
      </c>
      <c r="J325" s="123">
        <f>'Додаток 2'!O107</f>
        <v>0</v>
      </c>
    </row>
    <row r="326" spans="1:10" ht="18.75" customHeight="1">
      <c r="A326" s="662"/>
      <c r="B326" s="752"/>
      <c r="C326" s="41" t="s">
        <v>14</v>
      </c>
      <c r="D326" s="34"/>
      <c r="E326" s="34"/>
      <c r="F326" s="652"/>
      <c r="G326" s="652"/>
      <c r="H326" s="652">
        <v>1</v>
      </c>
      <c r="I326" s="649">
        <v>1</v>
      </c>
      <c r="J326" s="649"/>
    </row>
    <row r="327" spans="1:10" ht="15">
      <c r="A327" s="662"/>
      <c r="B327" s="752"/>
      <c r="C327" s="116" t="s">
        <v>93</v>
      </c>
      <c r="D327" s="14" t="s">
        <v>83</v>
      </c>
      <c r="E327" s="14" t="s">
        <v>39</v>
      </c>
      <c r="F327" s="652"/>
      <c r="G327" s="652"/>
      <c r="H327" s="652"/>
      <c r="I327" s="650"/>
      <c r="J327" s="650"/>
    </row>
    <row r="328" spans="1:10" ht="16.5" customHeight="1">
      <c r="A328" s="662"/>
      <c r="B328" s="752"/>
      <c r="C328" s="41" t="s">
        <v>16</v>
      </c>
      <c r="D328" s="654" t="s">
        <v>17</v>
      </c>
      <c r="E328" s="651" t="s">
        <v>18</v>
      </c>
      <c r="F328" s="663"/>
      <c r="G328" s="638">
        <f>G324</f>
        <v>0</v>
      </c>
      <c r="H328" s="638">
        <f>H324</f>
        <v>310</v>
      </c>
      <c r="I328" s="638">
        <f>I324</f>
        <v>2590</v>
      </c>
      <c r="J328" s="649"/>
    </row>
    <row r="329" spans="1:10" ht="15">
      <c r="A329" s="662"/>
      <c r="B329" s="752"/>
      <c r="C329" s="67" t="s">
        <v>86</v>
      </c>
      <c r="D329" s="654"/>
      <c r="E329" s="683"/>
      <c r="F329" s="663"/>
      <c r="G329" s="638"/>
      <c r="H329" s="638"/>
      <c r="I329" s="638"/>
      <c r="J329" s="650"/>
    </row>
    <row r="330" spans="1:10" ht="18.75" customHeight="1" hidden="1">
      <c r="A330" s="662"/>
      <c r="B330" s="752"/>
      <c r="C330" s="41" t="s">
        <v>19</v>
      </c>
      <c r="D330" s="53"/>
      <c r="E330" s="53"/>
      <c r="F330" s="118"/>
      <c r="G330" s="118"/>
      <c r="H330" s="118"/>
      <c r="I330" s="335"/>
      <c r="J330" s="335"/>
    </row>
    <row r="331" spans="1:10" ht="18.75" customHeight="1">
      <c r="A331" s="662"/>
      <c r="B331" s="753"/>
      <c r="C331" s="42" t="s">
        <v>80</v>
      </c>
      <c r="D331" s="35" t="s">
        <v>83</v>
      </c>
      <c r="E331" s="63" t="s">
        <v>75</v>
      </c>
      <c r="F331" s="68"/>
      <c r="G331" s="68"/>
      <c r="H331" s="68">
        <v>10.7</v>
      </c>
      <c r="I331" s="335">
        <v>100</v>
      </c>
      <c r="J331" s="335"/>
    </row>
    <row r="332" spans="1:19" ht="20.25" customHeight="1">
      <c r="A332" s="44" t="s">
        <v>35</v>
      </c>
      <c r="B332" s="684" t="str">
        <f>'Додаток 2'!B108</f>
        <v>Сичавська гімназія</v>
      </c>
      <c r="C332" s="685"/>
      <c r="D332" s="337"/>
      <c r="E332" s="337"/>
      <c r="F332" s="339">
        <f>F336</f>
        <v>0</v>
      </c>
      <c r="G332" s="339">
        <f>G336</f>
        <v>0</v>
      </c>
      <c r="H332" s="339">
        <f>H336</f>
        <v>0</v>
      </c>
      <c r="I332" s="339">
        <f>I336</f>
        <v>0</v>
      </c>
      <c r="J332" s="339">
        <f>J336</f>
        <v>2175</v>
      </c>
      <c r="Q332" s="202">
        <f>F332+G332+H332</f>
        <v>0</v>
      </c>
      <c r="S332" s="201" t="e">
        <f>Q332-'Додаток 2'!#REF!</f>
        <v>#REF!</v>
      </c>
    </row>
    <row r="333" spans="1:18" ht="33" customHeight="1">
      <c r="A333" s="658" t="s">
        <v>234</v>
      </c>
      <c r="B333" s="748"/>
      <c r="C333" s="648" t="str">
        <f>'Додаток 2'!B109</f>
        <v>Капітальний ремонт санвузлів Сичавського комунального закладу загальної середньої освіти Южненської міської ради Одеського району Одеської області, за адресою: вул. Цвєтаєва, 1Д, с. Сичавка, Лиманського району Одеської області, у т.ч.:</v>
      </c>
      <c r="D333" s="648"/>
      <c r="E333" s="648"/>
      <c r="F333" s="648"/>
      <c r="G333" s="648"/>
      <c r="H333" s="648"/>
      <c r="I333" s="648"/>
      <c r="J333" s="648"/>
      <c r="R333" s="112"/>
    </row>
    <row r="334" spans="1:10" ht="16.5" customHeight="1">
      <c r="A334" s="662"/>
      <c r="B334" s="749"/>
      <c r="C334" s="41" t="s">
        <v>12</v>
      </c>
      <c r="D334" s="651" t="s">
        <v>81</v>
      </c>
      <c r="E334" s="651" t="s">
        <v>36</v>
      </c>
      <c r="F334" s="672"/>
      <c r="G334" s="672"/>
      <c r="H334" s="692"/>
      <c r="I334" s="681"/>
      <c r="J334" s="649">
        <v>4</v>
      </c>
    </row>
    <row r="335" spans="1:10" ht="20.25" customHeight="1">
      <c r="A335" s="662"/>
      <c r="B335" s="749"/>
      <c r="C335" s="42" t="s">
        <v>236</v>
      </c>
      <c r="D335" s="671"/>
      <c r="E335" s="671"/>
      <c r="F335" s="672"/>
      <c r="G335" s="672"/>
      <c r="H335" s="692"/>
      <c r="I335" s="682"/>
      <c r="J335" s="650"/>
    </row>
    <row r="336" spans="1:10" ht="19.5" customHeight="1">
      <c r="A336" s="662"/>
      <c r="B336" s="749"/>
      <c r="C336" s="75" t="s">
        <v>105</v>
      </c>
      <c r="D336" s="34" t="s">
        <v>13</v>
      </c>
      <c r="E336" s="34" t="s">
        <v>38</v>
      </c>
      <c r="F336" s="57">
        <f>'Додаток 2'!K109</f>
        <v>0</v>
      </c>
      <c r="G336" s="57">
        <f>'Додаток 2'!L109</f>
        <v>0</v>
      </c>
      <c r="H336" s="57">
        <f>'Додаток 2'!M109</f>
        <v>0</v>
      </c>
      <c r="I336" s="70">
        <f>'Додаток 2'!N109</f>
        <v>0</v>
      </c>
      <c r="J336" s="57">
        <f>'Додаток 2'!O109</f>
        <v>2175</v>
      </c>
    </row>
    <row r="337" spans="1:10" ht="20.25" customHeight="1">
      <c r="A337" s="662"/>
      <c r="B337" s="749"/>
      <c r="C337" s="136" t="s">
        <v>175</v>
      </c>
      <c r="D337" s="34" t="s">
        <v>13</v>
      </c>
      <c r="E337" s="34" t="s">
        <v>38</v>
      </c>
      <c r="F337" s="57">
        <f>'Додаток 2'!K110</f>
        <v>0</v>
      </c>
      <c r="G337" s="57">
        <f>'Додаток 2'!L110</f>
        <v>0</v>
      </c>
      <c r="H337" s="57">
        <f>'Додаток 2'!M110</f>
        <v>0</v>
      </c>
      <c r="I337" s="70">
        <f>'Додаток 2'!N110</f>
        <v>0</v>
      </c>
      <c r="J337" s="57">
        <f>'Додаток 2'!O110</f>
        <v>75</v>
      </c>
    </row>
    <row r="338" spans="1:10" ht="16.5" customHeight="1">
      <c r="A338" s="662"/>
      <c r="B338" s="749"/>
      <c r="C338" s="41" t="s">
        <v>14</v>
      </c>
      <c r="D338" s="38"/>
      <c r="E338" s="34"/>
      <c r="F338" s="57"/>
      <c r="G338" s="21"/>
      <c r="H338" s="21"/>
      <c r="I338" s="344"/>
      <c r="J338" s="335"/>
    </row>
    <row r="339" spans="1:10" ht="19.5" customHeight="1">
      <c r="A339" s="662"/>
      <c r="B339" s="749"/>
      <c r="C339" s="64" t="s">
        <v>237</v>
      </c>
      <c r="D339" s="19" t="s">
        <v>15</v>
      </c>
      <c r="E339" s="34" t="s">
        <v>36</v>
      </c>
      <c r="F339" s="23"/>
      <c r="G339" s="23"/>
      <c r="H339" s="21"/>
      <c r="I339" s="345"/>
      <c r="J339" s="335">
        <v>4</v>
      </c>
    </row>
    <row r="340" spans="1:10" ht="16.5" customHeight="1">
      <c r="A340" s="662"/>
      <c r="B340" s="749"/>
      <c r="C340" s="41" t="s">
        <v>16</v>
      </c>
      <c r="D340" s="86"/>
      <c r="E340" s="86"/>
      <c r="F340" s="23"/>
      <c r="G340" s="23"/>
      <c r="H340" s="22"/>
      <c r="I340" s="344"/>
      <c r="J340" s="335"/>
    </row>
    <row r="341" spans="1:10" ht="15.75" customHeight="1">
      <c r="A341" s="662"/>
      <c r="B341" s="749"/>
      <c r="C341" s="64" t="s">
        <v>238</v>
      </c>
      <c r="D341" s="120" t="s">
        <v>17</v>
      </c>
      <c r="E341" s="320" t="s">
        <v>235</v>
      </c>
      <c r="F341" s="18"/>
      <c r="G341" s="18"/>
      <c r="H341" s="18"/>
      <c r="I341" s="18"/>
      <c r="J341" s="18">
        <f>J336/J339</f>
        <v>543.75</v>
      </c>
    </row>
    <row r="342" spans="1:10" ht="16.5" customHeight="1">
      <c r="A342" s="662"/>
      <c r="B342" s="749"/>
      <c r="C342" s="41" t="s">
        <v>19</v>
      </c>
      <c r="D342" s="53"/>
      <c r="E342" s="53"/>
      <c r="F342" s="55"/>
      <c r="G342" s="55"/>
      <c r="H342" s="55"/>
      <c r="I342" s="344"/>
      <c r="J342" s="335"/>
    </row>
    <row r="343" spans="1:10" ht="19.5" customHeight="1">
      <c r="A343" s="662"/>
      <c r="B343" s="750"/>
      <c r="C343" s="42" t="s">
        <v>239</v>
      </c>
      <c r="D343" s="35" t="s">
        <v>83</v>
      </c>
      <c r="E343" s="63" t="s">
        <v>75</v>
      </c>
      <c r="F343" s="68"/>
      <c r="G343" s="68"/>
      <c r="H343" s="14"/>
      <c r="I343" s="345"/>
      <c r="J343" s="335">
        <v>100</v>
      </c>
    </row>
    <row r="344" spans="1:19" ht="21" customHeight="1">
      <c r="A344" s="43" t="s">
        <v>67</v>
      </c>
      <c r="B344" s="641" t="str">
        <f>'Додаток 2'!B111:I111</f>
        <v>Заклади дошкільної освіти</v>
      </c>
      <c r="C344" s="642"/>
      <c r="D344" s="341"/>
      <c r="E344" s="341"/>
      <c r="F344" s="338">
        <f>F345+F358+F394</f>
        <v>0</v>
      </c>
      <c r="G344" s="338">
        <f>G345+G358+G394+G405</f>
        <v>1260.76825</v>
      </c>
      <c r="H344" s="338">
        <f>H345+H358+H394</f>
        <v>2178.4809999999998</v>
      </c>
      <c r="I344" s="338">
        <f>I345+I358+I394</f>
        <v>9698.001</v>
      </c>
      <c r="J344" s="338">
        <f>J345+J358+J394</f>
        <v>0</v>
      </c>
      <c r="Q344" s="202">
        <f>F344+G344+H344</f>
        <v>3439.24925</v>
      </c>
      <c r="S344" s="201">
        <f>Q344-'Додаток 2'!J111</f>
        <v>-9629.984</v>
      </c>
    </row>
    <row r="345" spans="1:19" ht="19.5" customHeight="1">
      <c r="A345" s="43" t="s">
        <v>151</v>
      </c>
      <c r="B345" s="694" t="s">
        <v>97</v>
      </c>
      <c r="C345" s="157" t="str">
        <f>'Додаток 2'!B112</f>
        <v>ЗДО №1 </v>
      </c>
      <c r="D345" s="37"/>
      <c r="E345" s="37"/>
      <c r="F345" s="158">
        <f>F349</f>
        <v>0</v>
      </c>
      <c r="G345" s="158">
        <f>G349</f>
        <v>1084.994</v>
      </c>
      <c r="H345" s="158">
        <f>H349</f>
        <v>2178.4809999999998</v>
      </c>
      <c r="I345" s="158">
        <f>I349</f>
        <v>0</v>
      </c>
      <c r="J345" s="158">
        <f>J349</f>
        <v>0</v>
      </c>
      <c r="Q345" s="202">
        <f>F345+G345+H345</f>
        <v>3263.4749999999995</v>
      </c>
      <c r="S345" s="201">
        <f>Q345-'Додаток 2'!J112</f>
        <v>0</v>
      </c>
    </row>
    <row r="346" spans="1:18" ht="45.75" customHeight="1">
      <c r="A346" s="658" t="s">
        <v>308</v>
      </c>
      <c r="B346" s="695"/>
      <c r="C346" s="648" t="str">
        <f>'Додаток 2'!B113</f>
        <v>Капітальний ремонт елементів благоустрою прилеглої території комунального закладу дошкільної освіти (ясла-садок) №1 «Золота рибка» комбінованого типу Южненської міської ради Одеського району Одеської області, за адресою: вул. Будівельників, 5 м. Южного Одеської області, в т.ч.</v>
      </c>
      <c r="D346" s="648"/>
      <c r="E346" s="648"/>
      <c r="F346" s="648"/>
      <c r="G346" s="648"/>
      <c r="H346" s="648"/>
      <c r="I346" s="648"/>
      <c r="J346" s="648"/>
      <c r="P346" s="6"/>
      <c r="R346" s="112"/>
    </row>
    <row r="347" spans="1:16" ht="15.75">
      <c r="A347" s="662"/>
      <c r="B347" s="695"/>
      <c r="C347" s="41" t="s">
        <v>12</v>
      </c>
      <c r="D347" s="651" t="s">
        <v>81</v>
      </c>
      <c r="E347" s="651" t="s">
        <v>23</v>
      </c>
      <c r="F347" s="672"/>
      <c r="G347" s="672">
        <v>830</v>
      </c>
      <c r="H347" s="672">
        <v>976.1</v>
      </c>
      <c r="I347" s="649"/>
      <c r="J347" s="649"/>
      <c r="P347" s="6"/>
    </row>
    <row r="348" spans="1:16" ht="21.75" customHeight="1">
      <c r="A348" s="662"/>
      <c r="B348" s="695"/>
      <c r="C348" s="82" t="s">
        <v>171</v>
      </c>
      <c r="D348" s="651"/>
      <c r="E348" s="651"/>
      <c r="F348" s="673"/>
      <c r="G348" s="673"/>
      <c r="H348" s="672"/>
      <c r="I348" s="650"/>
      <c r="J348" s="650"/>
      <c r="P348" s="6"/>
    </row>
    <row r="349" spans="1:10" ht="15.75">
      <c r="A349" s="662"/>
      <c r="B349" s="695"/>
      <c r="C349" s="64" t="s">
        <v>77</v>
      </c>
      <c r="D349" s="34" t="s">
        <v>13</v>
      </c>
      <c r="E349" s="34" t="s">
        <v>38</v>
      </c>
      <c r="F349" s="57">
        <f>'Додаток 2'!K113</f>
        <v>0</v>
      </c>
      <c r="G349" s="57">
        <f>'Додаток 2'!L113</f>
        <v>1084.994</v>
      </c>
      <c r="H349" s="57">
        <f>'Додаток 2'!M113</f>
        <v>2178.4809999999998</v>
      </c>
      <c r="I349" s="57">
        <f>'Додаток 2'!N113</f>
        <v>0</v>
      </c>
      <c r="J349" s="57">
        <f>'Додаток 2'!O113</f>
        <v>0</v>
      </c>
    </row>
    <row r="350" spans="1:10" ht="15.75">
      <c r="A350" s="662"/>
      <c r="B350" s="695"/>
      <c r="C350" s="136" t="s">
        <v>175</v>
      </c>
      <c r="D350" s="34" t="s">
        <v>13</v>
      </c>
      <c r="E350" s="34" t="s">
        <v>38</v>
      </c>
      <c r="F350" s="57">
        <f>'Додаток 2'!K114</f>
        <v>0</v>
      </c>
      <c r="G350" s="57">
        <f>'Додаток 2'!L114</f>
        <v>49.789</v>
      </c>
      <c r="H350" s="57">
        <f>'Додаток 2'!M114</f>
        <v>0</v>
      </c>
      <c r="I350" s="57">
        <f>'Додаток 2'!N114</f>
        <v>0</v>
      </c>
      <c r="J350" s="57">
        <f>'Додаток 2'!O114</f>
        <v>0</v>
      </c>
    </row>
    <row r="351" spans="1:10" ht="15.75">
      <c r="A351" s="662"/>
      <c r="B351" s="695"/>
      <c r="C351" s="136" t="str">
        <f>'Додаток 2'!B115</f>
        <v>коригування проектно-вишукувальної документації</v>
      </c>
      <c r="D351" s="34" t="s">
        <v>13</v>
      </c>
      <c r="E351" s="34" t="s">
        <v>38</v>
      </c>
      <c r="F351" s="57">
        <f>'Додаток 2'!K115</f>
        <v>0</v>
      </c>
      <c r="G351" s="57">
        <f>'Додаток 2'!L115</f>
        <v>0</v>
      </c>
      <c r="H351" s="57">
        <f>'Додаток 2'!M115</f>
        <v>60.087</v>
      </c>
      <c r="I351" s="57">
        <f>'Додаток 2'!N115</f>
        <v>0</v>
      </c>
      <c r="J351" s="57">
        <f>'Додаток 2'!O115</f>
        <v>0</v>
      </c>
    </row>
    <row r="352" spans="1:10" ht="17.25" customHeight="1">
      <c r="A352" s="662"/>
      <c r="B352" s="695"/>
      <c r="C352" s="41" t="s">
        <v>14</v>
      </c>
      <c r="D352" s="34"/>
      <c r="E352" s="34"/>
      <c r="F352" s="21"/>
      <c r="G352" s="21"/>
      <c r="H352" s="21"/>
      <c r="I352" s="86"/>
      <c r="J352" s="86"/>
    </row>
    <row r="353" spans="1:10" ht="22.5" customHeight="1">
      <c r="A353" s="662"/>
      <c r="B353" s="695"/>
      <c r="C353" s="82" t="s">
        <v>171</v>
      </c>
      <c r="D353" s="216" t="s">
        <v>15</v>
      </c>
      <c r="E353" s="164" t="s">
        <v>27</v>
      </c>
      <c r="F353" s="182"/>
      <c r="G353" s="367">
        <v>830</v>
      </c>
      <c r="H353" s="367">
        <v>976.1</v>
      </c>
      <c r="I353" s="344"/>
      <c r="J353" s="344"/>
    </row>
    <row r="354" spans="1:10" ht="14.25" customHeight="1">
      <c r="A354" s="662"/>
      <c r="B354" s="695"/>
      <c r="C354" s="41" t="s">
        <v>16</v>
      </c>
      <c r="D354" s="654" t="s">
        <v>17</v>
      </c>
      <c r="E354" s="651" t="s">
        <v>133</v>
      </c>
      <c r="F354" s="697"/>
      <c r="G354" s="674">
        <f>G349/G353</f>
        <v>1.307221686746988</v>
      </c>
      <c r="H354" s="674">
        <f>H349/H353</f>
        <v>2.2318215346788235</v>
      </c>
      <c r="I354" s="649"/>
      <c r="J354" s="649"/>
    </row>
    <row r="355" spans="1:10" ht="17.25" customHeight="1">
      <c r="A355" s="662"/>
      <c r="B355" s="695"/>
      <c r="C355" s="42" t="s">
        <v>132</v>
      </c>
      <c r="D355" s="654"/>
      <c r="E355" s="651"/>
      <c r="F355" s="697"/>
      <c r="G355" s="674"/>
      <c r="H355" s="674"/>
      <c r="I355" s="650"/>
      <c r="J355" s="650"/>
    </row>
    <row r="356" spans="1:10" ht="18" customHeight="1">
      <c r="A356" s="662"/>
      <c r="B356" s="695"/>
      <c r="C356" s="41" t="s">
        <v>19</v>
      </c>
      <c r="D356" s="53"/>
      <c r="E356" s="53"/>
      <c r="F356" s="55"/>
      <c r="G356" s="55"/>
      <c r="H356" s="55"/>
      <c r="I356" s="86"/>
      <c r="J356" s="86"/>
    </row>
    <row r="357" spans="1:10" ht="18" customHeight="1">
      <c r="A357" s="662"/>
      <c r="B357" s="696"/>
      <c r="C357" s="42" t="s">
        <v>73</v>
      </c>
      <c r="D357" s="35" t="s">
        <v>83</v>
      </c>
      <c r="E357" s="63" t="s">
        <v>75</v>
      </c>
      <c r="F357" s="68"/>
      <c r="G357" s="368">
        <f>(G353/1806.1)*100</f>
        <v>45.955373456619235</v>
      </c>
      <c r="H357" s="68">
        <v>100</v>
      </c>
      <c r="I357" s="86"/>
      <c r="J357" s="86"/>
    </row>
    <row r="358" spans="1:19" ht="23.25" customHeight="1">
      <c r="A358" s="159" t="s">
        <v>305</v>
      </c>
      <c r="B358" s="85"/>
      <c r="C358" s="336" t="str">
        <f>'Додаток 2'!B116</f>
        <v>ЗДО № 3 </v>
      </c>
      <c r="D358" s="341"/>
      <c r="E358" s="341"/>
      <c r="F358" s="343">
        <f>F363+F377+F387</f>
        <v>0</v>
      </c>
      <c r="G358" s="343">
        <f>G363+G377+G387</f>
        <v>46.74025</v>
      </c>
      <c r="H358" s="343">
        <f>H363+H377+H387</f>
        <v>0</v>
      </c>
      <c r="I358" s="343">
        <f>I363+I377+I387</f>
        <v>9698.001</v>
      </c>
      <c r="J358" s="343">
        <f>J363+J377+J387</f>
        <v>0</v>
      </c>
      <c r="Q358" s="202">
        <f>F358+G358+H358</f>
        <v>46.74025</v>
      </c>
      <c r="S358" s="201">
        <f>Q358-'Додаток 2'!J116</f>
        <v>-9698.001</v>
      </c>
    </row>
    <row r="359" spans="1:18" ht="45" customHeight="1">
      <c r="A359" s="653" t="s">
        <v>306</v>
      </c>
      <c r="B359" s="645"/>
      <c r="C359" s="648" t="str">
        <f>'Додаток 2'!B117</f>
        <v>Капітальний ремонт покрівлі з утепленням комунального закладу дошкільної освіти (ясла-садок) №3 «Веселка» комбінованого типу Южненської міської ради Одеського району Одеської області, за адресою: вул. Будівельників, 15 м. Южного Одеської області у т.ч.:</v>
      </c>
      <c r="D359" s="648"/>
      <c r="E359" s="648"/>
      <c r="F359" s="648"/>
      <c r="G359" s="648"/>
      <c r="H359" s="648"/>
      <c r="I359" s="648"/>
      <c r="J359" s="648"/>
      <c r="R359" s="112"/>
    </row>
    <row r="360" spans="1:10" ht="15.75">
      <c r="A360" s="653"/>
      <c r="B360" s="646"/>
      <c r="C360" s="41" t="s">
        <v>12</v>
      </c>
      <c r="D360" s="34"/>
      <c r="E360" s="34"/>
      <c r="F360" s="180"/>
      <c r="G360" s="57"/>
      <c r="H360" s="57"/>
      <c r="I360" s="86"/>
      <c r="J360" s="86"/>
    </row>
    <row r="361" spans="1:10" ht="15.75">
      <c r="A361" s="653"/>
      <c r="B361" s="646"/>
      <c r="C361" s="64" t="s">
        <v>254</v>
      </c>
      <c r="D361" s="34" t="s">
        <v>13</v>
      </c>
      <c r="E361" s="34" t="s">
        <v>36</v>
      </c>
      <c r="F361" s="180"/>
      <c r="G361" s="65">
        <v>1</v>
      </c>
      <c r="H361" s="57"/>
      <c r="I361" s="86"/>
      <c r="J361" s="86"/>
    </row>
    <row r="362" spans="1:10" ht="15.75">
      <c r="A362" s="653"/>
      <c r="B362" s="646"/>
      <c r="C362" s="42" t="s">
        <v>134</v>
      </c>
      <c r="D362" s="35" t="s">
        <v>71</v>
      </c>
      <c r="E362" s="320" t="s">
        <v>91</v>
      </c>
      <c r="F362" s="178"/>
      <c r="G362" s="65"/>
      <c r="H362" s="145"/>
      <c r="I362" s="145">
        <v>1431.4</v>
      </c>
      <c r="J362" s="86"/>
    </row>
    <row r="363" spans="1:10" ht="15.75">
      <c r="A363" s="653"/>
      <c r="B363" s="646"/>
      <c r="C363" s="60" t="s">
        <v>70</v>
      </c>
      <c r="D363" s="34" t="s">
        <v>13</v>
      </c>
      <c r="E363" s="34" t="s">
        <v>10</v>
      </c>
      <c r="F363" s="57">
        <f>'Додаток 2'!K117</f>
        <v>0</v>
      </c>
      <c r="G363" s="57">
        <f>'Додаток 2'!L117</f>
        <v>46.74025</v>
      </c>
      <c r="H363" s="57">
        <f>'Додаток 2'!M117</f>
        <v>0</v>
      </c>
      <c r="I363" s="57">
        <f>'Додаток 2'!N117</f>
        <v>6677.925</v>
      </c>
      <c r="J363" s="57">
        <f>'Додаток 2'!O117</f>
        <v>0</v>
      </c>
    </row>
    <row r="364" spans="1:10" ht="15.75">
      <c r="A364" s="653"/>
      <c r="B364" s="646"/>
      <c r="C364" s="136" t="s">
        <v>175</v>
      </c>
      <c r="D364" s="34" t="s">
        <v>13</v>
      </c>
      <c r="E364" s="34" t="s">
        <v>10</v>
      </c>
      <c r="F364" s="57">
        <f>'Додаток 2'!K118</f>
        <v>0</v>
      </c>
      <c r="G364" s="57">
        <f>'Додаток 2'!L118</f>
        <v>46.74025</v>
      </c>
      <c r="H364" s="57">
        <f>'Додаток 2'!M118</f>
        <v>0</v>
      </c>
      <c r="I364" s="57">
        <f>'Додаток 2'!N118</f>
        <v>0</v>
      </c>
      <c r="J364" s="57">
        <f>'Додаток 2'!O118</f>
        <v>0</v>
      </c>
    </row>
    <row r="365" spans="1:10" ht="15.75">
      <c r="A365" s="653"/>
      <c r="B365" s="646"/>
      <c r="C365" s="136" t="s">
        <v>175</v>
      </c>
      <c r="D365" s="34" t="s">
        <v>13</v>
      </c>
      <c r="E365" s="34" t="s">
        <v>10</v>
      </c>
      <c r="F365" s="57">
        <f>'Додаток 2'!K119</f>
        <v>0</v>
      </c>
      <c r="G365" s="57">
        <f>'Додаток 2'!L119</f>
        <v>0</v>
      </c>
      <c r="H365" s="57">
        <f>'Додаток 2'!M119</f>
        <v>0</v>
      </c>
      <c r="I365" s="57">
        <f>'Додаток 2'!N119</f>
        <v>32.955</v>
      </c>
      <c r="J365" s="57">
        <f>'Додаток 2'!O119</f>
        <v>0</v>
      </c>
    </row>
    <row r="366" spans="1:10" ht="15.75">
      <c r="A366" s="653"/>
      <c r="B366" s="646"/>
      <c r="C366" s="41" t="s">
        <v>14</v>
      </c>
      <c r="D366" s="320"/>
      <c r="E366" s="320"/>
      <c r="F366" s="57"/>
      <c r="G366" s="21"/>
      <c r="H366" s="21"/>
      <c r="I366" s="86"/>
      <c r="J366" s="86"/>
    </row>
    <row r="367" spans="1:10" ht="15.75">
      <c r="A367" s="653"/>
      <c r="B367" s="646"/>
      <c r="C367" s="42" t="s">
        <v>76</v>
      </c>
      <c r="D367" s="320" t="s">
        <v>15</v>
      </c>
      <c r="E367" s="320" t="s">
        <v>91</v>
      </c>
      <c r="F367" s="178"/>
      <c r="G367" s="21"/>
      <c r="H367" s="22"/>
      <c r="I367" s="22">
        <v>1431.4</v>
      </c>
      <c r="J367" s="86"/>
    </row>
    <row r="368" spans="1:10" ht="15.75">
      <c r="A368" s="653"/>
      <c r="B368" s="646"/>
      <c r="C368" s="42" t="s">
        <v>255</v>
      </c>
      <c r="D368" s="354" t="s">
        <v>13</v>
      </c>
      <c r="E368" s="354" t="s">
        <v>36</v>
      </c>
      <c r="F368" s="178"/>
      <c r="G368" s="21">
        <v>1</v>
      </c>
      <c r="H368" s="21"/>
      <c r="I368" s="86"/>
      <c r="J368" s="86"/>
    </row>
    <row r="369" spans="1:10" ht="15.75">
      <c r="A369" s="653"/>
      <c r="B369" s="646"/>
      <c r="C369" s="41" t="s">
        <v>16</v>
      </c>
      <c r="D369" s="86"/>
      <c r="E369" s="86"/>
      <c r="F369" s="18"/>
      <c r="G369" s="18"/>
      <c r="H369" s="18"/>
      <c r="I369" s="86"/>
      <c r="J369" s="86"/>
    </row>
    <row r="370" spans="1:10" ht="18">
      <c r="A370" s="653"/>
      <c r="B370" s="646"/>
      <c r="C370" s="42" t="s">
        <v>72</v>
      </c>
      <c r="D370" s="319" t="s">
        <v>17</v>
      </c>
      <c r="E370" s="320" t="s">
        <v>28</v>
      </c>
      <c r="F370" s="18"/>
      <c r="G370" s="18"/>
      <c r="H370" s="18"/>
      <c r="I370" s="18">
        <f>I363/I367</f>
        <v>4.665310185832053</v>
      </c>
      <c r="J370" s="86"/>
    </row>
    <row r="371" spans="1:10" ht="15">
      <c r="A371" s="653"/>
      <c r="B371" s="646"/>
      <c r="C371" s="42" t="s">
        <v>274</v>
      </c>
      <c r="D371" s="356" t="s">
        <v>17</v>
      </c>
      <c r="E371" s="354" t="s">
        <v>18</v>
      </c>
      <c r="F371" s="18"/>
      <c r="G371" s="18">
        <f>G363/G368</f>
        <v>46.74025</v>
      </c>
      <c r="H371" s="18"/>
      <c r="I371" s="86"/>
      <c r="J371" s="86"/>
    </row>
    <row r="372" spans="1:10" ht="15.75">
      <c r="A372" s="653"/>
      <c r="B372" s="646"/>
      <c r="C372" s="41" t="s">
        <v>19</v>
      </c>
      <c r="D372" s="53"/>
      <c r="E372" s="53"/>
      <c r="F372" s="55"/>
      <c r="G372" s="55"/>
      <c r="H372" s="55"/>
      <c r="I372" s="86"/>
      <c r="J372" s="86"/>
    </row>
    <row r="373" spans="1:10" ht="15.75" customHeight="1">
      <c r="A373" s="653"/>
      <c r="B373" s="647"/>
      <c r="C373" s="42" t="s">
        <v>239</v>
      </c>
      <c r="D373" s="62" t="s">
        <v>74</v>
      </c>
      <c r="E373" s="61" t="s">
        <v>75</v>
      </c>
      <c r="F373" s="14"/>
      <c r="G373" s="176">
        <v>5.5</v>
      </c>
      <c r="H373" s="176"/>
      <c r="I373" s="335">
        <v>100</v>
      </c>
      <c r="J373" s="86"/>
    </row>
    <row r="374" spans="1:19" ht="37.5" customHeight="1">
      <c r="A374" s="658" t="s">
        <v>342</v>
      </c>
      <c r="B374" s="645"/>
      <c r="C374" s="648" t="str">
        <f>'Додаток 2'!B120</f>
        <v>Коригування проектно-вишукувальної документаці "Капітальний ремонт покрівлі з утепленням комунального закладу дошкільної освіти (ясла-садок) №3 «Веселка» комбінованого типу Южненської міської ради Одеського району Одеської області, за адресою: вул. Будівельників, 15 м. Южного Одеської області"</v>
      </c>
      <c r="D374" s="648"/>
      <c r="E374" s="648"/>
      <c r="F374" s="648"/>
      <c r="G374" s="648"/>
      <c r="H374" s="648"/>
      <c r="I374" s="648"/>
      <c r="J374" s="648"/>
      <c r="Q374" s="202">
        <f>F394+G394+H394</f>
        <v>61.017</v>
      </c>
      <c r="S374" s="201">
        <f>Q374-'Додаток 2'!J122</f>
        <v>0</v>
      </c>
    </row>
    <row r="375" spans="1:18" ht="24" customHeight="1">
      <c r="A375" s="658"/>
      <c r="B375" s="646"/>
      <c r="C375" s="41" t="s">
        <v>12</v>
      </c>
      <c r="D375" s="34"/>
      <c r="E375" s="34"/>
      <c r="F375" s="180"/>
      <c r="G375" s="57"/>
      <c r="H375" s="57"/>
      <c r="I375" s="86"/>
      <c r="J375" s="86"/>
      <c r="P375" s="6"/>
      <c r="R375" s="112"/>
    </row>
    <row r="376" spans="1:16" ht="15.75">
      <c r="A376" s="658"/>
      <c r="B376" s="646"/>
      <c r="C376" s="42" t="s">
        <v>254</v>
      </c>
      <c r="D376" s="35" t="s">
        <v>13</v>
      </c>
      <c r="E376" s="34" t="s">
        <v>36</v>
      </c>
      <c r="F376" s="65"/>
      <c r="G376" s="65"/>
      <c r="H376" s="145"/>
      <c r="I376" s="335">
        <v>1</v>
      </c>
      <c r="J376" s="86"/>
      <c r="P376" s="6"/>
    </row>
    <row r="377" spans="1:10" ht="15.75">
      <c r="A377" s="658"/>
      <c r="B377" s="646"/>
      <c r="C377" s="60" t="s">
        <v>70</v>
      </c>
      <c r="D377" s="34" t="s">
        <v>13</v>
      </c>
      <c r="E377" s="34" t="s">
        <v>38</v>
      </c>
      <c r="F377" s="57">
        <f>'Додаток 2'!K114</f>
        <v>0</v>
      </c>
      <c r="G377" s="57">
        <f>'Додаток 2'!L120</f>
        <v>0</v>
      </c>
      <c r="H377" s="57">
        <f>'Додаток 2'!M120</f>
        <v>0</v>
      </c>
      <c r="I377" s="57">
        <f>'Додаток 2'!N120</f>
        <v>38.448</v>
      </c>
      <c r="J377" s="57">
        <f>'Додаток 2'!O120</f>
        <v>0</v>
      </c>
    </row>
    <row r="378" spans="1:10" ht="15.75">
      <c r="A378" s="658"/>
      <c r="B378" s="646"/>
      <c r="C378" s="41" t="s">
        <v>14</v>
      </c>
      <c r="D378" s="651" t="s">
        <v>15</v>
      </c>
      <c r="E378" s="651" t="s">
        <v>36</v>
      </c>
      <c r="F378" s="652"/>
      <c r="G378" s="652"/>
      <c r="H378" s="663"/>
      <c r="I378" s="652">
        <v>1</v>
      </c>
      <c r="J378" s="649"/>
    </row>
    <row r="379" spans="1:10" ht="15">
      <c r="A379" s="658"/>
      <c r="B379" s="646"/>
      <c r="C379" s="42" t="s">
        <v>255</v>
      </c>
      <c r="D379" s="651"/>
      <c r="E379" s="651"/>
      <c r="F379" s="652"/>
      <c r="G379" s="652"/>
      <c r="H379" s="663"/>
      <c r="I379" s="652"/>
      <c r="J379" s="650"/>
    </row>
    <row r="380" spans="1:10" ht="15.75">
      <c r="A380" s="658"/>
      <c r="B380" s="646"/>
      <c r="C380" s="41" t="s">
        <v>16</v>
      </c>
      <c r="D380" s="654" t="s">
        <v>17</v>
      </c>
      <c r="E380" s="651" t="s">
        <v>18</v>
      </c>
      <c r="F380" s="638"/>
      <c r="G380" s="639"/>
      <c r="H380" s="639"/>
      <c r="I380" s="639">
        <f>I377/I378</f>
        <v>38.448</v>
      </c>
      <c r="J380" s="649"/>
    </row>
    <row r="381" spans="1:10" ht="15">
      <c r="A381" s="658"/>
      <c r="B381" s="646"/>
      <c r="C381" s="42" t="s">
        <v>256</v>
      </c>
      <c r="D381" s="654"/>
      <c r="E381" s="651"/>
      <c r="F381" s="638"/>
      <c r="G381" s="640"/>
      <c r="H381" s="640"/>
      <c r="I381" s="640"/>
      <c r="J381" s="650"/>
    </row>
    <row r="382" spans="1:10" ht="12.75" customHeight="1">
      <c r="A382" s="658"/>
      <c r="B382" s="646"/>
      <c r="C382" s="637" t="s">
        <v>19</v>
      </c>
      <c r="D382" s="637"/>
      <c r="E382" s="637"/>
      <c r="F382" s="637"/>
      <c r="G382" s="637"/>
      <c r="H382" s="637"/>
      <c r="I382" s="335"/>
      <c r="J382" s="86"/>
    </row>
    <row r="383" spans="1:10" ht="15">
      <c r="A383" s="658"/>
      <c r="B383" s="647"/>
      <c r="C383" s="42" t="s">
        <v>80</v>
      </c>
      <c r="D383" s="62" t="s">
        <v>74</v>
      </c>
      <c r="E383" s="61" t="s">
        <v>75</v>
      </c>
      <c r="F383" s="14"/>
      <c r="G383" s="14"/>
      <c r="H383" s="179"/>
      <c r="I383" s="14">
        <v>100</v>
      </c>
      <c r="J383" s="86"/>
    </row>
    <row r="384" spans="1:10" ht="42.75" customHeight="1">
      <c r="A384" s="653" t="s">
        <v>343</v>
      </c>
      <c r="B384" s="645"/>
      <c r="C384" s="648" t="str">
        <f>'Додаток 2'!B121</f>
        <v>Капітальний ремонт покрівлі з утепленням комунального закладу дошкільної освіти (ясла-садок) №3 «Веселка» комбінованого типу Южненської міської ради Одеського району Одеської області, за адресою: вул. Будівельників, 15 м. Южного Одеської області. Додаткові роботи. </v>
      </c>
      <c r="D384" s="648"/>
      <c r="E384" s="648"/>
      <c r="F384" s="648"/>
      <c r="G384" s="648"/>
      <c r="H384" s="648"/>
      <c r="I384" s="648"/>
      <c r="J384" s="648"/>
    </row>
    <row r="385" spans="1:10" ht="15.75">
      <c r="A385" s="653"/>
      <c r="B385" s="646"/>
      <c r="C385" s="41" t="s">
        <v>12</v>
      </c>
      <c r="D385" s="34"/>
      <c r="E385" s="34"/>
      <c r="F385" s="180"/>
      <c r="G385" s="57"/>
      <c r="H385" s="57"/>
      <c r="I385" s="86"/>
      <c r="J385" s="86"/>
    </row>
    <row r="386" spans="1:10" ht="15.75">
      <c r="A386" s="653"/>
      <c r="B386" s="646"/>
      <c r="C386" s="42" t="s">
        <v>134</v>
      </c>
      <c r="D386" s="35" t="s">
        <v>71</v>
      </c>
      <c r="E386" s="427" t="s">
        <v>91</v>
      </c>
      <c r="F386" s="178"/>
      <c r="G386" s="65"/>
      <c r="H386" s="145"/>
      <c r="I386" s="479">
        <v>1431.4</v>
      </c>
      <c r="J386" s="86"/>
    </row>
    <row r="387" spans="1:10" ht="15.75">
      <c r="A387" s="653"/>
      <c r="B387" s="646"/>
      <c r="C387" s="60" t="s">
        <v>70</v>
      </c>
      <c r="D387" s="34" t="s">
        <v>13</v>
      </c>
      <c r="E387" s="34" t="s">
        <v>10</v>
      </c>
      <c r="F387" s="57">
        <f>'Додаток 2'!K142</f>
        <v>0</v>
      </c>
      <c r="G387" s="57">
        <f>'Додаток 2'!L142</f>
        <v>0</v>
      </c>
      <c r="H387" s="57">
        <f>'Додаток 2'!M142</f>
        <v>0</v>
      </c>
      <c r="I387" s="122">
        <f>'Додаток 2'!N121</f>
        <v>2981.628</v>
      </c>
      <c r="J387" s="57">
        <f>'Додаток 2'!O142</f>
        <v>0</v>
      </c>
    </row>
    <row r="388" spans="1:10" ht="15.75">
      <c r="A388" s="653"/>
      <c r="B388" s="646"/>
      <c r="C388" s="41" t="s">
        <v>14</v>
      </c>
      <c r="D388" s="427"/>
      <c r="E388" s="427"/>
      <c r="F388" s="57"/>
      <c r="G388" s="21"/>
      <c r="H388" s="21"/>
      <c r="I388" s="468"/>
      <c r="J388" s="86"/>
    </row>
    <row r="389" spans="1:10" ht="15.75">
      <c r="A389" s="653"/>
      <c r="B389" s="646"/>
      <c r="C389" s="42" t="s">
        <v>76</v>
      </c>
      <c r="D389" s="427" t="s">
        <v>15</v>
      </c>
      <c r="E389" s="427" t="s">
        <v>91</v>
      </c>
      <c r="F389" s="178"/>
      <c r="G389" s="21"/>
      <c r="H389" s="22"/>
      <c r="I389" s="135">
        <v>1431.4</v>
      </c>
      <c r="J389" s="86"/>
    </row>
    <row r="390" spans="1:10" ht="15.75">
      <c r="A390" s="653"/>
      <c r="B390" s="646"/>
      <c r="C390" s="41" t="s">
        <v>16</v>
      </c>
      <c r="D390" s="86"/>
      <c r="E390" s="86"/>
      <c r="F390" s="18"/>
      <c r="G390" s="18"/>
      <c r="H390" s="18"/>
      <c r="I390" s="86"/>
      <c r="J390" s="86"/>
    </row>
    <row r="391" spans="1:10" ht="18">
      <c r="A391" s="653"/>
      <c r="B391" s="646"/>
      <c r="C391" s="42" t="s">
        <v>72</v>
      </c>
      <c r="D391" s="428" t="s">
        <v>17</v>
      </c>
      <c r="E391" s="427" t="s">
        <v>28</v>
      </c>
      <c r="F391" s="18"/>
      <c r="G391" s="18"/>
      <c r="H391" s="18"/>
      <c r="I391" s="18">
        <f>I387/I389</f>
        <v>2.083015229844907</v>
      </c>
      <c r="J391" s="86"/>
    </row>
    <row r="392" spans="1:10" ht="15.75">
      <c r="A392" s="653"/>
      <c r="B392" s="646"/>
      <c r="C392" s="41" t="s">
        <v>19</v>
      </c>
      <c r="D392" s="53"/>
      <c r="E392" s="53"/>
      <c r="F392" s="55"/>
      <c r="G392" s="55"/>
      <c r="H392" s="55"/>
      <c r="I392" s="86"/>
      <c r="J392" s="86"/>
    </row>
    <row r="393" spans="1:10" ht="15">
      <c r="A393" s="653"/>
      <c r="B393" s="647"/>
      <c r="C393" s="42" t="s">
        <v>239</v>
      </c>
      <c r="D393" s="62" t="s">
        <v>74</v>
      </c>
      <c r="E393" s="61" t="s">
        <v>75</v>
      </c>
      <c r="F393" s="14"/>
      <c r="G393" s="176"/>
      <c r="H393" s="176"/>
      <c r="I393" s="335">
        <v>100</v>
      </c>
      <c r="J393" s="86"/>
    </row>
    <row r="394" spans="1:10" ht="15.75">
      <c r="A394" s="159" t="s">
        <v>127</v>
      </c>
      <c r="B394" s="119"/>
      <c r="C394" s="346" t="str">
        <f>'Додаток 2'!B122</f>
        <v>ЗДО №5 </v>
      </c>
      <c r="D394" s="342"/>
      <c r="E394" s="342"/>
      <c r="F394" s="343">
        <f>F398</f>
        <v>0</v>
      </c>
      <c r="G394" s="343">
        <f>G398</f>
        <v>61.017</v>
      </c>
      <c r="H394" s="343">
        <f>H398</f>
        <v>0</v>
      </c>
      <c r="I394" s="343">
        <f>I398</f>
        <v>0</v>
      </c>
      <c r="J394" s="343">
        <f>J398</f>
        <v>0</v>
      </c>
    </row>
    <row r="395" spans="1:19" ht="35.25" customHeight="1">
      <c r="A395" s="658" t="s">
        <v>242</v>
      </c>
      <c r="B395" s="58"/>
      <c r="C395" s="648" t="str">
        <f>'Додаток 2'!B125</f>
        <v>Проектно-вишукувальні роботи "Капітальний ремонт елементів благоустрою комунального закладу дошкільної освіти (ясла-садок) №5 "Теремок" комбінованого типу Южненської міської ради Одеського району Одеської області, за адресою: вул. Т.Г. Шевченка, 3 м. Южного Одеської області» </v>
      </c>
      <c r="D395" s="648"/>
      <c r="E395" s="648"/>
      <c r="F395" s="648"/>
      <c r="G395" s="648"/>
      <c r="H395" s="648"/>
      <c r="I395" s="648"/>
      <c r="J395" s="648"/>
      <c r="K395" s="93"/>
      <c r="Q395" s="202">
        <f>F405+G405+H405</f>
        <v>68.017</v>
      </c>
      <c r="S395" s="201">
        <f>Q395-'Додаток 2'!J126</f>
        <v>-3262.12386</v>
      </c>
    </row>
    <row r="396" spans="1:10" ht="36.75" customHeight="1" hidden="1">
      <c r="A396" s="658"/>
      <c r="B396" s="85"/>
      <c r="C396" s="41" t="s">
        <v>12</v>
      </c>
      <c r="D396" s="34"/>
      <c r="E396" s="34"/>
      <c r="F396" s="180"/>
      <c r="G396" s="57"/>
      <c r="H396" s="57"/>
      <c r="I396" s="86"/>
      <c r="J396" s="86"/>
    </row>
    <row r="397" spans="1:10" ht="15.75" customHeight="1" hidden="1">
      <c r="A397" s="658"/>
      <c r="B397" s="85"/>
      <c r="C397" s="42" t="s">
        <v>254</v>
      </c>
      <c r="D397" s="35" t="s">
        <v>13</v>
      </c>
      <c r="E397" s="34" t="s">
        <v>36</v>
      </c>
      <c r="F397" s="65"/>
      <c r="G397" s="65">
        <v>1</v>
      </c>
      <c r="H397" s="145"/>
      <c r="I397" s="335"/>
      <c r="J397" s="86"/>
    </row>
    <row r="398" spans="1:10" ht="15.75" hidden="1">
      <c r="A398" s="658"/>
      <c r="B398" s="85"/>
      <c r="C398" s="60" t="s">
        <v>70</v>
      </c>
      <c r="D398" s="34" t="s">
        <v>13</v>
      </c>
      <c r="E398" s="34" t="s">
        <v>38</v>
      </c>
      <c r="F398" s="57">
        <f>'Додаток 2'!K125</f>
        <v>0</v>
      </c>
      <c r="G398" s="57">
        <f>'Додаток 2'!L125</f>
        <v>61.017</v>
      </c>
      <c r="H398" s="57">
        <f>'Додаток 2'!M125</f>
        <v>0</v>
      </c>
      <c r="I398" s="57">
        <f>'Додаток 2'!N125</f>
        <v>0</v>
      </c>
      <c r="J398" s="57">
        <f>'Додаток 2'!O125</f>
        <v>0</v>
      </c>
    </row>
    <row r="399" spans="1:10" ht="15.75" hidden="1">
      <c r="A399" s="658"/>
      <c r="B399" s="85"/>
      <c r="C399" s="41" t="s">
        <v>14</v>
      </c>
      <c r="D399" s="651" t="s">
        <v>15</v>
      </c>
      <c r="E399" s="651" t="s">
        <v>36</v>
      </c>
      <c r="F399" s="652"/>
      <c r="G399" s="652">
        <v>1</v>
      </c>
      <c r="H399" s="663"/>
      <c r="I399" s="649"/>
      <c r="J399" s="649"/>
    </row>
    <row r="400" spans="1:10" ht="15" hidden="1">
      <c r="A400" s="658"/>
      <c r="B400" s="85"/>
      <c r="C400" s="42" t="s">
        <v>255</v>
      </c>
      <c r="D400" s="651"/>
      <c r="E400" s="651"/>
      <c r="F400" s="652"/>
      <c r="G400" s="652"/>
      <c r="H400" s="663"/>
      <c r="I400" s="650"/>
      <c r="J400" s="650"/>
    </row>
    <row r="401" spans="1:10" ht="24.75" customHeight="1" hidden="1">
      <c r="A401" s="658"/>
      <c r="B401" s="85"/>
      <c r="C401" s="41" t="s">
        <v>16</v>
      </c>
      <c r="D401" s="654" t="s">
        <v>17</v>
      </c>
      <c r="E401" s="651" t="s">
        <v>18</v>
      </c>
      <c r="F401" s="638"/>
      <c r="G401" s="639">
        <f>G398/G399</f>
        <v>61.017</v>
      </c>
      <c r="H401" s="639"/>
      <c r="I401" s="639"/>
      <c r="J401" s="649"/>
    </row>
    <row r="402" spans="1:10" ht="15" hidden="1">
      <c r="A402" s="658"/>
      <c r="B402" s="85"/>
      <c r="C402" s="42" t="s">
        <v>256</v>
      </c>
      <c r="D402" s="654"/>
      <c r="E402" s="651"/>
      <c r="F402" s="638"/>
      <c r="G402" s="640"/>
      <c r="H402" s="640"/>
      <c r="I402" s="640"/>
      <c r="J402" s="650"/>
    </row>
    <row r="403" spans="1:10" ht="15.75" hidden="1">
      <c r="A403" s="658"/>
      <c r="B403" s="85"/>
      <c r="C403" s="637" t="s">
        <v>19</v>
      </c>
      <c r="D403" s="637"/>
      <c r="E403" s="637"/>
      <c r="F403" s="637"/>
      <c r="G403" s="637"/>
      <c r="H403" s="637"/>
      <c r="I403" s="335"/>
      <c r="J403" s="86"/>
    </row>
    <row r="404" spans="1:10" ht="15" hidden="1">
      <c r="A404" s="658"/>
      <c r="B404" s="58"/>
      <c r="C404" s="42" t="s">
        <v>80</v>
      </c>
      <c r="D404" s="62" t="s">
        <v>74</v>
      </c>
      <c r="E404" s="61" t="s">
        <v>75</v>
      </c>
      <c r="F404" s="14"/>
      <c r="G404" s="14">
        <v>100</v>
      </c>
      <c r="H404" s="179"/>
      <c r="I404" s="335"/>
      <c r="J404" s="86"/>
    </row>
    <row r="405" spans="1:10" ht="12.75" customHeight="1" hidden="1">
      <c r="A405" s="159" t="s">
        <v>139</v>
      </c>
      <c r="B405" s="274" t="s">
        <v>64</v>
      </c>
      <c r="C405" s="347"/>
      <c r="D405" s="341"/>
      <c r="E405" s="341"/>
      <c r="F405" s="343">
        <f>F420+F431+F442</f>
        <v>0</v>
      </c>
      <c r="G405" s="343">
        <f>G420+G431+G442</f>
        <v>68.017</v>
      </c>
      <c r="H405" s="343">
        <f>H420+H431+H442</f>
        <v>0</v>
      </c>
      <c r="I405" s="343">
        <f>I420+I431+I442</f>
        <v>3262.12386</v>
      </c>
      <c r="J405" s="343">
        <f>J420+J431+J442</f>
        <v>0</v>
      </c>
    </row>
    <row r="406" spans="1:8" ht="30" hidden="1">
      <c r="A406" s="653" t="s">
        <v>2</v>
      </c>
      <c r="B406" s="691"/>
      <c r="C406" s="84" t="str">
        <f>'Додаток 2'!B130</f>
        <v>Капітальний ремонт  з утепленням частини будівлі управління ОКСМП ЮМР  за адресою  ,  пр-кт  Григорівського десанту  26-а. м.Южне Одеська область, у т.ч.:</v>
      </c>
      <c r="D406" s="59"/>
      <c r="E406" s="61"/>
      <c r="F406" s="34"/>
      <c r="G406" s="103"/>
      <c r="H406" s="56"/>
    </row>
    <row r="407" spans="1:10" ht="23.25" customHeight="1">
      <c r="A407" s="662"/>
      <c r="B407" s="690"/>
      <c r="C407" s="41" t="s">
        <v>12</v>
      </c>
      <c r="D407" s="651" t="s">
        <v>71</v>
      </c>
      <c r="E407" s="651" t="s">
        <v>39</v>
      </c>
      <c r="F407" s="668"/>
      <c r="G407" s="670">
        <v>1</v>
      </c>
      <c r="H407" s="659"/>
      <c r="I407" s="659"/>
      <c r="J407" s="659"/>
    </row>
    <row r="408" spans="1:10" ht="15" customHeight="1">
      <c r="A408" s="662"/>
      <c r="B408" s="690"/>
      <c r="C408" s="115" t="s">
        <v>78</v>
      </c>
      <c r="D408" s="651"/>
      <c r="E408" s="651"/>
      <c r="F408" s="669"/>
      <c r="G408" s="670"/>
      <c r="H408" s="659"/>
      <c r="I408" s="659"/>
      <c r="J408" s="659"/>
    </row>
    <row r="409" spans="1:10" ht="15.75">
      <c r="A409" s="662"/>
      <c r="B409" s="690"/>
      <c r="C409" s="64" t="s">
        <v>85</v>
      </c>
      <c r="D409" s="34" t="s">
        <v>22</v>
      </c>
      <c r="E409" s="34" t="s">
        <v>38</v>
      </c>
      <c r="F409" s="40">
        <f>'Додаток 2'!K125</f>
        <v>0</v>
      </c>
      <c r="G409" s="40">
        <f>'Додаток 2'!L125</f>
        <v>61.017</v>
      </c>
      <c r="H409" s="40">
        <f>'Додаток 2'!M125</f>
        <v>0</v>
      </c>
      <c r="I409" s="40">
        <f>'Додаток 2'!N125</f>
        <v>0</v>
      </c>
      <c r="J409" s="40">
        <f>'Додаток 2'!O130</f>
        <v>0</v>
      </c>
    </row>
    <row r="410" spans="1:10" ht="15.75">
      <c r="A410" s="662"/>
      <c r="B410" s="690"/>
      <c r="C410" s="66" t="s">
        <v>14</v>
      </c>
      <c r="D410" s="34"/>
      <c r="E410" s="34"/>
      <c r="F410" s="121"/>
      <c r="G410" s="94"/>
      <c r="H410" s="33"/>
      <c r="I410" s="33"/>
      <c r="J410" s="33"/>
    </row>
    <row r="411" spans="1:10" ht="15.75">
      <c r="A411" s="662"/>
      <c r="B411" s="690"/>
      <c r="C411" s="75" t="s">
        <v>131</v>
      </c>
      <c r="D411" s="38" t="s">
        <v>15</v>
      </c>
      <c r="E411" s="34" t="s">
        <v>39</v>
      </c>
      <c r="F411" s="124"/>
      <c r="G411" s="94">
        <v>1</v>
      </c>
      <c r="H411" s="39"/>
      <c r="I411" s="39"/>
      <c r="J411" s="39"/>
    </row>
    <row r="412" spans="1:10" ht="15.75">
      <c r="A412" s="662"/>
      <c r="B412" s="690"/>
      <c r="C412" s="66" t="s">
        <v>16</v>
      </c>
      <c r="D412" s="654" t="s">
        <v>17</v>
      </c>
      <c r="E412" s="651" t="s">
        <v>18</v>
      </c>
      <c r="F412" s="667"/>
      <c r="G412" s="667">
        <f>G409/G407</f>
        <v>61.017</v>
      </c>
      <c r="H412" s="667"/>
      <c r="I412" s="667"/>
      <c r="J412" s="667"/>
    </row>
    <row r="413" spans="1:10" ht="15">
      <c r="A413" s="662"/>
      <c r="B413" s="690"/>
      <c r="C413" s="67" t="s">
        <v>32</v>
      </c>
      <c r="D413" s="654"/>
      <c r="E413" s="651"/>
      <c r="F413" s="667"/>
      <c r="G413" s="667"/>
      <c r="H413" s="667"/>
      <c r="I413" s="667"/>
      <c r="J413" s="667"/>
    </row>
    <row r="414" spans="1:8" ht="15.75">
      <c r="A414" s="662"/>
      <c r="B414" s="690"/>
      <c r="C414" s="664" t="s">
        <v>19</v>
      </c>
      <c r="D414" s="665"/>
      <c r="E414" s="665"/>
      <c r="F414" s="665"/>
      <c r="G414" s="665"/>
      <c r="H414" s="666"/>
    </row>
    <row r="415" spans="1:10" ht="16.5" customHeight="1">
      <c r="A415" s="662"/>
      <c r="B415" s="690"/>
      <c r="C415" s="42" t="s">
        <v>111</v>
      </c>
      <c r="D415" s="328" t="s">
        <v>74</v>
      </c>
      <c r="E415" s="348" t="s">
        <v>75</v>
      </c>
      <c r="F415" s="349"/>
      <c r="G415" s="349">
        <v>100</v>
      </c>
      <c r="H415" s="350"/>
      <c r="I415" s="350"/>
      <c r="J415" s="350"/>
    </row>
    <row r="416" spans="1:10" ht="16.5" customHeight="1">
      <c r="A416" s="495">
        <v>7</v>
      </c>
      <c r="B416" s="496"/>
      <c r="C416" s="497" t="str">
        <f>'Додаток 2'!B126</f>
        <v>Інші заклади </v>
      </c>
      <c r="D416" s="498"/>
      <c r="E416" s="499"/>
      <c r="F416" s="500">
        <f>F420+F431+F442</f>
        <v>0</v>
      </c>
      <c r="G416" s="500">
        <f>G420+G431+G442</f>
        <v>68.017</v>
      </c>
      <c r="H416" s="500">
        <f>H420+H431+H442</f>
        <v>0</v>
      </c>
      <c r="I416" s="500">
        <f>I420+I431+I442</f>
        <v>3262.12386</v>
      </c>
      <c r="J416" s="500">
        <f>J420+J431+J442</f>
        <v>0</v>
      </c>
    </row>
    <row r="417" spans="1:10" ht="20.25" customHeight="1">
      <c r="A417" s="658" t="s">
        <v>243</v>
      </c>
      <c r="B417" s="662"/>
      <c r="C417" s="648" t="str">
        <f>'Додаток 2'!B133</f>
        <v>Реконструкція системи газопостачання в Сичавському будинку культури Одеського району Одеської області, за адресою: с.Сичавка, вул.Цветаєва 2А, у т.ч.:</v>
      </c>
      <c r="D417" s="648"/>
      <c r="E417" s="648"/>
      <c r="F417" s="648"/>
      <c r="G417" s="648"/>
      <c r="H417" s="648"/>
      <c r="I417" s="648"/>
      <c r="J417" s="648"/>
    </row>
    <row r="418" spans="1:10" ht="23.25" customHeight="1">
      <c r="A418" s="690"/>
      <c r="B418" s="662"/>
      <c r="C418" s="134" t="s">
        <v>12</v>
      </c>
      <c r="D418" s="651" t="s">
        <v>13</v>
      </c>
      <c r="E418" s="651" t="s">
        <v>36</v>
      </c>
      <c r="F418" s="659"/>
      <c r="G418" s="670">
        <v>1</v>
      </c>
      <c r="H418" s="670"/>
      <c r="I418" s="649">
        <v>1</v>
      </c>
      <c r="J418" s="649"/>
    </row>
    <row r="419" spans="1:10" ht="15">
      <c r="A419" s="690"/>
      <c r="B419" s="662"/>
      <c r="C419" s="116" t="s">
        <v>223</v>
      </c>
      <c r="D419" s="651"/>
      <c r="E419" s="651"/>
      <c r="F419" s="659"/>
      <c r="G419" s="670"/>
      <c r="H419" s="670"/>
      <c r="I419" s="650"/>
      <c r="J419" s="650"/>
    </row>
    <row r="420" spans="1:10" ht="15.75">
      <c r="A420" s="690"/>
      <c r="B420" s="662"/>
      <c r="C420" s="116" t="s">
        <v>77</v>
      </c>
      <c r="D420" s="320" t="s">
        <v>13</v>
      </c>
      <c r="E420" s="320" t="s">
        <v>10</v>
      </c>
      <c r="F420" s="127">
        <f>'Додаток 2'!K133</f>
        <v>0</v>
      </c>
      <c r="G420" s="127">
        <f>'Додаток 2'!L133</f>
        <v>68.017</v>
      </c>
      <c r="H420" s="127">
        <f>'Додаток 2'!M133</f>
        <v>0</v>
      </c>
      <c r="I420" s="127">
        <f>'Додаток 2'!N133</f>
        <v>1865.0343</v>
      </c>
      <c r="J420" s="127">
        <f>'Додаток 2'!O133</f>
        <v>0</v>
      </c>
    </row>
    <row r="421" spans="1:10" ht="15.75">
      <c r="A421" s="690"/>
      <c r="B421" s="662"/>
      <c r="C421" s="116" t="str">
        <f>'Додаток 2'!B134</f>
        <v>проектно-вишукувальні роботи</v>
      </c>
      <c r="D421" s="320" t="s">
        <v>13</v>
      </c>
      <c r="E421" s="320" t="s">
        <v>10</v>
      </c>
      <c r="F421" s="127">
        <f>'Додаток 2'!K134</f>
        <v>0</v>
      </c>
      <c r="G421" s="127">
        <f>'Додаток 2'!L134</f>
        <v>68.017</v>
      </c>
      <c r="H421" s="127">
        <f>'Додаток 2'!M134</f>
        <v>0</v>
      </c>
      <c r="I421" s="127">
        <f>'Додаток 2'!N134</f>
        <v>0</v>
      </c>
      <c r="J421" s="127">
        <f>'Додаток 2'!O134</f>
        <v>0</v>
      </c>
    </row>
    <row r="422" spans="1:10" ht="15.75">
      <c r="A422" s="690"/>
      <c r="B422" s="662"/>
      <c r="C422" s="134" t="s">
        <v>14</v>
      </c>
      <c r="D422" s="651" t="s">
        <v>225</v>
      </c>
      <c r="E422" s="320"/>
      <c r="F422" s="142"/>
      <c r="G422" s="142"/>
      <c r="H422" s="142"/>
      <c r="I422" s="86"/>
      <c r="J422" s="86"/>
    </row>
    <row r="423" spans="1:10" ht="15">
      <c r="A423" s="690"/>
      <c r="B423" s="662"/>
      <c r="C423" s="116" t="s">
        <v>224</v>
      </c>
      <c r="D423" s="651"/>
      <c r="E423" s="320" t="s">
        <v>36</v>
      </c>
      <c r="F423" s="135"/>
      <c r="G423" s="142">
        <v>1</v>
      </c>
      <c r="H423" s="142"/>
      <c r="I423" s="335">
        <v>1</v>
      </c>
      <c r="J423" s="86"/>
    </row>
    <row r="424" spans="1:10" ht="15.75">
      <c r="A424" s="690"/>
      <c r="B424" s="662"/>
      <c r="C424" s="134" t="s">
        <v>16</v>
      </c>
      <c r="D424" s="319"/>
      <c r="E424" s="320"/>
      <c r="F424" s="135"/>
      <c r="G424" s="135"/>
      <c r="H424" s="135"/>
      <c r="I424" s="86"/>
      <c r="J424" s="86"/>
    </row>
    <row r="425" spans="1:10" ht="15">
      <c r="A425" s="690"/>
      <c r="B425" s="662"/>
      <c r="C425" s="116" t="s">
        <v>226</v>
      </c>
      <c r="D425" s="128" t="s">
        <v>17</v>
      </c>
      <c r="E425" s="120" t="s">
        <v>18</v>
      </c>
      <c r="F425" s="322"/>
      <c r="G425" s="322">
        <f>G420/G423</f>
        <v>68.017</v>
      </c>
      <c r="H425" s="355"/>
      <c r="I425" s="391">
        <f>I420/I423</f>
        <v>1865.0343</v>
      </c>
      <c r="J425" s="86"/>
    </row>
    <row r="426" spans="1:10" ht="16.5" customHeight="1">
      <c r="A426" s="690"/>
      <c r="B426" s="662"/>
      <c r="C426" s="637" t="s">
        <v>19</v>
      </c>
      <c r="D426" s="637"/>
      <c r="E426" s="637"/>
      <c r="F426" s="637"/>
      <c r="G426" s="637"/>
      <c r="H426" s="637"/>
      <c r="I426" s="86"/>
      <c r="J426" s="86"/>
    </row>
    <row r="427" spans="1:10" ht="20.25" customHeight="1">
      <c r="A427" s="690"/>
      <c r="B427" s="662"/>
      <c r="C427" s="114" t="s">
        <v>138</v>
      </c>
      <c r="D427" s="137" t="s">
        <v>74</v>
      </c>
      <c r="E427" s="129" t="s">
        <v>75</v>
      </c>
      <c r="F427" s="321"/>
      <c r="G427" s="321">
        <v>22.2</v>
      </c>
      <c r="H427" s="321"/>
      <c r="I427" s="335">
        <v>100</v>
      </c>
      <c r="J427" s="86"/>
    </row>
    <row r="428" spans="1:10" ht="27.75" customHeight="1">
      <c r="A428" s="658" t="s">
        <v>309</v>
      </c>
      <c r="B428" s="662"/>
      <c r="C428" s="648" t="str">
        <f>'Додаток 2'!B136</f>
        <v>Капітальний ремонт багатофункціонального спортивного майданчику із штучним покриттям, в Новобілярському НВК "ЗОШ І-ІІ ступенів - ДНЗ" за адресою: 67550 Одеська область, Лиманський район, смт. Нові Білярі, вул. Шкільна, 9." у т.ч.:</v>
      </c>
      <c r="D428" s="648"/>
      <c r="E428" s="648"/>
      <c r="F428" s="648"/>
      <c r="G428" s="648"/>
      <c r="H428" s="648"/>
      <c r="I428" s="648"/>
      <c r="J428" s="648"/>
    </row>
    <row r="429" spans="1:10" ht="15.75">
      <c r="A429" s="690"/>
      <c r="B429" s="662"/>
      <c r="C429" s="134" t="s">
        <v>12</v>
      </c>
      <c r="D429" s="651" t="s">
        <v>13</v>
      </c>
      <c r="E429" s="651" t="s">
        <v>23</v>
      </c>
      <c r="F429" s="659"/>
      <c r="G429" s="659"/>
      <c r="H429" s="670"/>
      <c r="I429" s="660">
        <v>243.5</v>
      </c>
      <c r="J429" s="649"/>
    </row>
    <row r="430" spans="1:10" ht="15">
      <c r="A430" s="690"/>
      <c r="B430" s="662"/>
      <c r="C430" s="116" t="s">
        <v>227</v>
      </c>
      <c r="D430" s="651"/>
      <c r="E430" s="651"/>
      <c r="F430" s="659"/>
      <c r="G430" s="659"/>
      <c r="H430" s="670"/>
      <c r="I430" s="661"/>
      <c r="J430" s="650"/>
    </row>
    <row r="431" spans="1:10" ht="15.75">
      <c r="A431" s="690"/>
      <c r="B431" s="662"/>
      <c r="C431" s="116" t="s">
        <v>77</v>
      </c>
      <c r="D431" s="320" t="s">
        <v>13</v>
      </c>
      <c r="E431" s="320" t="s">
        <v>10</v>
      </c>
      <c r="F431" s="127">
        <f>'Додаток 2'!K136</f>
        <v>0</v>
      </c>
      <c r="G431" s="127">
        <f>'Додаток 2'!L136</f>
        <v>0</v>
      </c>
      <c r="H431" s="127">
        <f>'Додаток 2'!M136</f>
        <v>0</v>
      </c>
      <c r="I431" s="127">
        <f>'Додаток 2'!N136+'Додаток 2'!N137</f>
        <v>874.90456</v>
      </c>
      <c r="J431" s="127">
        <f>'Додаток 2'!O136</f>
        <v>0</v>
      </c>
    </row>
    <row r="432" spans="1:10" ht="15.75">
      <c r="A432" s="690"/>
      <c r="B432" s="662"/>
      <c r="C432" s="134" t="s">
        <v>14</v>
      </c>
      <c r="D432" s="651" t="s">
        <v>17</v>
      </c>
      <c r="E432" s="320"/>
      <c r="F432" s="142"/>
      <c r="G432" s="142"/>
      <c r="H432" s="142"/>
      <c r="I432" s="392"/>
      <c r="J432" s="86"/>
    </row>
    <row r="433" spans="1:10" ht="15.75">
      <c r="A433" s="690"/>
      <c r="B433" s="662"/>
      <c r="C433" s="116" t="s">
        <v>228</v>
      </c>
      <c r="D433" s="651"/>
      <c r="E433" s="320" t="s">
        <v>23</v>
      </c>
      <c r="F433" s="135"/>
      <c r="G433" s="135"/>
      <c r="H433" s="142"/>
      <c r="I433" s="392">
        <v>243.5</v>
      </c>
      <c r="J433" s="86"/>
    </row>
    <row r="434" spans="1:10" ht="15.75">
      <c r="A434" s="690"/>
      <c r="B434" s="662"/>
      <c r="C434" s="134" t="s">
        <v>16</v>
      </c>
      <c r="D434" s="319"/>
      <c r="E434" s="320"/>
      <c r="F434" s="135"/>
      <c r="G434" s="135"/>
      <c r="H434" s="135"/>
      <c r="I434" s="392"/>
      <c r="J434" s="86"/>
    </row>
    <row r="435" spans="1:10" ht="15.75">
      <c r="A435" s="690"/>
      <c r="B435" s="662"/>
      <c r="C435" s="116" t="s">
        <v>92</v>
      </c>
      <c r="D435" s="128" t="s">
        <v>17</v>
      </c>
      <c r="E435" s="128" t="s">
        <v>24</v>
      </c>
      <c r="F435" s="322"/>
      <c r="G435" s="322"/>
      <c r="H435" s="391"/>
      <c r="I435" s="270">
        <f>I431/I433</f>
        <v>3.593037207392197</v>
      </c>
      <c r="J435" s="86"/>
    </row>
    <row r="436" spans="1:10" ht="15.75">
      <c r="A436" s="690"/>
      <c r="B436" s="662"/>
      <c r="C436" s="637" t="s">
        <v>19</v>
      </c>
      <c r="D436" s="637"/>
      <c r="E436" s="637"/>
      <c r="F436" s="637"/>
      <c r="G436" s="637"/>
      <c r="H436" s="637"/>
      <c r="I436" s="392"/>
      <c r="J436" s="86"/>
    </row>
    <row r="437" spans="1:10" ht="15.75">
      <c r="A437" s="690"/>
      <c r="B437" s="662"/>
      <c r="C437" s="114" t="s">
        <v>135</v>
      </c>
      <c r="D437" s="137" t="s">
        <v>74</v>
      </c>
      <c r="E437" s="129" t="s">
        <v>75</v>
      </c>
      <c r="F437" s="321"/>
      <c r="G437" s="321"/>
      <c r="H437" s="321"/>
      <c r="I437" s="392">
        <v>100</v>
      </c>
      <c r="J437" s="86"/>
    </row>
    <row r="438" spans="1:10" ht="28.5" customHeight="1">
      <c r="A438" s="658" t="s">
        <v>245</v>
      </c>
      <c r="B438" s="662"/>
      <c r="C438" s="648" t="str">
        <f>'Додаток 2'!B139</f>
        <v>Капітальний ремонт котельні селищного клубу розташованого за адресою: вул. Театральна, 4, смт Нові Білярі, Одеського району, Одеської області, у т.ч.:</v>
      </c>
      <c r="D438" s="648"/>
      <c r="E438" s="648"/>
      <c r="F438" s="648"/>
      <c r="G438" s="648"/>
      <c r="H438" s="648"/>
      <c r="I438" s="648"/>
      <c r="J438" s="648"/>
    </row>
    <row r="439" spans="1:10" ht="15.75">
      <c r="A439" s="690"/>
      <c r="B439" s="662"/>
      <c r="C439" s="134" t="s">
        <v>12</v>
      </c>
      <c r="D439" s="651" t="s">
        <v>13</v>
      </c>
      <c r="E439" s="651" t="s">
        <v>36</v>
      </c>
      <c r="F439" s="693"/>
      <c r="G439" s="692"/>
      <c r="H439" s="692"/>
      <c r="I439" s="649">
        <v>1</v>
      </c>
      <c r="J439" s="681"/>
    </row>
    <row r="440" spans="1:10" ht="16.5" customHeight="1">
      <c r="A440" s="690"/>
      <c r="B440" s="662"/>
      <c r="C440" s="111" t="s">
        <v>78</v>
      </c>
      <c r="D440" s="651"/>
      <c r="E440" s="651"/>
      <c r="F440" s="693"/>
      <c r="G440" s="692"/>
      <c r="H440" s="692"/>
      <c r="I440" s="657"/>
      <c r="J440" s="754"/>
    </row>
    <row r="441" spans="1:10" ht="16.5" customHeight="1">
      <c r="A441" s="690"/>
      <c r="B441" s="662"/>
      <c r="C441" s="116" t="s">
        <v>251</v>
      </c>
      <c r="D441" s="651"/>
      <c r="E441" s="651"/>
      <c r="F441" s="693"/>
      <c r="G441" s="692"/>
      <c r="H441" s="692"/>
      <c r="I441" s="650"/>
      <c r="J441" s="682"/>
    </row>
    <row r="442" spans="1:10" ht="15.75">
      <c r="A442" s="690"/>
      <c r="B442" s="662"/>
      <c r="C442" s="116" t="s">
        <v>77</v>
      </c>
      <c r="D442" s="320" t="s">
        <v>13</v>
      </c>
      <c r="E442" s="320" t="s">
        <v>10</v>
      </c>
      <c r="F442" s="123">
        <f>'Додаток 2'!K139</f>
        <v>0</v>
      </c>
      <c r="G442" s="123">
        <f>'Додаток 2'!L139</f>
        <v>0</v>
      </c>
      <c r="H442" s="123">
        <f>'Додаток 2'!M139</f>
        <v>0</v>
      </c>
      <c r="I442" s="123">
        <f>'Додаток 2'!N139</f>
        <v>522.185</v>
      </c>
      <c r="J442" s="130">
        <f>'Додаток 2'!O139</f>
        <v>0</v>
      </c>
    </row>
    <row r="443" spans="1:19" ht="18.75">
      <c r="A443" s="690"/>
      <c r="B443" s="662"/>
      <c r="C443" s="116" t="str">
        <f>'Додаток 2'!B140</f>
        <v>проектні роботи</v>
      </c>
      <c r="D443" s="395" t="s">
        <v>13</v>
      </c>
      <c r="E443" s="395" t="s">
        <v>10</v>
      </c>
      <c r="F443" s="123">
        <f>'Додаток 2'!K140</f>
        <v>0</v>
      </c>
      <c r="G443" s="123">
        <f>'Додаток 2'!L140</f>
        <v>0</v>
      </c>
      <c r="H443" s="123">
        <f>'Додаток 2'!M140</f>
        <v>0</v>
      </c>
      <c r="I443" s="123">
        <f>'Додаток 2'!N140</f>
        <v>54.2676</v>
      </c>
      <c r="J443" s="123">
        <f>'Додаток 2'!O140</f>
        <v>0</v>
      </c>
      <c r="K443" s="93"/>
      <c r="Q443" s="202">
        <f>F453+G453+H453</f>
        <v>2719.0676200000003</v>
      </c>
      <c r="S443" s="201">
        <f>Q443-'Додаток 2'!J226</f>
        <v>2719.0676200000003</v>
      </c>
    </row>
    <row r="444" spans="1:10" ht="24" customHeight="1">
      <c r="A444" s="690"/>
      <c r="B444" s="662"/>
      <c r="C444" s="134" t="s">
        <v>14</v>
      </c>
      <c r="D444" s="651" t="s">
        <v>17</v>
      </c>
      <c r="E444" s="320"/>
      <c r="F444" s="21"/>
      <c r="G444" s="21"/>
      <c r="H444" s="21"/>
      <c r="I444" s="335"/>
      <c r="J444" s="345"/>
    </row>
    <row r="445" spans="1:10" ht="27.75" customHeight="1">
      <c r="A445" s="690"/>
      <c r="B445" s="662"/>
      <c r="C445" s="111" t="s">
        <v>153</v>
      </c>
      <c r="D445" s="651"/>
      <c r="E445" s="395" t="s">
        <v>36</v>
      </c>
      <c r="F445" s="21"/>
      <c r="G445" s="21"/>
      <c r="H445" s="21"/>
      <c r="I445" s="335">
        <v>1</v>
      </c>
      <c r="J445" s="345"/>
    </row>
    <row r="446" spans="1:10" ht="19.5" customHeight="1">
      <c r="A446" s="690"/>
      <c r="B446" s="662"/>
      <c r="C446" s="116" t="s">
        <v>252</v>
      </c>
      <c r="D446" s="651"/>
      <c r="E446" s="320" t="s">
        <v>23</v>
      </c>
      <c r="F446" s="22"/>
      <c r="G446" s="21"/>
      <c r="H446" s="21"/>
      <c r="I446" s="335">
        <v>1</v>
      </c>
      <c r="J446" s="345"/>
    </row>
    <row r="447" spans="1:10" ht="21.75" customHeight="1">
      <c r="A447" s="690"/>
      <c r="B447" s="662"/>
      <c r="C447" s="134" t="s">
        <v>16</v>
      </c>
      <c r="D447" s="319"/>
      <c r="E447" s="320"/>
      <c r="F447" s="22"/>
      <c r="G447" s="22"/>
      <c r="H447" s="22"/>
      <c r="I447" s="335"/>
      <c r="J447" s="345"/>
    </row>
    <row r="448" spans="1:10" ht="18.75" customHeight="1">
      <c r="A448" s="690"/>
      <c r="B448" s="662"/>
      <c r="C448" s="111" t="s">
        <v>154</v>
      </c>
      <c r="D448" s="396" t="s">
        <v>17</v>
      </c>
      <c r="E448" s="395" t="s">
        <v>18</v>
      </c>
      <c r="F448" s="22"/>
      <c r="G448" s="22"/>
      <c r="H448" s="22"/>
      <c r="I448" s="492">
        <f>I443</f>
        <v>54.2676</v>
      </c>
      <c r="J448" s="345"/>
    </row>
    <row r="449" spans="1:10" ht="18.75" customHeight="1">
      <c r="A449" s="690"/>
      <c r="B449" s="662"/>
      <c r="C449" s="116" t="s">
        <v>253</v>
      </c>
      <c r="D449" s="128" t="s">
        <v>17</v>
      </c>
      <c r="E449" s="117" t="s">
        <v>18</v>
      </c>
      <c r="F449" s="18"/>
      <c r="G449" s="18"/>
      <c r="H449" s="18"/>
      <c r="I449" s="215">
        <f>I442/I446</f>
        <v>522.185</v>
      </c>
      <c r="J449" s="215"/>
    </row>
    <row r="450" spans="1:10" ht="24.75" customHeight="1">
      <c r="A450" s="690"/>
      <c r="B450" s="662"/>
      <c r="C450" s="637" t="s">
        <v>19</v>
      </c>
      <c r="D450" s="637"/>
      <c r="E450" s="637"/>
      <c r="F450" s="637"/>
      <c r="G450" s="637"/>
      <c r="H450" s="637"/>
      <c r="I450" s="335"/>
      <c r="J450" s="345"/>
    </row>
    <row r="451" spans="1:10" ht="20.25" customHeight="1">
      <c r="A451" s="690"/>
      <c r="B451" s="662"/>
      <c r="C451" s="111" t="s">
        <v>80</v>
      </c>
      <c r="D451" s="137" t="s">
        <v>74</v>
      </c>
      <c r="E451" s="129" t="s">
        <v>75</v>
      </c>
      <c r="F451" s="394"/>
      <c r="G451" s="246"/>
      <c r="H451" s="394"/>
      <c r="I451" s="335">
        <v>100</v>
      </c>
      <c r="J451" s="345"/>
    </row>
    <row r="452" spans="1:10" ht="15.75" customHeight="1">
      <c r="A452" s="690"/>
      <c r="B452" s="662"/>
      <c r="C452" s="114" t="s">
        <v>159</v>
      </c>
      <c r="D452" s="137" t="s">
        <v>74</v>
      </c>
      <c r="E452" s="129" t="s">
        <v>75</v>
      </c>
      <c r="F452" s="164"/>
      <c r="G452" s="164"/>
      <c r="H452" s="164"/>
      <c r="I452" s="397">
        <v>100</v>
      </c>
      <c r="J452" s="345"/>
    </row>
    <row r="453" spans="1:13" ht="27.75" customHeight="1">
      <c r="A453" s="159"/>
      <c r="B453" s="36"/>
      <c r="C453" s="351" t="s">
        <v>184</v>
      </c>
      <c r="D453" s="341"/>
      <c r="E453" s="341"/>
      <c r="F453" s="343">
        <f>F457+F467+F477+F487+F497+F507+F517+F527+F538+F551+F561+F574+F584</f>
        <v>0</v>
      </c>
      <c r="G453" s="343">
        <f>G457+G467+G477+G487+G497+G507+G517+G527+G538+G551+G561+G574+G584</f>
        <v>2419.52462</v>
      </c>
      <c r="H453" s="343">
        <f>H457+H467+H477+H487+H497+H507+H517+H527+H538+H551+H561+H574+H584</f>
        <v>299.543</v>
      </c>
      <c r="I453" s="343">
        <f>I457+I467+I477+I487+I497+I507+I517+I527+I538+I551+I561+I574+I584</f>
        <v>23967.518600000003</v>
      </c>
      <c r="J453" s="343">
        <f>J457+J467+J477+J487+J497+J507+J517+J527+J538+J551+J561+J574+J584</f>
        <v>10462.967</v>
      </c>
      <c r="L453" s="493">
        <f>G453+H453+I453+J453+F453</f>
        <v>37149.55322</v>
      </c>
      <c r="M453" s="493">
        <f>L453-'Додаток 2'!J144</f>
        <v>0</v>
      </c>
    </row>
    <row r="454" spans="1:10" ht="20.25" customHeight="1">
      <c r="A454" s="655" t="s">
        <v>185</v>
      </c>
      <c r="B454" s="649"/>
      <c r="C454" s="648" t="str">
        <f>'Додаток 2'!B147</f>
        <v>Виготовлення проектно-кошторисної документації на монтаж (реконструкцію) системи киснепостачання КНП "Южненська міська лікарня"  Южненської міської ради за адресою: Одеська область, м. Южне, вул. Хіміків 1</v>
      </c>
      <c r="D454" s="648"/>
      <c r="E454" s="648"/>
      <c r="F454" s="648"/>
      <c r="G454" s="648"/>
      <c r="H454" s="648"/>
      <c r="I454" s="648"/>
      <c r="J454" s="648"/>
    </row>
    <row r="455" spans="1:10" ht="19.5" customHeight="1">
      <c r="A455" s="656"/>
      <c r="B455" s="657"/>
      <c r="C455" s="41" t="s">
        <v>12</v>
      </c>
      <c r="D455" s="86"/>
      <c r="E455" s="86"/>
      <c r="F455" s="65"/>
      <c r="G455" s="65"/>
      <c r="H455" s="65"/>
      <c r="I455" s="86"/>
      <c r="J455" s="86"/>
    </row>
    <row r="456" spans="1:18" ht="24" customHeight="1">
      <c r="A456" s="656"/>
      <c r="B456" s="657"/>
      <c r="C456" s="115" t="s">
        <v>78</v>
      </c>
      <c r="D456" s="137" t="s">
        <v>94</v>
      </c>
      <c r="E456" s="14" t="s">
        <v>36</v>
      </c>
      <c r="F456" s="65"/>
      <c r="G456" s="65">
        <v>1</v>
      </c>
      <c r="H456" s="65"/>
      <c r="I456" s="86"/>
      <c r="J456" s="86"/>
      <c r="P456" s="6"/>
      <c r="R456" s="112"/>
    </row>
    <row r="457" spans="1:10" ht="15.75">
      <c r="A457" s="656"/>
      <c r="B457" s="657"/>
      <c r="C457" s="64" t="s">
        <v>85</v>
      </c>
      <c r="D457" s="14" t="s">
        <v>13</v>
      </c>
      <c r="E457" s="14" t="s">
        <v>10</v>
      </c>
      <c r="F457" s="20">
        <f>'Додаток 2'!K147</f>
        <v>0</v>
      </c>
      <c r="G457" s="123">
        <f>'Додаток 2'!L147</f>
        <v>49.8</v>
      </c>
      <c r="H457" s="20">
        <f>'Додаток 2'!M147</f>
        <v>0</v>
      </c>
      <c r="I457" s="20">
        <f>'Додаток 2'!N147</f>
        <v>0</v>
      </c>
      <c r="J457" s="20">
        <f>'Додаток 2'!O147</f>
        <v>0</v>
      </c>
    </row>
    <row r="458" spans="1:10" ht="15.75" customHeight="1" hidden="1">
      <c r="A458" s="656"/>
      <c r="B458" s="657"/>
      <c r="C458" s="66" t="s">
        <v>14</v>
      </c>
      <c r="D458" s="24"/>
      <c r="E458" s="14"/>
      <c r="F458" s="21"/>
      <c r="G458" s="20"/>
      <c r="H458" s="20"/>
      <c r="I458" s="86"/>
      <c r="J458" s="86"/>
    </row>
    <row r="459" spans="1:10" ht="15.75" customHeight="1" hidden="1">
      <c r="A459" s="656"/>
      <c r="B459" s="657"/>
      <c r="C459" s="75" t="s">
        <v>131</v>
      </c>
      <c r="D459" s="14" t="s">
        <v>83</v>
      </c>
      <c r="E459" s="14" t="s">
        <v>39</v>
      </c>
      <c r="F459" s="21"/>
      <c r="G459" s="21">
        <v>1</v>
      </c>
      <c r="H459" s="21"/>
      <c r="I459" s="86"/>
      <c r="J459" s="86"/>
    </row>
    <row r="460" spans="1:10" ht="15.75">
      <c r="A460" s="656"/>
      <c r="B460" s="657"/>
      <c r="C460" s="66" t="s">
        <v>16</v>
      </c>
      <c r="D460" s="17"/>
      <c r="E460" s="14"/>
      <c r="F460" s="23"/>
      <c r="G460" s="23"/>
      <c r="H460" s="22"/>
      <c r="I460" s="86"/>
      <c r="J460" s="86"/>
    </row>
    <row r="461" spans="1:10" ht="15">
      <c r="A461" s="656"/>
      <c r="B461" s="657"/>
      <c r="C461" s="67" t="s">
        <v>32</v>
      </c>
      <c r="D461" s="19" t="s">
        <v>17</v>
      </c>
      <c r="E461" s="19" t="s">
        <v>18</v>
      </c>
      <c r="F461" s="23"/>
      <c r="G461" s="18">
        <f>G457/G459</f>
        <v>49.8</v>
      </c>
      <c r="H461" s="18"/>
      <c r="I461" s="86"/>
      <c r="J461" s="86"/>
    </row>
    <row r="462" spans="1:10" ht="15.75">
      <c r="A462" s="656"/>
      <c r="B462" s="657"/>
      <c r="C462" s="637" t="s">
        <v>19</v>
      </c>
      <c r="D462" s="637"/>
      <c r="E462" s="637"/>
      <c r="F462" s="637"/>
      <c r="G462" s="637"/>
      <c r="H462" s="637"/>
      <c r="I462" s="86"/>
      <c r="J462" s="86"/>
    </row>
    <row r="463" spans="1:10" ht="15">
      <c r="A463" s="656"/>
      <c r="B463" s="650"/>
      <c r="C463" s="42" t="s">
        <v>111</v>
      </c>
      <c r="D463" s="54" t="s">
        <v>74</v>
      </c>
      <c r="E463" s="81" t="s">
        <v>75</v>
      </c>
      <c r="F463" s="31"/>
      <c r="G463" s="31">
        <v>100</v>
      </c>
      <c r="H463" s="108"/>
      <c r="I463" s="86"/>
      <c r="J463" s="86"/>
    </row>
    <row r="464" spans="1:10" ht="26.25" customHeight="1">
      <c r="A464" s="655" t="s">
        <v>186</v>
      </c>
      <c r="B464" s="649"/>
      <c r="C464" s="648" t="str">
        <f>'Додаток 2'!B148</f>
        <v>Монтаж (реконструкція) системи киснепостачання КНП "Южненська міська лікарня"  Южненської міської ради за адресою: Одеська область, м. Южне, вул. Хіміків 1</v>
      </c>
      <c r="D464" s="648"/>
      <c r="E464" s="648"/>
      <c r="F464" s="648"/>
      <c r="G464" s="648"/>
      <c r="H464" s="648"/>
      <c r="I464" s="648"/>
      <c r="J464" s="648"/>
    </row>
    <row r="465" spans="1:10" ht="19.5" customHeight="1">
      <c r="A465" s="656"/>
      <c r="B465" s="657"/>
      <c r="C465" s="41" t="s">
        <v>12</v>
      </c>
      <c r="D465" s="86"/>
      <c r="E465" s="86"/>
      <c r="F465" s="65"/>
      <c r="G465" s="65"/>
      <c r="H465" s="65"/>
      <c r="I465" s="86"/>
      <c r="J465" s="86"/>
    </row>
    <row r="466" spans="1:18" ht="21.75" customHeight="1">
      <c r="A466" s="656"/>
      <c r="B466" s="657"/>
      <c r="C466" s="115" t="s">
        <v>172</v>
      </c>
      <c r="D466" s="137" t="s">
        <v>94</v>
      </c>
      <c r="E466" s="14" t="s">
        <v>36</v>
      </c>
      <c r="F466" s="65"/>
      <c r="G466" s="65"/>
      <c r="H466" s="65"/>
      <c r="I466" s="335">
        <v>1</v>
      </c>
      <c r="J466" s="86"/>
      <c r="P466" s="6"/>
      <c r="R466" s="112"/>
    </row>
    <row r="467" spans="1:10" ht="15.75">
      <c r="A467" s="656"/>
      <c r="B467" s="657"/>
      <c r="C467" s="64" t="s">
        <v>85</v>
      </c>
      <c r="D467" s="14" t="s">
        <v>13</v>
      </c>
      <c r="E467" s="14" t="s">
        <v>10</v>
      </c>
      <c r="F467" s="20">
        <f>'Додаток 2'!K148</f>
        <v>0</v>
      </c>
      <c r="G467" s="20">
        <f>'Додаток 2'!L148</f>
        <v>0</v>
      </c>
      <c r="H467" s="20">
        <f>'Додаток 2'!M148</f>
        <v>0</v>
      </c>
      <c r="I467" s="20">
        <f>'Додаток 2'!N148</f>
        <v>15000</v>
      </c>
      <c r="J467" s="20">
        <f>'Додаток 2'!O148</f>
        <v>0</v>
      </c>
    </row>
    <row r="468" spans="1:10" ht="15.75" customHeight="1" hidden="1">
      <c r="A468" s="656"/>
      <c r="B468" s="657"/>
      <c r="C468" s="66" t="s">
        <v>14</v>
      </c>
      <c r="D468" s="24"/>
      <c r="E468" s="14"/>
      <c r="F468" s="21"/>
      <c r="G468" s="20"/>
      <c r="H468" s="20"/>
      <c r="I468" s="335"/>
      <c r="J468" s="86"/>
    </row>
    <row r="469" spans="1:10" ht="15.75" customHeight="1" hidden="1">
      <c r="A469" s="656"/>
      <c r="B469" s="657"/>
      <c r="C469" s="75" t="s">
        <v>188</v>
      </c>
      <c r="D469" s="14" t="s">
        <v>83</v>
      </c>
      <c r="E469" s="14" t="s">
        <v>39</v>
      </c>
      <c r="F469" s="21"/>
      <c r="G469" s="21"/>
      <c r="H469" s="21"/>
      <c r="I469" s="335">
        <v>1</v>
      </c>
      <c r="J469" s="86"/>
    </row>
    <row r="470" spans="1:10" ht="15.75">
      <c r="A470" s="656"/>
      <c r="B470" s="657"/>
      <c r="C470" s="66" t="s">
        <v>16</v>
      </c>
      <c r="D470" s="17"/>
      <c r="E470" s="14"/>
      <c r="F470" s="23"/>
      <c r="G470" s="23"/>
      <c r="H470" s="22"/>
      <c r="I470" s="335"/>
      <c r="J470" s="86"/>
    </row>
    <row r="471" spans="1:10" ht="15">
      <c r="A471" s="656"/>
      <c r="B471" s="657"/>
      <c r="C471" s="67" t="s">
        <v>32</v>
      </c>
      <c r="D471" s="19" t="s">
        <v>17</v>
      </c>
      <c r="E471" s="19" t="s">
        <v>18</v>
      </c>
      <c r="F471" s="23"/>
      <c r="G471" s="18"/>
      <c r="H471" s="18"/>
      <c r="I471" s="18">
        <f>I467/I469</f>
        <v>15000</v>
      </c>
      <c r="J471" s="86"/>
    </row>
    <row r="472" spans="1:10" ht="15.75">
      <c r="A472" s="656"/>
      <c r="B472" s="657"/>
      <c r="C472" s="637" t="s">
        <v>19</v>
      </c>
      <c r="D472" s="637"/>
      <c r="E472" s="637"/>
      <c r="F472" s="637"/>
      <c r="G472" s="637"/>
      <c r="H472" s="637"/>
      <c r="I472" s="335"/>
      <c r="J472" s="86"/>
    </row>
    <row r="473" spans="1:10" ht="15">
      <c r="A473" s="656"/>
      <c r="B473" s="650"/>
      <c r="C473" s="42" t="s">
        <v>138</v>
      </c>
      <c r="D473" s="54" t="s">
        <v>74</v>
      </c>
      <c r="E473" s="81" t="s">
        <v>75</v>
      </c>
      <c r="F473" s="31"/>
      <c r="G473" s="31"/>
      <c r="H473" s="108"/>
      <c r="I473" s="335">
        <v>100</v>
      </c>
      <c r="J473" s="86"/>
    </row>
    <row r="474" spans="1:10" ht="28.5" customHeight="1">
      <c r="A474" s="655" t="s">
        <v>187</v>
      </c>
      <c r="B474" s="649"/>
      <c r="C474" s="648" t="str">
        <f>'Додаток 2'!B149</f>
        <v>Проектні роботи «Капітальний ремонт 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Хіміків, 1»</v>
      </c>
      <c r="D474" s="648"/>
      <c r="E474" s="648"/>
      <c r="F474" s="648"/>
      <c r="G474" s="648"/>
      <c r="H474" s="648"/>
      <c r="I474" s="648"/>
      <c r="J474" s="648"/>
    </row>
    <row r="475" spans="1:10" ht="19.5" customHeight="1">
      <c r="A475" s="656"/>
      <c r="B475" s="657"/>
      <c r="C475" s="41" t="s">
        <v>12</v>
      </c>
      <c r="D475" s="86"/>
      <c r="E475" s="86"/>
      <c r="F475" s="65"/>
      <c r="G475" s="65"/>
      <c r="H475" s="65"/>
      <c r="I475" s="86"/>
      <c r="J475" s="86"/>
    </row>
    <row r="476" spans="1:18" ht="19.5" customHeight="1">
      <c r="A476" s="656"/>
      <c r="B476" s="657"/>
      <c r="C476" s="115" t="s">
        <v>78</v>
      </c>
      <c r="D476" s="137" t="s">
        <v>94</v>
      </c>
      <c r="E476" s="14" t="s">
        <v>36</v>
      </c>
      <c r="F476" s="65"/>
      <c r="G476" s="65">
        <v>1</v>
      </c>
      <c r="H476" s="65"/>
      <c r="I476" s="86"/>
      <c r="J476" s="86"/>
      <c r="P476" s="6"/>
      <c r="R476" s="112"/>
    </row>
    <row r="477" spans="1:10" ht="15.75">
      <c r="A477" s="656"/>
      <c r="B477" s="657"/>
      <c r="C477" s="64" t="s">
        <v>85</v>
      </c>
      <c r="D477" s="14" t="s">
        <v>13</v>
      </c>
      <c r="E477" s="14" t="s">
        <v>10</v>
      </c>
      <c r="F477" s="20">
        <f>'Додаток 2'!K149</f>
        <v>0</v>
      </c>
      <c r="G477" s="123">
        <f>'Додаток 2'!L149</f>
        <v>50</v>
      </c>
      <c r="H477" s="20">
        <f>'Додаток 2'!M149</f>
        <v>0</v>
      </c>
      <c r="I477" s="20">
        <f>'Додаток 2'!N149</f>
        <v>0</v>
      </c>
      <c r="J477" s="20">
        <f>'Додаток 2'!O149</f>
        <v>0</v>
      </c>
    </row>
    <row r="478" spans="1:10" ht="15.75" customHeight="1" hidden="1">
      <c r="A478" s="656"/>
      <c r="B478" s="657"/>
      <c r="C478" s="66" t="s">
        <v>14</v>
      </c>
      <c r="D478" s="24"/>
      <c r="E478" s="14"/>
      <c r="F478" s="21"/>
      <c r="G478" s="20"/>
      <c r="H478" s="20"/>
      <c r="I478" s="86"/>
      <c r="J478" s="86"/>
    </row>
    <row r="479" spans="1:10" ht="15.75" customHeight="1" hidden="1">
      <c r="A479" s="656"/>
      <c r="B479" s="657"/>
      <c r="C479" s="75" t="s">
        <v>131</v>
      </c>
      <c r="D479" s="14" t="s">
        <v>83</v>
      </c>
      <c r="E479" s="14" t="s">
        <v>39</v>
      </c>
      <c r="F479" s="21"/>
      <c r="G479" s="21">
        <v>1</v>
      </c>
      <c r="H479" s="21"/>
      <c r="I479" s="86"/>
      <c r="J479" s="86"/>
    </row>
    <row r="480" spans="1:10" ht="15.75">
      <c r="A480" s="656"/>
      <c r="B480" s="657"/>
      <c r="C480" s="66" t="s">
        <v>16</v>
      </c>
      <c r="D480" s="17"/>
      <c r="E480" s="14"/>
      <c r="F480" s="23"/>
      <c r="G480" s="23"/>
      <c r="H480" s="22"/>
      <c r="I480" s="86"/>
      <c r="J480" s="86"/>
    </row>
    <row r="481" spans="1:10" ht="15">
      <c r="A481" s="656"/>
      <c r="B481" s="657"/>
      <c r="C481" s="67" t="s">
        <v>32</v>
      </c>
      <c r="D481" s="19" t="s">
        <v>17</v>
      </c>
      <c r="E481" s="19" t="s">
        <v>18</v>
      </c>
      <c r="F481" s="23"/>
      <c r="G481" s="18">
        <f>G477/G479</f>
        <v>50</v>
      </c>
      <c r="H481" s="18"/>
      <c r="I481" s="86"/>
      <c r="J481" s="86"/>
    </row>
    <row r="482" spans="1:10" ht="15.75">
      <c r="A482" s="656"/>
      <c r="B482" s="657"/>
      <c r="C482" s="637" t="s">
        <v>19</v>
      </c>
      <c r="D482" s="637"/>
      <c r="E482" s="637"/>
      <c r="F482" s="637"/>
      <c r="G482" s="637"/>
      <c r="H482" s="637"/>
      <c r="I482" s="86"/>
      <c r="J482" s="86"/>
    </row>
    <row r="483" spans="1:10" ht="15">
      <c r="A483" s="656"/>
      <c r="B483" s="650"/>
      <c r="C483" s="42" t="s">
        <v>111</v>
      </c>
      <c r="D483" s="54" t="s">
        <v>74</v>
      </c>
      <c r="E483" s="81" t="s">
        <v>75</v>
      </c>
      <c r="F483" s="31"/>
      <c r="G483" s="31">
        <v>100</v>
      </c>
      <c r="H483" s="108"/>
      <c r="I483" s="86"/>
      <c r="J483" s="86"/>
    </row>
    <row r="484" spans="1:10" ht="30.75" customHeight="1">
      <c r="A484" s="655" t="s">
        <v>194</v>
      </c>
      <c r="B484" s="649"/>
      <c r="C484" s="648" t="str">
        <f>'Додаток 2'!B150</f>
        <v>Проектні роботи «Капітальний ремонт 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Будівельників, 19»</v>
      </c>
      <c r="D484" s="648"/>
      <c r="E484" s="648"/>
      <c r="F484" s="648"/>
      <c r="G484" s="648"/>
      <c r="H484" s="648"/>
      <c r="I484" s="648"/>
      <c r="J484" s="648"/>
    </row>
    <row r="485" spans="1:10" ht="19.5" customHeight="1">
      <c r="A485" s="656"/>
      <c r="B485" s="657"/>
      <c r="C485" s="41" t="s">
        <v>12</v>
      </c>
      <c r="D485" s="86"/>
      <c r="E485" s="86"/>
      <c r="F485" s="65"/>
      <c r="G485" s="65"/>
      <c r="H485" s="65"/>
      <c r="I485" s="86"/>
      <c r="J485" s="86"/>
    </row>
    <row r="486" spans="1:18" ht="32.25" customHeight="1">
      <c r="A486" s="656"/>
      <c r="B486" s="657"/>
      <c r="C486" s="115" t="s">
        <v>78</v>
      </c>
      <c r="D486" s="137" t="s">
        <v>94</v>
      </c>
      <c r="E486" s="14" t="s">
        <v>36</v>
      </c>
      <c r="F486" s="65"/>
      <c r="G486" s="65">
        <v>1</v>
      </c>
      <c r="H486" s="65"/>
      <c r="I486" s="86"/>
      <c r="J486" s="86"/>
      <c r="P486" s="6"/>
      <c r="R486" s="112"/>
    </row>
    <row r="487" spans="1:10" ht="15.75">
      <c r="A487" s="656"/>
      <c r="B487" s="657"/>
      <c r="C487" s="64" t="s">
        <v>85</v>
      </c>
      <c r="D487" s="14" t="s">
        <v>13</v>
      </c>
      <c r="E487" s="14" t="s">
        <v>10</v>
      </c>
      <c r="F487" s="20">
        <f>'Додаток 2'!K150</f>
        <v>0</v>
      </c>
      <c r="G487" s="123">
        <f>'Додаток 2'!L150</f>
        <v>50</v>
      </c>
      <c r="H487" s="123">
        <f>'Додаток 2'!M150</f>
        <v>0</v>
      </c>
      <c r="I487" s="123">
        <f>'Додаток 2'!N150</f>
        <v>0</v>
      </c>
      <c r="J487" s="123">
        <f>'Додаток 2'!O150</f>
        <v>0</v>
      </c>
    </row>
    <row r="488" spans="1:10" ht="15.75" customHeight="1" hidden="1">
      <c r="A488" s="656"/>
      <c r="B488" s="657"/>
      <c r="C488" s="66" t="s">
        <v>14</v>
      </c>
      <c r="D488" s="24"/>
      <c r="E488" s="14"/>
      <c r="F488" s="21"/>
      <c r="G488" s="20"/>
      <c r="H488" s="20"/>
      <c r="I488" s="86"/>
      <c r="J488" s="86"/>
    </row>
    <row r="489" spans="1:10" ht="15.75" customHeight="1" hidden="1">
      <c r="A489" s="656"/>
      <c r="B489" s="657"/>
      <c r="C489" s="75" t="s">
        <v>131</v>
      </c>
      <c r="D489" s="14" t="s">
        <v>83</v>
      </c>
      <c r="E489" s="14" t="s">
        <v>39</v>
      </c>
      <c r="F489" s="21"/>
      <c r="G489" s="21">
        <v>1</v>
      </c>
      <c r="H489" s="21"/>
      <c r="I489" s="86"/>
      <c r="J489" s="86"/>
    </row>
    <row r="490" spans="1:10" ht="15.75">
      <c r="A490" s="656"/>
      <c r="B490" s="657"/>
      <c r="C490" s="66" t="s">
        <v>16</v>
      </c>
      <c r="D490" s="17"/>
      <c r="E490" s="14"/>
      <c r="F490" s="23"/>
      <c r="G490" s="23"/>
      <c r="H490" s="22"/>
      <c r="I490" s="86"/>
      <c r="J490" s="86"/>
    </row>
    <row r="491" spans="1:10" ht="15">
      <c r="A491" s="656"/>
      <c r="B491" s="657"/>
      <c r="C491" s="67" t="s">
        <v>32</v>
      </c>
      <c r="D491" s="19" t="s">
        <v>17</v>
      </c>
      <c r="E491" s="19" t="s">
        <v>18</v>
      </c>
      <c r="F491" s="23"/>
      <c r="G491" s="18">
        <f>G487/G489</f>
        <v>50</v>
      </c>
      <c r="H491" s="18"/>
      <c r="I491" s="86"/>
      <c r="J491" s="86"/>
    </row>
    <row r="492" spans="1:10" ht="15.75">
      <c r="A492" s="656"/>
      <c r="B492" s="657"/>
      <c r="C492" s="637" t="s">
        <v>19</v>
      </c>
      <c r="D492" s="637"/>
      <c r="E492" s="637"/>
      <c r="F492" s="637"/>
      <c r="G492" s="637"/>
      <c r="H492" s="637"/>
      <c r="I492" s="86"/>
      <c r="J492" s="86"/>
    </row>
    <row r="493" spans="1:10" ht="15">
      <c r="A493" s="656"/>
      <c r="B493" s="650"/>
      <c r="C493" s="42" t="s">
        <v>111</v>
      </c>
      <c r="D493" s="54" t="s">
        <v>74</v>
      </c>
      <c r="E493" s="81" t="s">
        <v>75</v>
      </c>
      <c r="F493" s="31"/>
      <c r="G493" s="31">
        <v>100</v>
      </c>
      <c r="H493" s="108"/>
      <c r="I493" s="86"/>
      <c r="J493" s="86"/>
    </row>
    <row r="494" spans="1:10" ht="26.25" customHeight="1">
      <c r="A494" s="655" t="s">
        <v>195</v>
      </c>
      <c r="B494" s="649"/>
      <c r="C494" s="648" t="str">
        <f>'Додаток 2'!B151</f>
        <v>Проектно-вишукувальні роботи  "Реконструкція зовнішніх мереж електропостачання з підключенням кисневої станцї КНП "Южненська міська лікарня"  Южненської міської ради за адресою: Одеська область, м. Южне, вул. Хіміків 1"</v>
      </c>
      <c r="D494" s="648"/>
      <c r="E494" s="648"/>
      <c r="F494" s="648"/>
      <c r="G494" s="648"/>
      <c r="H494" s="648"/>
      <c r="I494" s="648"/>
      <c r="J494" s="648"/>
    </row>
    <row r="495" spans="1:10" ht="19.5" customHeight="1">
      <c r="A495" s="656"/>
      <c r="B495" s="657"/>
      <c r="C495" s="41" t="s">
        <v>12</v>
      </c>
      <c r="D495" s="86"/>
      <c r="E495" s="86"/>
      <c r="F495" s="65"/>
      <c r="G495" s="65"/>
      <c r="H495" s="65"/>
      <c r="I495" s="86"/>
      <c r="J495" s="86"/>
    </row>
    <row r="496" spans="1:18" ht="32.25" customHeight="1">
      <c r="A496" s="656"/>
      <c r="B496" s="657"/>
      <c r="C496" s="115" t="s">
        <v>78</v>
      </c>
      <c r="D496" s="137" t="s">
        <v>94</v>
      </c>
      <c r="E496" s="14" t="s">
        <v>36</v>
      </c>
      <c r="F496" s="65"/>
      <c r="G496" s="65"/>
      <c r="H496" s="65"/>
      <c r="I496" s="345">
        <v>1</v>
      </c>
      <c r="J496" s="86"/>
      <c r="P496" s="6"/>
      <c r="R496" s="112"/>
    </row>
    <row r="497" spans="1:10" ht="15.75">
      <c r="A497" s="656"/>
      <c r="B497" s="657"/>
      <c r="C497" s="64" t="s">
        <v>85</v>
      </c>
      <c r="D497" s="14" t="s">
        <v>13</v>
      </c>
      <c r="E497" s="14" t="s">
        <v>10</v>
      </c>
      <c r="F497" s="20">
        <f>'Додаток 2'!K151</f>
        <v>0</v>
      </c>
      <c r="G497" s="123">
        <f>'Додаток 2'!L151</f>
        <v>0</v>
      </c>
      <c r="H497" s="20">
        <f>'Додаток 2'!M151</f>
        <v>0</v>
      </c>
      <c r="I497" s="372">
        <f>'Додаток 2'!N151</f>
        <v>300</v>
      </c>
      <c r="J497" s="20">
        <f>'Додаток 2'!O151</f>
        <v>0</v>
      </c>
    </row>
    <row r="498" spans="1:10" ht="15.75" customHeight="1" hidden="1">
      <c r="A498" s="656"/>
      <c r="B498" s="657"/>
      <c r="C498" s="66" t="s">
        <v>14</v>
      </c>
      <c r="D498" s="24"/>
      <c r="E498" s="14"/>
      <c r="F498" s="21"/>
      <c r="G498" s="20"/>
      <c r="H498" s="20"/>
      <c r="I498" s="345"/>
      <c r="J498" s="86"/>
    </row>
    <row r="499" spans="1:10" ht="15.75" customHeight="1" hidden="1">
      <c r="A499" s="656"/>
      <c r="B499" s="657"/>
      <c r="C499" s="75" t="s">
        <v>131</v>
      </c>
      <c r="D499" s="14" t="s">
        <v>83</v>
      </c>
      <c r="E499" s="14" t="s">
        <v>39</v>
      </c>
      <c r="F499" s="21"/>
      <c r="G499" s="21"/>
      <c r="H499" s="21"/>
      <c r="I499" s="345">
        <v>1</v>
      </c>
      <c r="J499" s="86"/>
    </row>
    <row r="500" spans="1:10" ht="15.75">
      <c r="A500" s="656"/>
      <c r="B500" s="657"/>
      <c r="C500" s="66" t="s">
        <v>16</v>
      </c>
      <c r="D500" s="17"/>
      <c r="E500" s="14"/>
      <c r="F500" s="23"/>
      <c r="G500" s="23"/>
      <c r="H500" s="22"/>
      <c r="I500" s="345"/>
      <c r="J500" s="86"/>
    </row>
    <row r="501" spans="1:10" ht="15">
      <c r="A501" s="656"/>
      <c r="B501" s="657"/>
      <c r="C501" s="67" t="s">
        <v>32</v>
      </c>
      <c r="D501" s="19" t="s">
        <v>17</v>
      </c>
      <c r="E501" s="19" t="s">
        <v>18</v>
      </c>
      <c r="F501" s="23"/>
      <c r="G501" s="18"/>
      <c r="H501" s="18"/>
      <c r="I501" s="215">
        <f>I497/I499</f>
        <v>300</v>
      </c>
      <c r="J501" s="86"/>
    </row>
    <row r="502" spans="1:10" ht="15.75">
      <c r="A502" s="656"/>
      <c r="B502" s="657"/>
      <c r="C502" s="637" t="s">
        <v>19</v>
      </c>
      <c r="D502" s="637"/>
      <c r="E502" s="637"/>
      <c r="F502" s="637"/>
      <c r="G502" s="637"/>
      <c r="H502" s="637"/>
      <c r="I502" s="345"/>
      <c r="J502" s="86"/>
    </row>
    <row r="503" spans="1:10" ht="15">
      <c r="A503" s="656"/>
      <c r="B503" s="650"/>
      <c r="C503" s="42" t="s">
        <v>111</v>
      </c>
      <c r="D503" s="54" t="s">
        <v>74</v>
      </c>
      <c r="E503" s="81" t="s">
        <v>75</v>
      </c>
      <c r="F503" s="31"/>
      <c r="G503" s="31"/>
      <c r="H503" s="108"/>
      <c r="I503" s="345">
        <v>100</v>
      </c>
      <c r="J503" s="86"/>
    </row>
    <row r="504" spans="1:10" ht="22.5" customHeight="1">
      <c r="A504" s="655" t="s">
        <v>203</v>
      </c>
      <c r="B504" s="649"/>
      <c r="C504" s="648" t="str">
        <f>'Додаток 2'!B152</f>
        <v>Коригування проектно-вишукувальної документації "Монтаж (реконструкція) системи киснепостачання КНП "Южненська міська лікарня"  Южненської міської ради за адресою: Одеська область, м. Южне, вул. Хіміків 1"</v>
      </c>
      <c r="D504" s="648"/>
      <c r="E504" s="648"/>
      <c r="F504" s="648"/>
      <c r="G504" s="648"/>
      <c r="H504" s="648"/>
      <c r="I504" s="648"/>
      <c r="J504" s="648"/>
    </row>
    <row r="505" spans="1:10" ht="19.5" customHeight="1">
      <c r="A505" s="656"/>
      <c r="B505" s="657"/>
      <c r="C505" s="41" t="s">
        <v>12</v>
      </c>
      <c r="D505" s="86"/>
      <c r="E505" s="86"/>
      <c r="F505" s="65"/>
      <c r="G505" s="65"/>
      <c r="H505" s="65"/>
      <c r="I505" s="86"/>
      <c r="J505" s="86"/>
    </row>
    <row r="506" spans="1:18" ht="32.25" customHeight="1">
      <c r="A506" s="656"/>
      <c r="B506" s="657"/>
      <c r="C506" s="115" t="s">
        <v>208</v>
      </c>
      <c r="D506" s="137" t="s">
        <v>94</v>
      </c>
      <c r="E506" s="14" t="s">
        <v>36</v>
      </c>
      <c r="F506" s="65"/>
      <c r="G506" s="65"/>
      <c r="H506" s="65"/>
      <c r="I506" s="345">
        <v>1</v>
      </c>
      <c r="J506" s="86"/>
      <c r="P506" s="6"/>
      <c r="R506" s="112"/>
    </row>
    <row r="507" spans="1:10" ht="15.75">
      <c r="A507" s="656"/>
      <c r="B507" s="657"/>
      <c r="C507" s="64" t="s">
        <v>85</v>
      </c>
      <c r="D507" s="14" t="s">
        <v>13</v>
      </c>
      <c r="E507" s="14" t="s">
        <v>10</v>
      </c>
      <c r="F507" s="20">
        <f>'Додаток 2'!K152</f>
        <v>0</v>
      </c>
      <c r="G507" s="123">
        <f>'Додаток 2'!L152</f>
        <v>0</v>
      </c>
      <c r="H507" s="123">
        <f>'Додаток 2'!M152</f>
        <v>0</v>
      </c>
      <c r="I507" s="130">
        <f>'Додаток 2'!N152</f>
        <v>620</v>
      </c>
      <c r="J507" s="123">
        <f>'Додаток 2'!O152</f>
        <v>0</v>
      </c>
    </row>
    <row r="508" spans="1:10" ht="15.75" customHeight="1" hidden="1">
      <c r="A508" s="656"/>
      <c r="B508" s="657"/>
      <c r="C508" s="66" t="s">
        <v>14</v>
      </c>
      <c r="D508" s="24"/>
      <c r="E508" s="14"/>
      <c r="F508" s="21"/>
      <c r="G508" s="20"/>
      <c r="H508" s="20"/>
      <c r="I508" s="345"/>
      <c r="J508" s="86"/>
    </row>
    <row r="509" spans="1:10" ht="15.75" customHeight="1" hidden="1">
      <c r="A509" s="656"/>
      <c r="B509" s="657"/>
      <c r="C509" s="75" t="s">
        <v>209</v>
      </c>
      <c r="D509" s="14" t="s">
        <v>83</v>
      </c>
      <c r="E509" s="14" t="s">
        <v>39</v>
      </c>
      <c r="F509" s="21"/>
      <c r="G509" s="21"/>
      <c r="H509" s="21"/>
      <c r="I509" s="345">
        <v>1</v>
      </c>
      <c r="J509" s="86"/>
    </row>
    <row r="510" spans="1:10" ht="15.75">
      <c r="A510" s="656"/>
      <c r="B510" s="657"/>
      <c r="C510" s="66" t="s">
        <v>16</v>
      </c>
      <c r="D510" s="17"/>
      <c r="E510" s="14"/>
      <c r="F510" s="23"/>
      <c r="G510" s="23"/>
      <c r="H510" s="22"/>
      <c r="I510" s="345"/>
      <c r="J510" s="86"/>
    </row>
    <row r="511" spans="1:10" ht="15">
      <c r="A511" s="656"/>
      <c r="B511" s="657"/>
      <c r="C511" s="67" t="s">
        <v>32</v>
      </c>
      <c r="D511" s="19" t="s">
        <v>17</v>
      </c>
      <c r="E511" s="19" t="s">
        <v>18</v>
      </c>
      <c r="F511" s="23"/>
      <c r="G511" s="18"/>
      <c r="H511" s="18"/>
      <c r="I511" s="215">
        <f>I507/I509</f>
        <v>620</v>
      </c>
      <c r="J511" s="86"/>
    </row>
    <row r="512" spans="1:10" ht="15.75">
      <c r="A512" s="656"/>
      <c r="B512" s="657"/>
      <c r="C512" s="637" t="s">
        <v>19</v>
      </c>
      <c r="D512" s="637"/>
      <c r="E512" s="637"/>
      <c r="F512" s="637"/>
      <c r="G512" s="637"/>
      <c r="H512" s="637"/>
      <c r="I512" s="345"/>
      <c r="J512" s="86"/>
    </row>
    <row r="513" spans="1:10" ht="15">
      <c r="A513" s="656"/>
      <c r="B513" s="650"/>
      <c r="C513" s="42" t="s">
        <v>210</v>
      </c>
      <c r="D513" s="54" t="s">
        <v>74</v>
      </c>
      <c r="E513" s="81" t="s">
        <v>75</v>
      </c>
      <c r="F513" s="31"/>
      <c r="G513" s="31"/>
      <c r="H513" s="108"/>
      <c r="I513" s="345">
        <v>100</v>
      </c>
      <c r="J513" s="86"/>
    </row>
    <row r="514" spans="1:10" ht="39" customHeight="1">
      <c r="A514" s="655" t="s">
        <v>204</v>
      </c>
      <c r="B514" s="649"/>
      <c r="C514" s="648" t="str">
        <f>'Додаток 2'!B153</f>
        <v>Капітальний ремонт 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Хіміків, 1</v>
      </c>
      <c r="D514" s="648"/>
      <c r="E514" s="648"/>
      <c r="F514" s="648"/>
      <c r="G514" s="648"/>
      <c r="H514" s="648"/>
      <c r="I514" s="648"/>
      <c r="J514" s="648"/>
    </row>
    <row r="515" spans="1:10" ht="19.5" customHeight="1">
      <c r="A515" s="656"/>
      <c r="B515" s="657"/>
      <c r="C515" s="41" t="s">
        <v>12</v>
      </c>
      <c r="D515" s="86"/>
      <c r="E515" s="86"/>
      <c r="F515" s="65"/>
      <c r="G515" s="65"/>
      <c r="H515" s="65"/>
      <c r="I515" s="86"/>
      <c r="J515" s="86"/>
    </row>
    <row r="516" spans="1:18" ht="32.25" customHeight="1">
      <c r="A516" s="656"/>
      <c r="B516" s="657"/>
      <c r="C516" s="115" t="s">
        <v>215</v>
      </c>
      <c r="D516" s="137" t="s">
        <v>94</v>
      </c>
      <c r="E516" s="14" t="s">
        <v>36</v>
      </c>
      <c r="F516" s="65"/>
      <c r="G516" s="65">
        <v>1</v>
      </c>
      <c r="H516" s="65"/>
      <c r="I516" s="335">
        <v>1</v>
      </c>
      <c r="J516" s="86"/>
      <c r="P516" s="6"/>
      <c r="R516" s="112"/>
    </row>
    <row r="517" spans="1:10" ht="15.75">
      <c r="A517" s="656"/>
      <c r="B517" s="657"/>
      <c r="C517" s="64" t="s">
        <v>85</v>
      </c>
      <c r="D517" s="14" t="s">
        <v>13</v>
      </c>
      <c r="E517" s="14" t="s">
        <v>10</v>
      </c>
      <c r="F517" s="20">
        <f>'Додаток 2'!K153</f>
        <v>0</v>
      </c>
      <c r="G517" s="123">
        <f>'Додаток 2'!L153</f>
        <v>1264.34762</v>
      </c>
      <c r="H517" s="123">
        <f>'Додаток 2'!M153</f>
        <v>0</v>
      </c>
      <c r="I517" s="20">
        <f>'Додаток 2'!N153</f>
        <v>199.134</v>
      </c>
      <c r="J517" s="20">
        <f>'Додаток 2'!O153</f>
        <v>0</v>
      </c>
    </row>
    <row r="518" spans="1:10" ht="15.75" customHeight="1" hidden="1">
      <c r="A518" s="656"/>
      <c r="B518" s="657"/>
      <c r="C518" s="66" t="s">
        <v>14</v>
      </c>
      <c r="D518" s="24"/>
      <c r="E518" s="14"/>
      <c r="F518" s="21"/>
      <c r="G518" s="20"/>
      <c r="H518" s="20"/>
      <c r="I518" s="335"/>
      <c r="J518" s="86"/>
    </row>
    <row r="519" spans="1:10" ht="15.75" customHeight="1" hidden="1">
      <c r="A519" s="656"/>
      <c r="B519" s="657"/>
      <c r="C519" s="75" t="s">
        <v>216</v>
      </c>
      <c r="D519" s="14" t="s">
        <v>83</v>
      </c>
      <c r="E519" s="14" t="s">
        <v>39</v>
      </c>
      <c r="F519" s="21"/>
      <c r="G519" s="21">
        <v>1</v>
      </c>
      <c r="H519" s="21"/>
      <c r="I519" s="335">
        <v>1</v>
      </c>
      <c r="J519" s="86"/>
    </row>
    <row r="520" spans="1:10" ht="15.75">
      <c r="A520" s="656"/>
      <c r="B520" s="657"/>
      <c r="C520" s="66" t="s">
        <v>16</v>
      </c>
      <c r="D520" s="17"/>
      <c r="E520" s="14"/>
      <c r="F520" s="23"/>
      <c r="G520" s="23"/>
      <c r="H520" s="22"/>
      <c r="I520" s="335"/>
      <c r="J520" s="86"/>
    </row>
    <row r="521" spans="1:10" ht="15">
      <c r="A521" s="656"/>
      <c r="B521" s="657"/>
      <c r="C521" s="67" t="s">
        <v>217</v>
      </c>
      <c r="D521" s="19" t="s">
        <v>17</v>
      </c>
      <c r="E521" s="19" t="s">
        <v>18</v>
      </c>
      <c r="F521" s="23"/>
      <c r="G521" s="18">
        <f>G517/G519</f>
        <v>1264.34762</v>
      </c>
      <c r="H521" s="18"/>
      <c r="I521" s="18">
        <f>I517/I519</f>
        <v>199.134</v>
      </c>
      <c r="J521" s="86"/>
    </row>
    <row r="522" spans="1:10" ht="15.75">
      <c r="A522" s="656"/>
      <c r="B522" s="657"/>
      <c r="C522" s="637" t="s">
        <v>19</v>
      </c>
      <c r="D522" s="637"/>
      <c r="E522" s="637"/>
      <c r="F522" s="637"/>
      <c r="G522" s="637"/>
      <c r="H522" s="637"/>
      <c r="I522" s="335"/>
      <c r="J522" s="86"/>
    </row>
    <row r="523" spans="1:10" ht="15">
      <c r="A523" s="656"/>
      <c r="B523" s="650"/>
      <c r="C523" s="42" t="s">
        <v>135</v>
      </c>
      <c r="D523" s="54" t="s">
        <v>74</v>
      </c>
      <c r="E523" s="81" t="s">
        <v>75</v>
      </c>
      <c r="F523" s="31"/>
      <c r="G523" s="31">
        <v>86.4</v>
      </c>
      <c r="H523" s="31"/>
      <c r="I523" s="335">
        <v>100</v>
      </c>
      <c r="J523" s="86"/>
    </row>
    <row r="524" spans="1:10" ht="38.25" customHeight="1">
      <c r="A524" s="655" t="s">
        <v>206</v>
      </c>
      <c r="B524" s="649"/>
      <c r="C524" s="648" t="str">
        <f>'Додаток 2'!B154</f>
        <v>Капітальний ремонт 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Будівельників, 19</v>
      </c>
      <c r="D524" s="648"/>
      <c r="E524" s="648"/>
      <c r="F524" s="648"/>
      <c r="G524" s="648"/>
      <c r="H524" s="648"/>
      <c r="I524" s="648"/>
      <c r="J524" s="648"/>
    </row>
    <row r="525" spans="1:10" ht="19.5" customHeight="1">
      <c r="A525" s="656"/>
      <c r="B525" s="657"/>
      <c r="C525" s="41" t="s">
        <v>12</v>
      </c>
      <c r="D525" s="86"/>
      <c r="E525" s="86"/>
      <c r="F525" s="65"/>
      <c r="G525" s="65"/>
      <c r="H525" s="65"/>
      <c r="I525" s="86"/>
      <c r="J525" s="86"/>
    </row>
    <row r="526" spans="1:18" ht="32.25" customHeight="1">
      <c r="A526" s="656"/>
      <c r="B526" s="657"/>
      <c r="C526" s="115" t="s">
        <v>215</v>
      </c>
      <c r="D526" s="137" t="s">
        <v>94</v>
      </c>
      <c r="E526" s="14" t="s">
        <v>36</v>
      </c>
      <c r="F526" s="65"/>
      <c r="G526" s="65">
        <v>1</v>
      </c>
      <c r="H526" s="65"/>
      <c r="I526" s="335">
        <v>1</v>
      </c>
      <c r="J526" s="86"/>
      <c r="P526" s="6"/>
      <c r="R526" s="112"/>
    </row>
    <row r="527" spans="1:10" ht="15.75">
      <c r="A527" s="656"/>
      <c r="B527" s="657"/>
      <c r="C527" s="64" t="s">
        <v>85</v>
      </c>
      <c r="D527" s="14" t="s">
        <v>13</v>
      </c>
      <c r="E527" s="14" t="s">
        <v>10</v>
      </c>
      <c r="F527" s="20">
        <f>'Додаток 2'!K154</f>
        <v>0</v>
      </c>
      <c r="G527" s="123">
        <f>'Додаток 2'!L154</f>
        <v>365.336</v>
      </c>
      <c r="H527" s="123">
        <f>'Додаток 2'!M154</f>
        <v>0</v>
      </c>
      <c r="I527" s="20">
        <f>'Додаток 2'!N154</f>
        <v>594.485</v>
      </c>
      <c r="J527" s="20">
        <f>'Додаток 2'!O154</f>
        <v>0</v>
      </c>
    </row>
    <row r="528" spans="1:10" ht="15.75">
      <c r="A528" s="656"/>
      <c r="B528" s="657"/>
      <c r="C528" s="66" t="s">
        <v>14</v>
      </c>
      <c r="D528" s="24"/>
      <c r="E528" s="14"/>
      <c r="F528" s="21"/>
      <c r="G528" s="20"/>
      <c r="H528" s="20"/>
      <c r="I528" s="335"/>
      <c r="J528" s="86"/>
    </row>
    <row r="529" spans="1:10" ht="15.75" customHeight="1" hidden="1">
      <c r="A529" s="656"/>
      <c r="B529" s="657"/>
      <c r="C529" s="75" t="s">
        <v>216</v>
      </c>
      <c r="D529" s="14" t="s">
        <v>83</v>
      </c>
      <c r="E529" s="14" t="s">
        <v>39</v>
      </c>
      <c r="F529" s="21"/>
      <c r="G529" s="21">
        <v>1</v>
      </c>
      <c r="H529" s="21"/>
      <c r="I529" s="335">
        <v>1</v>
      </c>
      <c r="J529" s="86"/>
    </row>
    <row r="530" spans="1:10" ht="15.75" customHeight="1" hidden="1">
      <c r="A530" s="656"/>
      <c r="B530" s="657"/>
      <c r="C530" s="66" t="s">
        <v>16</v>
      </c>
      <c r="D530" s="17"/>
      <c r="E530" s="14"/>
      <c r="F530" s="23"/>
      <c r="G530" s="23"/>
      <c r="H530" s="22"/>
      <c r="I530" s="335"/>
      <c r="J530" s="86"/>
    </row>
    <row r="531" spans="1:10" ht="15">
      <c r="A531" s="656"/>
      <c r="B531" s="657"/>
      <c r="C531" s="67" t="s">
        <v>217</v>
      </c>
      <c r="D531" s="19" t="s">
        <v>17</v>
      </c>
      <c r="E531" s="19" t="s">
        <v>18</v>
      </c>
      <c r="F531" s="23"/>
      <c r="G531" s="18">
        <f>G527/G529</f>
        <v>365.336</v>
      </c>
      <c r="H531" s="18"/>
      <c r="I531" s="18">
        <f>I527/I529</f>
        <v>594.485</v>
      </c>
      <c r="J531" s="86"/>
    </row>
    <row r="532" spans="1:10" ht="15.75">
      <c r="A532" s="656"/>
      <c r="B532" s="657"/>
      <c r="C532" s="637" t="s">
        <v>19</v>
      </c>
      <c r="D532" s="637"/>
      <c r="E532" s="637"/>
      <c r="F532" s="637"/>
      <c r="G532" s="637"/>
      <c r="H532" s="637"/>
      <c r="I532" s="335"/>
      <c r="J532" s="86"/>
    </row>
    <row r="533" spans="1:10" ht="15">
      <c r="A533" s="656"/>
      <c r="B533" s="650"/>
      <c r="C533" s="42" t="s">
        <v>135</v>
      </c>
      <c r="D533" s="54" t="s">
        <v>74</v>
      </c>
      <c r="E533" s="81" t="s">
        <v>75</v>
      </c>
      <c r="F533" s="31"/>
      <c r="G533" s="31">
        <v>28.8</v>
      </c>
      <c r="H533" s="31"/>
      <c r="I533" s="335">
        <v>100</v>
      </c>
      <c r="J533" s="86"/>
    </row>
    <row r="534" spans="1:10" ht="29.25" customHeight="1">
      <c r="A534" s="655" t="s">
        <v>207</v>
      </c>
      <c r="B534" s="649"/>
      <c r="C534" s="648" t="str">
        <f>'Додаток 2'!B155</f>
        <v>Реконструкція будівлі КНП «ЦПМСД» Южненської міської ради за адресою: вул. Каштанова,33 а, с.Сичавка, Одеського району, Одеської області, в т.ч.:</v>
      </c>
      <c r="D534" s="648"/>
      <c r="E534" s="648"/>
      <c r="F534" s="648"/>
      <c r="G534" s="648"/>
      <c r="H534" s="648"/>
      <c r="I534" s="648"/>
      <c r="J534" s="648"/>
    </row>
    <row r="535" spans="1:10" ht="15.75">
      <c r="A535" s="656"/>
      <c r="B535" s="657"/>
      <c r="C535" s="41" t="s">
        <v>12</v>
      </c>
      <c r="D535" s="86"/>
      <c r="E535" s="86"/>
      <c r="F535" s="65"/>
      <c r="G535" s="65"/>
      <c r="H535" s="65"/>
      <c r="I535" s="86"/>
      <c r="J535" s="86"/>
    </row>
    <row r="536" spans="1:10" ht="15.75">
      <c r="A536" s="656"/>
      <c r="B536" s="657"/>
      <c r="C536" s="115" t="s">
        <v>248</v>
      </c>
      <c r="D536" s="412" t="s">
        <v>94</v>
      </c>
      <c r="E536" s="14" t="s">
        <v>36</v>
      </c>
      <c r="F536" s="65"/>
      <c r="G536" s="65">
        <v>1</v>
      </c>
      <c r="H536" s="65"/>
      <c r="I536" s="86"/>
      <c r="J536" s="86"/>
    </row>
    <row r="537" spans="1:10" ht="15" customHeight="1">
      <c r="A537" s="656"/>
      <c r="B537" s="657"/>
      <c r="C537" s="115" t="s">
        <v>321</v>
      </c>
      <c r="D537" s="412" t="s">
        <v>250</v>
      </c>
      <c r="E537" s="14" t="s">
        <v>322</v>
      </c>
      <c r="F537" s="65"/>
      <c r="G537" s="65"/>
      <c r="H537" s="65"/>
      <c r="I537" s="335"/>
      <c r="J537" s="335">
        <v>0.8177</v>
      </c>
    </row>
    <row r="538" spans="1:10" ht="21.75" customHeight="1">
      <c r="A538" s="656"/>
      <c r="B538" s="657"/>
      <c r="C538" s="64" t="s">
        <v>85</v>
      </c>
      <c r="D538" s="17" t="s">
        <v>13</v>
      </c>
      <c r="E538" s="14" t="s">
        <v>10</v>
      </c>
      <c r="F538" s="123">
        <f>'Додаток 2'!K155</f>
        <v>0</v>
      </c>
      <c r="G538" s="123">
        <f>'Додаток 2'!L155</f>
        <v>640.041</v>
      </c>
      <c r="H538" s="123">
        <f>'Додаток 2'!M155</f>
        <v>0</v>
      </c>
      <c r="I538" s="123">
        <f>'Додаток 2'!N155</f>
        <v>0</v>
      </c>
      <c r="J538" s="123">
        <f>'Додаток 2'!O155</f>
        <v>10462.967</v>
      </c>
    </row>
    <row r="539" spans="1:10" ht="15.75">
      <c r="A539" s="656"/>
      <c r="B539" s="657"/>
      <c r="C539" s="66" t="s">
        <v>14</v>
      </c>
      <c r="D539" s="17"/>
      <c r="E539" s="14"/>
      <c r="F539" s="21"/>
      <c r="G539" s="20"/>
      <c r="H539" s="20"/>
      <c r="I539" s="335"/>
      <c r="J539" s="335"/>
    </row>
    <row r="540" spans="1:16" ht="15.75">
      <c r="A540" s="656"/>
      <c r="B540" s="657"/>
      <c r="C540" s="75" t="s">
        <v>249</v>
      </c>
      <c r="D540" s="17" t="s">
        <v>83</v>
      </c>
      <c r="E540" s="14" t="s">
        <v>39</v>
      </c>
      <c r="F540" s="21"/>
      <c r="G540" s="21">
        <v>1</v>
      </c>
      <c r="H540" s="21"/>
      <c r="I540" s="335"/>
      <c r="J540" s="335"/>
      <c r="P540" s="52"/>
    </row>
    <row r="541" spans="1:10" ht="15.75">
      <c r="A541" s="656"/>
      <c r="B541" s="657"/>
      <c r="C541" s="75" t="s">
        <v>326</v>
      </c>
      <c r="D541" s="17" t="s">
        <v>250</v>
      </c>
      <c r="E541" s="14" t="s">
        <v>323</v>
      </c>
      <c r="F541" s="21"/>
      <c r="G541" s="21"/>
      <c r="H541" s="21"/>
      <c r="I541" s="335"/>
      <c r="J541" s="335">
        <v>0.8177</v>
      </c>
    </row>
    <row r="542" spans="1:10" ht="15.75" customHeight="1" hidden="1">
      <c r="A542" s="656"/>
      <c r="B542" s="657"/>
      <c r="C542" s="66" t="s">
        <v>16</v>
      </c>
      <c r="D542" s="17"/>
      <c r="E542" s="14"/>
      <c r="F542" s="23"/>
      <c r="G542" s="23"/>
      <c r="H542" s="22"/>
      <c r="I542" s="335"/>
      <c r="J542" s="335"/>
    </row>
    <row r="543" spans="1:10" ht="15.75" customHeight="1" hidden="1">
      <c r="A543" s="656"/>
      <c r="B543" s="657"/>
      <c r="C543" s="67" t="s">
        <v>32</v>
      </c>
      <c r="D543" s="17" t="s">
        <v>17</v>
      </c>
      <c r="E543" s="19" t="s">
        <v>18</v>
      </c>
      <c r="F543" s="23"/>
      <c r="G543" s="18">
        <f>G538/G540</f>
        <v>640.041</v>
      </c>
      <c r="H543" s="18"/>
      <c r="I543" s="18"/>
      <c r="J543" s="18"/>
    </row>
    <row r="544" spans="1:10" ht="15">
      <c r="A544" s="656"/>
      <c r="B544" s="657"/>
      <c r="C544" s="67" t="s">
        <v>324</v>
      </c>
      <c r="D544" s="17" t="s">
        <v>17</v>
      </c>
      <c r="E544" s="19" t="s">
        <v>325</v>
      </c>
      <c r="F544" s="23"/>
      <c r="G544" s="18"/>
      <c r="H544" s="18"/>
      <c r="I544" s="18"/>
      <c r="J544" s="18">
        <f>J538/J541</f>
        <v>12795.60596795891</v>
      </c>
    </row>
    <row r="545" spans="1:10" ht="15.75">
      <c r="A545" s="656"/>
      <c r="B545" s="657"/>
      <c r="C545" s="637" t="s">
        <v>19</v>
      </c>
      <c r="D545" s="637"/>
      <c r="E545" s="637"/>
      <c r="F545" s="637"/>
      <c r="G545" s="637"/>
      <c r="H545" s="637"/>
      <c r="I545" s="335"/>
      <c r="J545" s="335"/>
    </row>
    <row r="546" spans="1:10" ht="15.75">
      <c r="A546" s="656"/>
      <c r="B546" s="657"/>
      <c r="C546" s="111" t="s">
        <v>278</v>
      </c>
      <c r="D546" s="413" t="s">
        <v>17</v>
      </c>
      <c r="E546" s="81" t="s">
        <v>75</v>
      </c>
      <c r="F546" s="111"/>
      <c r="G546" s="111"/>
      <c r="H546" s="277"/>
      <c r="I546" s="335"/>
      <c r="J546" s="335">
        <v>100</v>
      </c>
    </row>
    <row r="547" spans="1:10" ht="15.75">
      <c r="A547" s="656"/>
      <c r="B547" s="650"/>
      <c r="C547" s="42" t="s">
        <v>80</v>
      </c>
      <c r="D547" s="83" t="s">
        <v>74</v>
      </c>
      <c r="E547" s="81" t="s">
        <v>75</v>
      </c>
      <c r="F547" s="31"/>
      <c r="G547" s="8">
        <v>100</v>
      </c>
      <c r="H547" s="108"/>
      <c r="I547" s="86"/>
      <c r="J547" s="86"/>
    </row>
    <row r="548" spans="1:10" ht="29.25" customHeight="1">
      <c r="A548" s="655" t="s">
        <v>211</v>
      </c>
      <c r="B548" s="649"/>
      <c r="C548" s="648" t="str">
        <f>'Додаток 2'!B157</f>
        <v>Капітальний ремонт індивідуального теплового пункту і системи опалення поліклінічного відділення КНП «Южненська міська лікарня» Южненської міської ради за адресою: вул. Будівельників, 19 м.Южне Одеського району Одеської області </v>
      </c>
      <c r="D548" s="648"/>
      <c r="E548" s="648"/>
      <c r="F548" s="648"/>
      <c r="G548" s="648"/>
      <c r="H548" s="648"/>
      <c r="I548" s="648"/>
      <c r="J548" s="648"/>
    </row>
    <row r="549" spans="1:10" ht="19.5" customHeight="1">
      <c r="A549" s="656"/>
      <c r="B549" s="657"/>
      <c r="C549" s="41" t="s">
        <v>12</v>
      </c>
      <c r="D549" s="86"/>
      <c r="E549" s="86"/>
      <c r="F549" s="65"/>
      <c r="G549" s="65"/>
      <c r="H549" s="65"/>
      <c r="I549" s="86"/>
      <c r="J549" s="86"/>
    </row>
    <row r="550" spans="1:18" ht="21" customHeight="1">
      <c r="A550" s="656"/>
      <c r="B550" s="657"/>
      <c r="C550" s="115" t="s">
        <v>276</v>
      </c>
      <c r="D550" s="137" t="s">
        <v>94</v>
      </c>
      <c r="E550" s="14" t="s">
        <v>36</v>
      </c>
      <c r="F550" s="65"/>
      <c r="G550" s="65"/>
      <c r="H550" s="65">
        <v>1</v>
      </c>
      <c r="I550" s="86"/>
      <c r="J550" s="86"/>
      <c r="P550" s="6"/>
      <c r="R550" s="112"/>
    </row>
    <row r="551" spans="1:10" ht="15.75">
      <c r="A551" s="656"/>
      <c r="B551" s="657"/>
      <c r="C551" s="64" t="s">
        <v>85</v>
      </c>
      <c r="D551" s="14" t="s">
        <v>13</v>
      </c>
      <c r="E551" s="14" t="s">
        <v>10</v>
      </c>
      <c r="F551" s="123">
        <f>'Додаток 2'!K157</f>
        <v>0</v>
      </c>
      <c r="G551" s="123">
        <f>'Додаток 2'!L157</f>
        <v>0</v>
      </c>
      <c r="H551" s="123">
        <f>'Додаток 2'!M157</f>
        <v>299.543</v>
      </c>
      <c r="I551" s="123">
        <f>'Додаток 2'!N157</f>
        <v>0</v>
      </c>
      <c r="J551" s="123">
        <f>'Додаток 2'!O157</f>
        <v>0</v>
      </c>
    </row>
    <row r="552" spans="1:10" ht="15.75" customHeight="1" hidden="1">
      <c r="A552" s="656"/>
      <c r="B552" s="657"/>
      <c r="C552" s="66" t="s">
        <v>14</v>
      </c>
      <c r="D552" s="24"/>
      <c r="E552" s="14"/>
      <c r="F552" s="21"/>
      <c r="G552" s="20"/>
      <c r="H552" s="20"/>
      <c r="I552" s="86"/>
      <c r="J552" s="86"/>
    </row>
    <row r="553" spans="1:10" ht="15.75" customHeight="1" hidden="1">
      <c r="A553" s="656"/>
      <c r="B553" s="657"/>
      <c r="C553" s="75" t="s">
        <v>277</v>
      </c>
      <c r="D553" s="14" t="s">
        <v>83</v>
      </c>
      <c r="E553" s="14" t="s">
        <v>39</v>
      </c>
      <c r="F553" s="21"/>
      <c r="G553" s="21"/>
      <c r="H553" s="21">
        <v>1</v>
      </c>
      <c r="I553" s="86"/>
      <c r="J553" s="86"/>
    </row>
    <row r="554" spans="1:10" ht="15.75">
      <c r="A554" s="656"/>
      <c r="B554" s="657"/>
      <c r="C554" s="66" t="s">
        <v>16</v>
      </c>
      <c r="D554" s="17"/>
      <c r="E554" s="14"/>
      <c r="F554" s="23"/>
      <c r="G554" s="23"/>
      <c r="H554" s="22"/>
      <c r="I554" s="86"/>
      <c r="J554" s="86"/>
    </row>
    <row r="555" spans="1:10" ht="15">
      <c r="A555" s="656"/>
      <c r="B555" s="657"/>
      <c r="C555" s="67" t="s">
        <v>32</v>
      </c>
      <c r="D555" s="19" t="s">
        <v>17</v>
      </c>
      <c r="E555" s="19" t="s">
        <v>18</v>
      </c>
      <c r="F555" s="23"/>
      <c r="G555" s="18"/>
      <c r="H555" s="18">
        <f>H551/H553</f>
        <v>299.543</v>
      </c>
      <c r="I555" s="86"/>
      <c r="J555" s="86"/>
    </row>
    <row r="556" spans="1:10" ht="15.75">
      <c r="A556" s="656"/>
      <c r="B556" s="657"/>
      <c r="C556" s="637" t="s">
        <v>19</v>
      </c>
      <c r="D556" s="637"/>
      <c r="E556" s="637"/>
      <c r="F556" s="637"/>
      <c r="G556" s="637"/>
      <c r="H556" s="637"/>
      <c r="I556" s="86"/>
      <c r="J556" s="86"/>
    </row>
    <row r="557" spans="1:10" ht="15.75">
      <c r="A557" s="656"/>
      <c r="B557" s="650"/>
      <c r="C557" s="42" t="s">
        <v>159</v>
      </c>
      <c r="D557" s="54" t="s">
        <v>74</v>
      </c>
      <c r="E557" s="81" t="s">
        <v>75</v>
      </c>
      <c r="F557" s="31"/>
      <c r="G557" s="8"/>
      <c r="H557" s="31">
        <v>100</v>
      </c>
      <c r="I557" s="86"/>
      <c r="J557" s="86"/>
    </row>
    <row r="558" spans="1:10" ht="15.75">
      <c r="A558" s="655" t="s">
        <v>212</v>
      </c>
      <c r="B558" s="649"/>
      <c r="C558" s="648" t="str">
        <f>'Додаток 2'!B158</f>
        <v>Капітальнй ремонт системи водовідведення КЗ "Южненська міська лікарня" за адресою: м. Южне, вул. Хіміків,1, в т.ч.</v>
      </c>
      <c r="D558" s="648"/>
      <c r="E558" s="648"/>
      <c r="F558" s="648"/>
      <c r="G558" s="648"/>
      <c r="H558" s="648"/>
      <c r="I558" s="648"/>
      <c r="J558" s="648"/>
    </row>
    <row r="559" spans="1:10" ht="15.75">
      <c r="A559" s="656"/>
      <c r="B559" s="657"/>
      <c r="C559" s="41" t="s">
        <v>12</v>
      </c>
      <c r="D559" s="86"/>
      <c r="E559" s="86"/>
      <c r="F559" s="65"/>
      <c r="G559" s="65"/>
      <c r="H559" s="65"/>
      <c r="I559" s="86"/>
      <c r="J559" s="86"/>
    </row>
    <row r="560" spans="1:10" ht="15" customHeight="1">
      <c r="A560" s="656"/>
      <c r="B560" s="657"/>
      <c r="C560" s="115" t="s">
        <v>288</v>
      </c>
      <c r="D560" s="137" t="s">
        <v>94</v>
      </c>
      <c r="E560" s="14" t="s">
        <v>36</v>
      </c>
      <c r="F560" s="65"/>
      <c r="G560" s="65"/>
      <c r="H560" s="65"/>
      <c r="I560" s="345">
        <v>1</v>
      </c>
      <c r="J560" s="86"/>
    </row>
    <row r="561" spans="1:10" ht="18" customHeight="1">
      <c r="A561" s="656"/>
      <c r="B561" s="657"/>
      <c r="C561" s="64" t="s">
        <v>85</v>
      </c>
      <c r="D561" s="14" t="s">
        <v>13</v>
      </c>
      <c r="E561" s="14" t="s">
        <v>10</v>
      </c>
      <c r="F561" s="123">
        <f>'Додаток 2'!K158</f>
        <v>0</v>
      </c>
      <c r="G561" s="123">
        <f>'Додаток 2'!L158</f>
        <v>0</v>
      </c>
      <c r="H561" s="123">
        <f>'Додаток 2'!M158</f>
        <v>0</v>
      </c>
      <c r="I561" s="123">
        <f>'Додаток 2'!N158</f>
        <v>1648.616</v>
      </c>
      <c r="J561" s="123">
        <f>'Додаток 2'!O158</f>
        <v>0</v>
      </c>
    </row>
    <row r="562" spans="1:10" ht="15.75">
      <c r="A562" s="656"/>
      <c r="B562" s="657"/>
      <c r="C562" s="66" t="s">
        <v>14</v>
      </c>
      <c r="D562" s="24"/>
      <c r="E562" s="14"/>
      <c r="F562" s="21"/>
      <c r="G562" s="20"/>
      <c r="H562" s="20"/>
      <c r="I562" s="86"/>
      <c r="J562" s="86"/>
    </row>
    <row r="563" spans="1:16" ht="15.75">
      <c r="A563" s="656"/>
      <c r="B563" s="657"/>
      <c r="C563" s="75" t="s">
        <v>289</v>
      </c>
      <c r="D563" s="14" t="s">
        <v>83</v>
      </c>
      <c r="E563" s="14" t="s">
        <v>39</v>
      </c>
      <c r="F563" s="21"/>
      <c r="G563" s="21"/>
      <c r="H563" s="21"/>
      <c r="I563" s="345">
        <v>1</v>
      </c>
      <c r="J563" s="86"/>
      <c r="P563" s="52"/>
    </row>
    <row r="564" spans="1:10" ht="15.75">
      <c r="A564" s="656"/>
      <c r="B564" s="657"/>
      <c r="C564" s="75" t="s">
        <v>292</v>
      </c>
      <c r="D564" s="14" t="s">
        <v>83</v>
      </c>
      <c r="E564" s="14" t="s">
        <v>39</v>
      </c>
      <c r="F564" s="21"/>
      <c r="G564" s="21"/>
      <c r="H564" s="21"/>
      <c r="I564" s="345"/>
      <c r="J564" s="86"/>
    </row>
    <row r="565" spans="1:10" ht="15.75" customHeight="1" hidden="1">
      <c r="A565" s="656"/>
      <c r="B565" s="657"/>
      <c r="C565" s="66" t="s">
        <v>16</v>
      </c>
      <c r="D565" s="17"/>
      <c r="E565" s="14"/>
      <c r="F565" s="23"/>
      <c r="G565" s="23"/>
      <c r="H565" s="22"/>
      <c r="I565" s="86"/>
      <c r="J565" s="86"/>
    </row>
    <row r="566" spans="1:10" ht="15.75" customHeight="1" hidden="1">
      <c r="A566" s="656"/>
      <c r="B566" s="657"/>
      <c r="C566" s="75" t="s">
        <v>293</v>
      </c>
      <c r="D566" s="19" t="s">
        <v>17</v>
      </c>
      <c r="E566" s="19" t="s">
        <v>18</v>
      </c>
      <c r="F566" s="18"/>
      <c r="G566" s="23"/>
      <c r="H566" s="22"/>
      <c r="I566" s="86"/>
      <c r="J566" s="86"/>
    </row>
    <row r="567" spans="1:10" ht="15">
      <c r="A567" s="656"/>
      <c r="B567" s="657"/>
      <c r="C567" s="67" t="s">
        <v>32</v>
      </c>
      <c r="D567" s="19" t="s">
        <v>17</v>
      </c>
      <c r="E567" s="19" t="s">
        <v>18</v>
      </c>
      <c r="F567" s="23"/>
      <c r="G567" s="18"/>
      <c r="H567" s="18"/>
      <c r="I567" s="335">
        <f>I561/I563</f>
        <v>1648.616</v>
      </c>
      <c r="J567" s="86"/>
    </row>
    <row r="568" spans="1:10" ht="15.75">
      <c r="A568" s="656"/>
      <c r="B568" s="657"/>
      <c r="C568" s="637" t="s">
        <v>19</v>
      </c>
      <c r="D568" s="637"/>
      <c r="E568" s="637"/>
      <c r="F568" s="637"/>
      <c r="G568" s="637"/>
      <c r="H568" s="637"/>
      <c r="I568" s="335"/>
      <c r="J568" s="86"/>
    </row>
    <row r="569" spans="1:10" ht="15.75">
      <c r="A569" s="656"/>
      <c r="B569" s="657"/>
      <c r="C569" s="269" t="s">
        <v>80</v>
      </c>
      <c r="D569" s="54" t="s">
        <v>74</v>
      </c>
      <c r="E569" s="81" t="s">
        <v>75</v>
      </c>
      <c r="F569" s="246"/>
      <c r="G569" s="369"/>
      <c r="H569" s="369"/>
      <c r="I569" s="335"/>
      <c r="J569" s="86"/>
    </row>
    <row r="570" spans="1:10" ht="15.75">
      <c r="A570" s="656"/>
      <c r="B570" s="650"/>
      <c r="C570" s="82" t="s">
        <v>159</v>
      </c>
      <c r="D570" s="54" t="s">
        <v>74</v>
      </c>
      <c r="E570" s="81" t="s">
        <v>75</v>
      </c>
      <c r="F570" s="31"/>
      <c r="G570" s="8"/>
      <c r="H570" s="31"/>
      <c r="I570" s="371">
        <v>100</v>
      </c>
      <c r="J570" s="86"/>
    </row>
    <row r="571" spans="1:10" ht="32.25" customHeight="1">
      <c r="A571" s="655" t="s">
        <v>337</v>
      </c>
      <c r="B571" s="649"/>
      <c r="C571" s="648" t="str">
        <f>'Додаток 2'!B160</f>
        <v>Проектні роботи: "Капітальний ремонт частини підвального приміщення закладу охорони здоров'я з влаштуванням найпростішого укриття, що розміщується за адресою: Одеська область, Одеський район, м. Южне, вул. Будівельників, 19"</v>
      </c>
      <c r="D571" s="648"/>
      <c r="E571" s="648"/>
      <c r="F571" s="648"/>
      <c r="G571" s="648"/>
      <c r="H571" s="648"/>
      <c r="I571" s="648"/>
      <c r="J571" s="648"/>
    </row>
    <row r="572" spans="1:10" ht="19.5" customHeight="1">
      <c r="A572" s="656"/>
      <c r="B572" s="657"/>
      <c r="C572" s="41" t="s">
        <v>12</v>
      </c>
      <c r="D572" s="86"/>
      <c r="E572" s="86"/>
      <c r="F572" s="65"/>
      <c r="G572" s="65"/>
      <c r="H572" s="65"/>
      <c r="I572" s="86"/>
      <c r="J572" s="86"/>
    </row>
    <row r="573" spans="1:10" ht="24.75" customHeight="1">
      <c r="A573" s="656"/>
      <c r="B573" s="657"/>
      <c r="C573" s="115" t="s">
        <v>338</v>
      </c>
      <c r="D573" s="137" t="s">
        <v>94</v>
      </c>
      <c r="E573" s="14" t="s">
        <v>36</v>
      </c>
      <c r="F573" s="65"/>
      <c r="G573" s="65"/>
      <c r="H573" s="65"/>
      <c r="I573" s="345">
        <v>1</v>
      </c>
      <c r="J573" s="86"/>
    </row>
    <row r="574" spans="1:10" ht="26.25" customHeight="1">
      <c r="A574" s="656"/>
      <c r="B574" s="657"/>
      <c r="C574" s="64" t="s">
        <v>85</v>
      </c>
      <c r="D574" s="14" t="s">
        <v>13</v>
      </c>
      <c r="E574" s="14" t="s">
        <v>10</v>
      </c>
      <c r="F574" s="20">
        <f>'Додаток 2'!K160</f>
        <v>0</v>
      </c>
      <c r="G574" s="20">
        <f>'Додаток 2'!L160</f>
        <v>0</v>
      </c>
      <c r="H574" s="20">
        <f>'Додаток 2'!M160</f>
        <v>0</v>
      </c>
      <c r="I574" s="123">
        <f>'Додаток 2'!N160</f>
        <v>1281.2916</v>
      </c>
      <c r="J574" s="20">
        <f>'Додаток 2'!O160</f>
        <v>0</v>
      </c>
    </row>
    <row r="575" spans="1:10" ht="15.75">
      <c r="A575" s="656"/>
      <c r="B575" s="657"/>
      <c r="C575" s="66" t="s">
        <v>14</v>
      </c>
      <c r="D575" s="24"/>
      <c r="E575" s="14"/>
      <c r="F575" s="21"/>
      <c r="G575" s="20"/>
      <c r="H575" s="20"/>
      <c r="I575" s="345"/>
      <c r="J575" s="86"/>
    </row>
    <row r="576" spans="1:10" ht="15.75">
      <c r="A576" s="656"/>
      <c r="B576" s="657"/>
      <c r="C576" s="75" t="s">
        <v>339</v>
      </c>
      <c r="D576" s="14" t="s">
        <v>83</v>
      </c>
      <c r="E576" s="14" t="s">
        <v>39</v>
      </c>
      <c r="F576" s="21"/>
      <c r="G576" s="21"/>
      <c r="H576" s="21"/>
      <c r="I576" s="345">
        <v>1</v>
      </c>
      <c r="J576" s="86"/>
    </row>
    <row r="577" spans="1:10" ht="15.75">
      <c r="A577" s="656"/>
      <c r="B577" s="657"/>
      <c r="C577" s="66" t="s">
        <v>16</v>
      </c>
      <c r="D577" s="17"/>
      <c r="E577" s="14"/>
      <c r="F577" s="23"/>
      <c r="G577" s="23"/>
      <c r="H577" s="22"/>
      <c r="I577" s="345"/>
      <c r="J577" s="86"/>
    </row>
    <row r="578" spans="1:10" ht="15">
      <c r="A578" s="656"/>
      <c r="B578" s="657"/>
      <c r="C578" s="67" t="s">
        <v>32</v>
      </c>
      <c r="D578" s="19" t="s">
        <v>17</v>
      </c>
      <c r="E578" s="19" t="s">
        <v>18</v>
      </c>
      <c r="F578" s="23"/>
      <c r="G578" s="18"/>
      <c r="H578" s="18"/>
      <c r="I578" s="417">
        <f>I574/I576</f>
        <v>1281.2916</v>
      </c>
      <c r="J578" s="86"/>
    </row>
    <row r="579" spans="1:10" ht="15.75">
      <c r="A579" s="656"/>
      <c r="B579" s="657"/>
      <c r="C579" s="637" t="s">
        <v>19</v>
      </c>
      <c r="D579" s="637"/>
      <c r="E579" s="637"/>
      <c r="F579" s="637"/>
      <c r="G579" s="637"/>
      <c r="H579" s="637"/>
      <c r="I579" s="345"/>
      <c r="J579" s="86"/>
    </row>
    <row r="580" spans="1:10" ht="15">
      <c r="A580" s="656"/>
      <c r="B580" s="650"/>
      <c r="C580" s="42" t="s">
        <v>111</v>
      </c>
      <c r="D580" s="54" t="s">
        <v>74</v>
      </c>
      <c r="E580" s="81" t="s">
        <v>75</v>
      </c>
      <c r="F580" s="31"/>
      <c r="G580" s="31"/>
      <c r="H580" s="108"/>
      <c r="I580" s="345">
        <v>100</v>
      </c>
      <c r="J580" s="86"/>
    </row>
    <row r="581" spans="1:10" ht="26.25" customHeight="1">
      <c r="A581" s="655" t="s">
        <v>351</v>
      </c>
      <c r="B581" s="649"/>
      <c r="C581" s="648" t="str">
        <f>'Додаток 2'!B161</f>
        <v>Реконструкція системи медичного газопостачання з влаштуванням майданчика під джерела медичних газів  КНП "Южненська міська лікарня" Южненської міської ради за адресою: Одеська область, Одеський район, м. Южне, вул. Хіміків, 1, у т.ч.:</v>
      </c>
      <c r="D581" s="648"/>
      <c r="E581" s="648"/>
      <c r="F581" s="648"/>
      <c r="G581" s="648"/>
      <c r="H581" s="648"/>
      <c r="I581" s="648"/>
      <c r="J581" s="648"/>
    </row>
    <row r="582" spans="1:10" ht="15.75">
      <c r="A582" s="656"/>
      <c r="B582" s="657"/>
      <c r="C582" s="41" t="s">
        <v>12</v>
      </c>
      <c r="D582" s="86"/>
      <c r="E582" s="86"/>
      <c r="F582" s="65"/>
      <c r="G582" s="65"/>
      <c r="H582" s="65"/>
      <c r="I582" s="86"/>
      <c r="J582" s="86"/>
    </row>
    <row r="583" spans="1:10" ht="15.75">
      <c r="A583" s="656"/>
      <c r="B583" s="657"/>
      <c r="C583" s="115" t="s">
        <v>78</v>
      </c>
      <c r="D583" s="137" t="s">
        <v>94</v>
      </c>
      <c r="E583" s="14" t="s">
        <v>36</v>
      </c>
      <c r="F583" s="65"/>
      <c r="G583" s="65"/>
      <c r="H583" s="65"/>
      <c r="I583" s="86"/>
      <c r="J583" s="86"/>
    </row>
    <row r="584" spans="1:10" ht="15.75">
      <c r="A584" s="656"/>
      <c r="B584" s="657"/>
      <c r="C584" s="116" t="s">
        <v>77</v>
      </c>
      <c r="D584" s="427" t="s">
        <v>13</v>
      </c>
      <c r="E584" s="427" t="s">
        <v>10</v>
      </c>
      <c r="F584" s="20">
        <f>'Додаток 2'!K299</f>
        <v>0</v>
      </c>
      <c r="G584" s="123">
        <f>'Додаток 2'!L299</f>
        <v>0</v>
      </c>
      <c r="H584" s="20">
        <f>'Додаток 2'!M299</f>
        <v>0</v>
      </c>
      <c r="I584" s="20">
        <f>'Додаток 2'!N161</f>
        <v>4323.992</v>
      </c>
      <c r="J584" s="20">
        <f>'Додаток 2'!O299</f>
        <v>0</v>
      </c>
    </row>
    <row r="585" spans="1:10" ht="15.75">
      <c r="A585" s="656"/>
      <c r="B585" s="657"/>
      <c r="C585" s="42" t="s">
        <v>90</v>
      </c>
      <c r="D585" s="427" t="s">
        <v>13</v>
      </c>
      <c r="E585" s="427" t="s">
        <v>10</v>
      </c>
      <c r="F585" s="20"/>
      <c r="G585" s="123"/>
      <c r="H585" s="20"/>
      <c r="I585" s="20">
        <f>'Додаток 2'!N162</f>
        <v>169.44</v>
      </c>
      <c r="J585" s="20"/>
    </row>
    <row r="586" spans="1:10" ht="15.75">
      <c r="A586" s="656"/>
      <c r="B586" s="657"/>
      <c r="C586" s="66" t="s">
        <v>14</v>
      </c>
      <c r="D586" s="24"/>
      <c r="E586" s="14"/>
      <c r="F586" s="21"/>
      <c r="G586" s="20"/>
      <c r="H586" s="20"/>
      <c r="I586" s="86"/>
      <c r="J586" s="86"/>
    </row>
    <row r="587" spans="1:10" ht="15.75">
      <c r="A587" s="656"/>
      <c r="B587" s="657"/>
      <c r="C587" s="75" t="s">
        <v>131</v>
      </c>
      <c r="D587" s="14" t="s">
        <v>83</v>
      </c>
      <c r="E587" s="14" t="s">
        <v>39</v>
      </c>
      <c r="F587" s="21"/>
      <c r="G587" s="21"/>
      <c r="H587" s="21"/>
      <c r="I587" s="21">
        <v>1</v>
      </c>
      <c r="J587" s="86"/>
    </row>
    <row r="588" spans="1:10" ht="15.75">
      <c r="A588" s="656"/>
      <c r="B588" s="657"/>
      <c r="C588" s="75" t="s">
        <v>353</v>
      </c>
      <c r="D588" s="14" t="s">
        <v>83</v>
      </c>
      <c r="E588" s="14" t="s">
        <v>39</v>
      </c>
      <c r="F588" s="21"/>
      <c r="G588" s="21"/>
      <c r="H588" s="21"/>
      <c r="I588" s="21">
        <v>1</v>
      </c>
      <c r="J588" s="86"/>
    </row>
    <row r="589" spans="1:10" ht="15.75">
      <c r="A589" s="656"/>
      <c r="B589" s="657"/>
      <c r="C589" s="66" t="s">
        <v>16</v>
      </c>
      <c r="D589" s="17"/>
      <c r="E589" s="14"/>
      <c r="F589" s="23"/>
      <c r="G589" s="23"/>
      <c r="H589" s="22"/>
      <c r="I589" s="23"/>
      <c r="J589" s="86"/>
    </row>
    <row r="590" spans="1:10" ht="15">
      <c r="A590" s="656"/>
      <c r="B590" s="657"/>
      <c r="C590" s="67" t="s">
        <v>32</v>
      </c>
      <c r="D590" s="19" t="s">
        <v>17</v>
      </c>
      <c r="E590" s="19" t="s">
        <v>18</v>
      </c>
      <c r="F590" s="23"/>
      <c r="G590" s="18"/>
      <c r="H590" s="18"/>
      <c r="I590" s="18">
        <f>I584/I587</f>
        <v>4323.992</v>
      </c>
      <c r="J590" s="86"/>
    </row>
    <row r="591" spans="1:10" ht="15.75">
      <c r="A591" s="656"/>
      <c r="B591" s="657"/>
      <c r="C591" s="75" t="s">
        <v>354</v>
      </c>
      <c r="D591" s="14" t="s">
        <v>83</v>
      </c>
      <c r="E591" s="14" t="s">
        <v>39</v>
      </c>
      <c r="F591" s="23"/>
      <c r="G591" s="18"/>
      <c r="H591" s="18"/>
      <c r="I591" s="18">
        <f>I585</f>
        <v>169.44</v>
      </c>
      <c r="J591" s="86"/>
    </row>
    <row r="592" spans="1:10" ht="15.75">
      <c r="A592" s="656"/>
      <c r="B592" s="657"/>
      <c r="C592" s="637" t="s">
        <v>19</v>
      </c>
      <c r="D592" s="637"/>
      <c r="E592" s="637"/>
      <c r="F592" s="637"/>
      <c r="G592" s="637"/>
      <c r="H592" s="637"/>
      <c r="I592" s="86"/>
      <c r="J592" s="86"/>
    </row>
    <row r="593" spans="1:10" ht="15">
      <c r="A593" s="656"/>
      <c r="B593" s="650"/>
      <c r="C593" s="42" t="s">
        <v>111</v>
      </c>
      <c r="D593" s="54" t="s">
        <v>74</v>
      </c>
      <c r="E593" s="81" t="s">
        <v>75</v>
      </c>
      <c r="F593" s="31"/>
      <c r="G593" s="31"/>
      <c r="H593" s="108"/>
      <c r="I593" s="31">
        <v>100</v>
      </c>
      <c r="J593" s="86"/>
    </row>
    <row r="594" spans="1:10" ht="15">
      <c r="A594" s="426"/>
      <c r="B594" s="335"/>
      <c r="C594" s="82" t="s">
        <v>159</v>
      </c>
      <c r="D594" s="54" t="s">
        <v>74</v>
      </c>
      <c r="E594" s="81" t="s">
        <v>75</v>
      </c>
      <c r="F594" s="31"/>
      <c r="G594" s="31"/>
      <c r="H594" s="108"/>
      <c r="I594" s="31">
        <v>100</v>
      </c>
      <c r="J594" s="86"/>
    </row>
    <row r="595" spans="1:9" ht="15">
      <c r="A595" s="249"/>
      <c r="B595" s="250"/>
      <c r="C595" s="251"/>
      <c r="D595" s="422"/>
      <c r="E595" s="423"/>
      <c r="F595" s="298"/>
      <c r="G595" s="298"/>
      <c r="H595" s="424"/>
      <c r="I595" s="425"/>
    </row>
    <row r="596" spans="1:8" ht="15">
      <c r="A596" s="249"/>
      <c r="B596" s="250"/>
      <c r="C596" s="251"/>
      <c r="D596" s="252"/>
      <c r="E596" s="253"/>
      <c r="F596" s="254"/>
      <c r="G596" s="254"/>
      <c r="H596" s="255"/>
    </row>
    <row r="597" spans="1:8" ht="18.75">
      <c r="A597" s="76"/>
      <c r="B597" s="79"/>
      <c r="C597" s="73"/>
      <c r="D597" s="698"/>
      <c r="E597" s="698"/>
      <c r="F597" s="73"/>
      <c r="G597" s="73"/>
      <c r="H597" s="76"/>
    </row>
    <row r="598" spans="1:8" ht="12.75">
      <c r="A598" s="78"/>
      <c r="B598" s="79"/>
      <c r="C598" s="9"/>
      <c r="D598" s="9"/>
      <c r="E598" s="9"/>
      <c r="F598" s="9"/>
      <c r="G598" s="9"/>
      <c r="H598" s="78"/>
    </row>
    <row r="599" spans="1:8" ht="12.75">
      <c r="A599" s="78"/>
      <c r="B599" s="79"/>
      <c r="C599" s="9"/>
      <c r="D599" s="9"/>
      <c r="E599" s="9"/>
      <c r="F599" s="9"/>
      <c r="G599" s="9"/>
      <c r="H599" s="78"/>
    </row>
    <row r="600" spans="1:8" ht="12.75">
      <c r="A600" s="78"/>
      <c r="B600" s="79"/>
      <c r="C600" s="9"/>
      <c r="D600" s="9"/>
      <c r="E600" s="9"/>
      <c r="F600" s="9"/>
      <c r="G600" s="9"/>
      <c r="H600" s="78"/>
    </row>
    <row r="601" spans="1:8" ht="12.75">
      <c r="A601" s="78"/>
      <c r="B601" s="79"/>
      <c r="C601" s="9"/>
      <c r="D601" s="9"/>
      <c r="E601" s="9"/>
      <c r="F601" s="9"/>
      <c r="G601" s="9"/>
      <c r="H601" s="78"/>
    </row>
    <row r="602" spans="1:8" ht="12.75">
      <c r="A602" s="78"/>
      <c r="B602" s="79"/>
      <c r="C602" s="9"/>
      <c r="D602" s="9"/>
      <c r="E602" s="9"/>
      <c r="F602" s="9"/>
      <c r="G602" s="9"/>
      <c r="H602" s="78"/>
    </row>
    <row r="603" spans="1:8" ht="12.75">
      <c r="A603" s="78"/>
      <c r="B603" s="79"/>
      <c r="C603" s="9"/>
      <c r="D603" s="9"/>
      <c r="E603" s="9"/>
      <c r="F603" s="9"/>
      <c r="G603" s="9"/>
      <c r="H603" s="78"/>
    </row>
    <row r="604" spans="1:8" ht="12.75">
      <c r="A604" s="78"/>
      <c r="B604" s="77"/>
      <c r="C604" s="9"/>
      <c r="D604" s="9"/>
      <c r="E604" s="9"/>
      <c r="F604" s="9"/>
      <c r="G604" s="9"/>
      <c r="H604" s="78"/>
    </row>
    <row r="605" spans="1:8" ht="12.75">
      <c r="A605" s="9"/>
      <c r="B605" s="9"/>
      <c r="C605" s="9"/>
      <c r="D605" s="9"/>
      <c r="E605" s="9"/>
      <c r="F605" s="9"/>
      <c r="G605" s="9"/>
      <c r="H605" s="78"/>
    </row>
    <row r="606" spans="1:8" ht="18.75">
      <c r="A606" s="9"/>
      <c r="B606" s="73"/>
      <c r="C606" s="9"/>
      <c r="D606" s="9"/>
      <c r="E606" s="9"/>
      <c r="F606" s="9"/>
      <c r="G606" s="9"/>
      <c r="H606" s="78"/>
    </row>
    <row r="607" spans="1:8" ht="12.75">
      <c r="A607" s="9"/>
      <c r="B607" s="9"/>
      <c r="C607" s="9"/>
      <c r="D607" s="9"/>
      <c r="E607" s="9"/>
      <c r="F607" s="9"/>
      <c r="G607" s="9"/>
      <c r="H607" s="78"/>
    </row>
    <row r="608" spans="1:8" ht="18.75">
      <c r="A608" s="9"/>
      <c r="B608" s="73"/>
      <c r="C608" s="9"/>
      <c r="D608" s="9"/>
      <c r="E608" s="9"/>
      <c r="F608" s="9"/>
      <c r="G608" s="9"/>
      <c r="H608" s="78"/>
    </row>
    <row r="609" spans="1:8" ht="12.75">
      <c r="A609" s="9"/>
      <c r="B609" s="9"/>
      <c r="C609" s="9"/>
      <c r="D609" s="9"/>
      <c r="E609" s="9"/>
      <c r="F609" s="9"/>
      <c r="G609" s="9"/>
      <c r="H609" s="78"/>
    </row>
    <row r="610" spans="1:8" ht="12.75">
      <c r="A610" s="9"/>
      <c r="B610" s="9"/>
      <c r="C610" s="9"/>
      <c r="D610" s="9"/>
      <c r="E610" s="9"/>
      <c r="F610" s="9"/>
      <c r="G610" s="9"/>
      <c r="H610" s="78"/>
    </row>
    <row r="611" spans="1:8" ht="12.75">
      <c r="A611" s="9"/>
      <c r="B611" s="9"/>
      <c r="C611" s="9"/>
      <c r="D611" s="9"/>
      <c r="E611" s="9"/>
      <c r="F611" s="9"/>
      <c r="G611" s="9"/>
      <c r="H611" s="78"/>
    </row>
    <row r="612" spans="1:8" ht="12.75">
      <c r="A612" s="9"/>
      <c r="B612" s="9"/>
      <c r="C612" s="9"/>
      <c r="D612" s="9"/>
      <c r="E612" s="9"/>
      <c r="F612" s="9"/>
      <c r="G612" s="9"/>
      <c r="H612" s="78"/>
    </row>
    <row r="613" spans="1:8" ht="12.75">
      <c r="A613" s="9"/>
      <c r="B613" s="9"/>
      <c r="C613" s="9"/>
      <c r="D613" s="9"/>
      <c r="E613" s="9"/>
      <c r="F613" s="9"/>
      <c r="G613" s="9"/>
      <c r="H613" s="78"/>
    </row>
    <row r="614" spans="1:8" ht="12.75">
      <c r="A614" s="9"/>
      <c r="B614" s="9"/>
      <c r="C614" s="9"/>
      <c r="D614" s="9"/>
      <c r="E614" s="9"/>
      <c r="F614" s="9"/>
      <c r="G614" s="9"/>
      <c r="H614" s="78"/>
    </row>
    <row r="615" spans="1:8" ht="12.75">
      <c r="A615" s="9"/>
      <c r="B615" s="9"/>
      <c r="C615" s="9"/>
      <c r="D615" s="9"/>
      <c r="E615" s="9"/>
      <c r="F615" s="9"/>
      <c r="G615" s="9"/>
      <c r="H615" s="78"/>
    </row>
    <row r="616" spans="1:8" ht="12.75">
      <c r="A616" s="9"/>
      <c r="B616" s="9"/>
      <c r="C616" s="9"/>
      <c r="D616" s="9"/>
      <c r="E616" s="9"/>
      <c r="F616" s="9"/>
      <c r="G616" s="9"/>
      <c r="H616" s="78"/>
    </row>
    <row r="617" spans="1:8" ht="12.75">
      <c r="A617" s="9"/>
      <c r="B617" s="9"/>
      <c r="C617" s="9"/>
      <c r="D617" s="9"/>
      <c r="E617" s="9"/>
      <c r="F617" s="9"/>
      <c r="G617" s="9"/>
      <c r="H617" s="78"/>
    </row>
    <row r="618" spans="1:8" ht="12.75">
      <c r="A618" s="9"/>
      <c r="B618" s="9"/>
      <c r="C618" s="9"/>
      <c r="D618" s="9"/>
      <c r="E618" s="9"/>
      <c r="F618" s="9"/>
      <c r="G618" s="9"/>
      <c r="H618" s="78"/>
    </row>
    <row r="619" spans="1:8" ht="12.75">
      <c r="A619" s="9"/>
      <c r="B619" s="9"/>
      <c r="C619" s="9"/>
      <c r="D619" s="9"/>
      <c r="E619" s="9"/>
      <c r="F619" s="9"/>
      <c r="G619" s="9"/>
      <c r="H619" s="78"/>
    </row>
    <row r="620" spans="1:8" ht="12.75">
      <c r="A620" s="9"/>
      <c r="B620" s="9"/>
      <c r="C620" s="9"/>
      <c r="D620" s="9"/>
      <c r="E620" s="9"/>
      <c r="F620" s="9"/>
      <c r="G620" s="9"/>
      <c r="H620" s="78"/>
    </row>
    <row r="621" spans="1:8" ht="12.75">
      <c r="A621" s="9"/>
      <c r="B621" s="9"/>
      <c r="C621" s="9"/>
      <c r="D621" s="9"/>
      <c r="E621" s="9"/>
      <c r="F621" s="9"/>
      <c r="G621" s="9"/>
      <c r="H621" s="78"/>
    </row>
    <row r="622" spans="1:8" ht="12.75">
      <c r="A622" s="9"/>
      <c r="B622" s="9"/>
      <c r="C622" s="9"/>
      <c r="D622" s="9"/>
      <c r="E622" s="9"/>
      <c r="F622" s="9"/>
      <c r="G622" s="9"/>
      <c r="H622" s="78"/>
    </row>
    <row r="623" spans="1:8" ht="12.75">
      <c r="A623" s="9"/>
      <c r="B623" s="9"/>
      <c r="C623" s="9"/>
      <c r="D623" s="9"/>
      <c r="E623" s="9"/>
      <c r="F623" s="9"/>
      <c r="G623" s="9"/>
      <c r="H623" s="78"/>
    </row>
    <row r="624" spans="1:8" ht="12.75">
      <c r="A624" s="9"/>
      <c r="B624" s="9"/>
      <c r="C624" s="9"/>
      <c r="D624" s="9"/>
      <c r="E624" s="9"/>
      <c r="F624" s="9"/>
      <c r="G624" s="9"/>
      <c r="H624" s="78"/>
    </row>
    <row r="625" spans="1:8" ht="12.75">
      <c r="A625" s="9"/>
      <c r="B625" s="9"/>
      <c r="C625" s="9"/>
      <c r="D625" s="9"/>
      <c r="E625" s="9"/>
      <c r="F625" s="9"/>
      <c r="G625" s="9"/>
      <c r="H625" s="78"/>
    </row>
    <row r="626" spans="1:8" ht="12.75">
      <c r="A626" s="9"/>
      <c r="B626" s="9"/>
      <c r="C626" s="9"/>
      <c r="D626" s="9"/>
      <c r="E626" s="9"/>
      <c r="F626" s="9"/>
      <c r="G626" s="9"/>
      <c r="H626" s="78"/>
    </row>
    <row r="627" spans="1:8" ht="12.75">
      <c r="A627" s="9"/>
      <c r="B627" s="9"/>
      <c r="C627" s="9"/>
      <c r="D627" s="9"/>
      <c r="E627" s="9"/>
      <c r="F627" s="9"/>
      <c r="G627" s="9"/>
      <c r="H627" s="78"/>
    </row>
    <row r="628" spans="1:8" ht="12.75">
      <c r="A628" s="9"/>
      <c r="B628" s="9"/>
      <c r="C628" s="9"/>
      <c r="D628" s="9"/>
      <c r="E628" s="9"/>
      <c r="F628" s="9"/>
      <c r="G628" s="9"/>
      <c r="H628" s="78"/>
    </row>
    <row r="629" spans="1:8" ht="12.75">
      <c r="A629" s="9"/>
      <c r="B629" s="9"/>
      <c r="C629" s="9"/>
      <c r="D629" s="9"/>
      <c r="E629" s="9"/>
      <c r="F629" s="9"/>
      <c r="G629" s="9"/>
      <c r="H629" s="78"/>
    </row>
    <row r="630" spans="1:8" ht="12.75">
      <c r="A630" s="9"/>
      <c r="B630" s="9"/>
      <c r="C630" s="9"/>
      <c r="D630" s="9"/>
      <c r="E630" s="9"/>
      <c r="F630" s="9"/>
      <c r="G630" s="9"/>
      <c r="H630" s="78"/>
    </row>
    <row r="631" spans="1:8" ht="12.75">
      <c r="A631" s="9"/>
      <c r="B631" s="9"/>
      <c r="C631" s="9"/>
      <c r="D631" s="9"/>
      <c r="E631" s="9"/>
      <c r="F631" s="9"/>
      <c r="G631" s="9"/>
      <c r="H631" s="78"/>
    </row>
    <row r="632" spans="1:8" ht="12.75">
      <c r="A632" s="9"/>
      <c r="B632" s="9"/>
      <c r="C632" s="9"/>
      <c r="D632" s="9"/>
      <c r="E632" s="9"/>
      <c r="F632" s="9"/>
      <c r="G632" s="9"/>
      <c r="H632" s="78"/>
    </row>
    <row r="633" spans="1:8" ht="12.75">
      <c r="A633" s="9"/>
      <c r="B633" s="9"/>
      <c r="C633" s="9"/>
      <c r="D633" s="9"/>
      <c r="E633" s="9"/>
      <c r="F633" s="9"/>
      <c r="G633" s="9"/>
      <c r="H633" s="78"/>
    </row>
    <row r="634" spans="1:8" ht="12.75">
      <c r="A634" s="9"/>
      <c r="B634" s="9"/>
      <c r="C634" s="9"/>
      <c r="D634" s="9"/>
      <c r="E634" s="9"/>
      <c r="F634" s="9"/>
      <c r="G634" s="9"/>
      <c r="H634" s="78"/>
    </row>
    <row r="635" spans="1:8" ht="12.75">
      <c r="A635" s="9"/>
      <c r="B635" s="9"/>
      <c r="C635" s="9"/>
      <c r="D635" s="9"/>
      <c r="E635" s="9"/>
      <c r="F635" s="9"/>
      <c r="G635" s="9"/>
      <c r="H635" s="78"/>
    </row>
    <row r="636" spans="1:8" ht="12.75">
      <c r="A636" s="9"/>
      <c r="B636" s="9"/>
      <c r="C636" s="9"/>
      <c r="D636" s="9"/>
      <c r="E636" s="9"/>
      <c r="F636" s="9"/>
      <c r="G636" s="9"/>
      <c r="H636" s="78"/>
    </row>
    <row r="637" spans="1:8" ht="12.75">
      <c r="A637" s="9"/>
      <c r="B637" s="9"/>
      <c r="C637" s="9"/>
      <c r="D637" s="9"/>
      <c r="E637" s="9"/>
      <c r="F637" s="9"/>
      <c r="G637" s="9"/>
      <c r="H637" s="78"/>
    </row>
    <row r="638" spans="1:8" ht="12.75">
      <c r="A638" s="9"/>
      <c r="B638" s="9"/>
      <c r="C638" s="9"/>
      <c r="D638" s="9"/>
      <c r="E638" s="9"/>
      <c r="F638" s="9"/>
      <c r="G638" s="9"/>
      <c r="H638" s="78"/>
    </row>
    <row r="639" spans="1:8" ht="12.75">
      <c r="A639" s="9"/>
      <c r="B639" s="9"/>
      <c r="C639" s="9"/>
      <c r="D639" s="9"/>
      <c r="E639" s="9"/>
      <c r="F639" s="9"/>
      <c r="G639" s="9"/>
      <c r="H639" s="78"/>
    </row>
    <row r="640" spans="1:8" ht="12.75">
      <c r="A640" s="9"/>
      <c r="B640" s="9"/>
      <c r="C640" s="9"/>
      <c r="D640" s="9"/>
      <c r="E640" s="9"/>
      <c r="F640" s="9"/>
      <c r="G640" s="9"/>
      <c r="H640" s="78"/>
    </row>
    <row r="641" spans="1:8" ht="12.75">
      <c r="A641" s="9"/>
      <c r="B641" s="9"/>
      <c r="C641" s="9"/>
      <c r="D641" s="9"/>
      <c r="E641" s="9"/>
      <c r="F641" s="9"/>
      <c r="G641" s="9"/>
      <c r="H641" s="78"/>
    </row>
    <row r="642" spans="1:8" ht="12.75">
      <c r="A642" s="9"/>
      <c r="B642" s="9"/>
      <c r="C642" s="9"/>
      <c r="D642" s="9"/>
      <c r="E642" s="9"/>
      <c r="F642" s="9"/>
      <c r="G642" s="9"/>
      <c r="H642" s="78"/>
    </row>
    <row r="643" spans="1:8" ht="12.75">
      <c r="A643" s="9"/>
      <c r="B643" s="9"/>
      <c r="C643" s="9"/>
      <c r="D643" s="9"/>
      <c r="E643" s="9"/>
      <c r="F643" s="9"/>
      <c r="G643" s="9"/>
      <c r="H643" s="78"/>
    </row>
    <row r="644" spans="1:8" ht="12.75">
      <c r="A644" s="9"/>
      <c r="B644" s="9"/>
      <c r="C644" s="9"/>
      <c r="D644" s="9"/>
      <c r="E644" s="9"/>
      <c r="F644" s="9"/>
      <c r="G644" s="9"/>
      <c r="H644" s="78"/>
    </row>
    <row r="645" spans="1:8" ht="12.75">
      <c r="A645" s="9"/>
      <c r="B645" s="9"/>
      <c r="C645" s="9"/>
      <c r="D645" s="9"/>
      <c r="E645" s="9"/>
      <c r="F645" s="9"/>
      <c r="G645" s="9"/>
      <c r="H645" s="78"/>
    </row>
    <row r="646" spans="1:8" ht="12.75">
      <c r="A646" s="9"/>
      <c r="B646" s="9"/>
      <c r="C646" s="9"/>
      <c r="D646" s="9"/>
      <c r="E646" s="9"/>
      <c r="F646" s="9"/>
      <c r="G646" s="9"/>
      <c r="H646" s="78"/>
    </row>
    <row r="647" spans="1:8" ht="12.75">
      <c r="A647" s="9"/>
      <c r="B647" s="9"/>
      <c r="C647" s="9"/>
      <c r="D647" s="9"/>
      <c r="E647" s="9"/>
      <c r="F647" s="9"/>
      <c r="G647" s="9"/>
      <c r="H647" s="78"/>
    </row>
    <row r="648" spans="1:8" ht="12.75">
      <c r="A648" s="9"/>
      <c r="B648" s="9"/>
      <c r="C648" s="9"/>
      <c r="D648" s="9"/>
      <c r="E648" s="9"/>
      <c r="F648" s="9"/>
      <c r="G648" s="9"/>
      <c r="H648" s="78"/>
    </row>
    <row r="649" spans="1:8" ht="12.75">
      <c r="A649" s="9"/>
      <c r="B649" s="9"/>
      <c r="C649" s="9"/>
      <c r="D649" s="9"/>
      <c r="E649" s="9"/>
      <c r="F649" s="9"/>
      <c r="G649" s="9"/>
      <c r="H649" s="78"/>
    </row>
    <row r="650" spans="1:8" ht="12.75">
      <c r="A650" s="9"/>
      <c r="B650" s="9"/>
      <c r="C650" s="9"/>
      <c r="D650" s="9"/>
      <c r="E650" s="9"/>
      <c r="F650" s="9"/>
      <c r="G650" s="9"/>
      <c r="H650" s="78"/>
    </row>
    <row r="651" spans="1:8" ht="12.75">
      <c r="A651" s="9"/>
      <c r="B651" s="9"/>
      <c r="C651" s="9"/>
      <c r="D651" s="9"/>
      <c r="E651" s="9"/>
      <c r="F651" s="9"/>
      <c r="G651" s="9"/>
      <c r="H651" s="78"/>
    </row>
    <row r="652" spans="1:8" ht="12.75">
      <c r="A652" s="9"/>
      <c r="B652" s="9"/>
      <c r="C652" s="9"/>
      <c r="D652" s="9"/>
      <c r="E652" s="9"/>
      <c r="F652" s="9"/>
      <c r="G652" s="9"/>
      <c r="H652" s="78"/>
    </row>
    <row r="653" spans="1:8" ht="12.75">
      <c r="A653" s="9"/>
      <c r="B653" s="9"/>
      <c r="C653" s="9"/>
      <c r="D653" s="9"/>
      <c r="E653" s="9"/>
      <c r="F653" s="9"/>
      <c r="G653" s="9"/>
      <c r="H653" s="78"/>
    </row>
    <row r="654" spans="1:8" ht="12.75">
      <c r="A654" s="9"/>
      <c r="B654" s="9"/>
      <c r="C654" s="9"/>
      <c r="D654" s="9"/>
      <c r="E654" s="9"/>
      <c r="F654" s="9"/>
      <c r="G654" s="9"/>
      <c r="H654" s="78"/>
    </row>
    <row r="655" spans="1:8" ht="12.75">
      <c r="A655" s="9"/>
      <c r="B655" s="9"/>
      <c r="C655" s="9"/>
      <c r="D655" s="9"/>
      <c r="E655" s="9"/>
      <c r="F655" s="9"/>
      <c r="G655" s="9"/>
      <c r="H655" s="78"/>
    </row>
    <row r="656" spans="1:8" ht="12.75">
      <c r="A656" s="9"/>
      <c r="B656" s="9"/>
      <c r="C656" s="9"/>
      <c r="D656" s="9"/>
      <c r="E656" s="9"/>
      <c r="F656" s="9"/>
      <c r="G656" s="9"/>
      <c r="H656" s="78"/>
    </row>
    <row r="657" spans="1:8" ht="12.75">
      <c r="A657" s="9"/>
      <c r="B657" s="9"/>
      <c r="C657" s="9"/>
      <c r="D657" s="9"/>
      <c r="E657" s="9"/>
      <c r="F657" s="9"/>
      <c r="G657" s="9"/>
      <c r="H657" s="78"/>
    </row>
    <row r="658" spans="1:8" ht="12.75">
      <c r="A658" s="9"/>
      <c r="B658" s="9"/>
      <c r="C658" s="9"/>
      <c r="D658" s="9"/>
      <c r="E658" s="9"/>
      <c r="F658" s="9"/>
      <c r="G658" s="9"/>
      <c r="H658" s="78"/>
    </row>
    <row r="659" spans="1:8" ht="12.75">
      <c r="A659" s="9"/>
      <c r="B659" s="9"/>
      <c r="C659" s="9"/>
      <c r="D659" s="9"/>
      <c r="E659" s="9"/>
      <c r="F659" s="9"/>
      <c r="G659" s="9"/>
      <c r="H659" s="78"/>
    </row>
    <row r="660" spans="1:8" ht="12.75">
      <c r="A660" s="9"/>
      <c r="B660" s="9"/>
      <c r="C660" s="9"/>
      <c r="D660" s="9"/>
      <c r="E660" s="9"/>
      <c r="F660" s="9"/>
      <c r="G660" s="9"/>
      <c r="H660" s="78"/>
    </row>
    <row r="661" spans="1:8" ht="12.75">
      <c r="A661" s="9"/>
      <c r="B661" s="9"/>
      <c r="C661" s="9"/>
      <c r="D661" s="9"/>
      <c r="E661" s="9"/>
      <c r="F661" s="9"/>
      <c r="G661" s="9"/>
      <c r="H661" s="78"/>
    </row>
    <row r="662" spans="1:8" ht="12.75">
      <c r="A662" s="9"/>
      <c r="B662" s="9"/>
      <c r="C662" s="9"/>
      <c r="D662" s="9"/>
      <c r="E662" s="9"/>
      <c r="F662" s="9"/>
      <c r="G662" s="9"/>
      <c r="H662" s="78"/>
    </row>
    <row r="663" spans="1:8" ht="12.75">
      <c r="A663" s="9"/>
      <c r="B663" s="9"/>
      <c r="C663" s="9"/>
      <c r="D663" s="9"/>
      <c r="E663" s="9"/>
      <c r="F663" s="9"/>
      <c r="G663" s="9"/>
      <c r="H663" s="78"/>
    </row>
    <row r="664" spans="1:8" ht="12.75">
      <c r="A664" s="9"/>
      <c r="B664" s="9"/>
      <c r="C664" s="9"/>
      <c r="D664" s="9"/>
      <c r="E664" s="9"/>
      <c r="F664" s="9"/>
      <c r="G664" s="9"/>
      <c r="H664" s="78"/>
    </row>
    <row r="665" spans="1:8" ht="12.75">
      <c r="A665" s="9"/>
      <c r="B665" s="9"/>
      <c r="C665" s="9"/>
      <c r="D665" s="9"/>
      <c r="E665" s="9"/>
      <c r="F665" s="9"/>
      <c r="G665" s="9"/>
      <c r="H665" s="78"/>
    </row>
    <row r="666" spans="1:8" ht="12.75">
      <c r="A666" s="9"/>
      <c r="B666" s="9"/>
      <c r="C666" s="9"/>
      <c r="D666" s="9"/>
      <c r="E666" s="9"/>
      <c r="F666" s="9"/>
      <c r="G666" s="9"/>
      <c r="H666" s="78"/>
    </row>
    <row r="667" spans="1:8" ht="12.75">
      <c r="A667" s="9"/>
      <c r="B667" s="9"/>
      <c r="C667" s="9"/>
      <c r="D667" s="9"/>
      <c r="E667" s="9"/>
      <c r="F667" s="9"/>
      <c r="G667" s="9"/>
      <c r="H667" s="78"/>
    </row>
    <row r="668" spans="2:8" ht="12.75">
      <c r="B668" s="9"/>
      <c r="H668" s="89"/>
    </row>
    <row r="669" spans="2:8" ht="12.75">
      <c r="B669" s="9"/>
      <c r="H669" s="89"/>
    </row>
    <row r="670" spans="2:8" ht="12.75">
      <c r="B670" s="9"/>
      <c r="H670" s="89"/>
    </row>
    <row r="671" spans="2:8" ht="12.75">
      <c r="B671" s="9"/>
      <c r="H671" s="89"/>
    </row>
    <row r="672" spans="2:8" ht="12.75">
      <c r="B672" s="9"/>
      <c r="H672" s="89"/>
    </row>
    <row r="673" spans="2:8" ht="12.75">
      <c r="B673" s="9"/>
      <c r="H673" s="89"/>
    </row>
    <row r="674" spans="2:8" ht="12.75">
      <c r="B674" s="9"/>
      <c r="H674" s="89"/>
    </row>
    <row r="675" spans="2:8" ht="12.75">
      <c r="B675" s="9"/>
      <c r="H675" s="89"/>
    </row>
    <row r="676" spans="2:8" ht="12.75">
      <c r="B676" s="9"/>
      <c r="H676" s="89"/>
    </row>
    <row r="677" spans="2:8" ht="12.75">
      <c r="B677" s="9"/>
      <c r="H677" s="89"/>
    </row>
    <row r="678" spans="2:8" ht="12.75">
      <c r="B678" s="9"/>
      <c r="H678" s="89"/>
    </row>
    <row r="679" spans="7:8" ht="12.75">
      <c r="G679" s="89"/>
      <c r="H679" s="89"/>
    </row>
    <row r="680" spans="7:8" ht="12.75">
      <c r="G680" s="89"/>
      <c r="H680" s="89"/>
    </row>
    <row r="681" spans="7:8" ht="12.75">
      <c r="G681" s="89"/>
      <c r="H681" s="89"/>
    </row>
    <row r="682" spans="7:8" ht="12.75">
      <c r="G682" s="89"/>
      <c r="H682" s="89"/>
    </row>
    <row r="683" spans="7:8" ht="12.75">
      <c r="G683" s="89"/>
      <c r="H683" s="89"/>
    </row>
    <row r="684" spans="7:8" ht="12.75">
      <c r="G684" s="89"/>
      <c r="H684" s="89"/>
    </row>
    <row r="685" spans="7:8" ht="12.75">
      <c r="G685" s="89"/>
      <c r="H685" s="89"/>
    </row>
    <row r="686" spans="7:8" ht="12.75">
      <c r="G686" s="89"/>
      <c r="H686" s="89"/>
    </row>
    <row r="687" spans="7:8" ht="12.75">
      <c r="G687" s="89"/>
      <c r="H687" s="89"/>
    </row>
  </sheetData>
  <sheetProtection/>
  <mergeCells count="348">
    <mergeCell ref="B548:B557"/>
    <mergeCell ref="C548:J548"/>
    <mergeCell ref="C556:H556"/>
    <mergeCell ref="A524:A533"/>
    <mergeCell ref="A504:A513"/>
    <mergeCell ref="A494:A503"/>
    <mergeCell ref="B494:B503"/>
    <mergeCell ref="A548:A557"/>
    <mergeCell ref="B524:B533"/>
    <mergeCell ref="C504:J504"/>
    <mergeCell ref="A534:A547"/>
    <mergeCell ref="B534:B547"/>
    <mergeCell ref="C545:H545"/>
    <mergeCell ref="A438:A452"/>
    <mergeCell ref="A464:A473"/>
    <mergeCell ref="B464:B473"/>
    <mergeCell ref="A474:A483"/>
    <mergeCell ref="B454:B463"/>
    <mergeCell ref="C472:H472"/>
    <mergeCell ref="B438:B452"/>
    <mergeCell ref="D439:D441"/>
    <mergeCell ref="E439:E441"/>
    <mergeCell ref="C450:H450"/>
    <mergeCell ref="A558:A570"/>
    <mergeCell ref="B558:B570"/>
    <mergeCell ref="C558:J558"/>
    <mergeCell ref="C568:H568"/>
    <mergeCell ref="C532:H532"/>
    <mergeCell ref="C484:J484"/>
    <mergeCell ref="B504:B513"/>
    <mergeCell ref="C502:H502"/>
    <mergeCell ref="C512:H512"/>
    <mergeCell ref="C514:J514"/>
    <mergeCell ref="B474:B483"/>
    <mergeCell ref="C482:H482"/>
    <mergeCell ref="B514:B523"/>
    <mergeCell ref="C522:H522"/>
    <mergeCell ref="C494:J494"/>
    <mergeCell ref="B484:B493"/>
    <mergeCell ref="C438:J438"/>
    <mergeCell ref="C462:H462"/>
    <mergeCell ref="G401:G402"/>
    <mergeCell ref="G439:G441"/>
    <mergeCell ref="J401:J402"/>
    <mergeCell ref="F399:F400"/>
    <mergeCell ref="I439:I441"/>
    <mergeCell ref="J439:J441"/>
    <mergeCell ref="C454:J454"/>
    <mergeCell ref="D444:D446"/>
    <mergeCell ref="D432:D433"/>
    <mergeCell ref="B321:B331"/>
    <mergeCell ref="J354:J355"/>
    <mergeCell ref="I326:I327"/>
    <mergeCell ref="H322:H323"/>
    <mergeCell ref="G399:G400"/>
    <mergeCell ref="I322:I323"/>
    <mergeCell ref="B359:B373"/>
    <mergeCell ref="J326:J327"/>
    <mergeCell ref="I328:I329"/>
    <mergeCell ref="B333:B343"/>
    <mergeCell ref="C60:H60"/>
    <mergeCell ref="C138:J138"/>
    <mergeCell ref="B234:B245"/>
    <mergeCell ref="C288:J288"/>
    <mergeCell ref="D242:D243"/>
    <mergeCell ref="H326:H327"/>
    <mergeCell ref="G328:G329"/>
    <mergeCell ref="C277:J277"/>
    <mergeCell ref="E289:E290"/>
    <mergeCell ref="A120:A128"/>
    <mergeCell ref="A162:A174"/>
    <mergeCell ref="C102:J102"/>
    <mergeCell ref="D289:D290"/>
    <mergeCell ref="G322:G323"/>
    <mergeCell ref="E253:E254"/>
    <mergeCell ref="C234:J234"/>
    <mergeCell ref="C257:J257"/>
    <mergeCell ref="C246:J246"/>
    <mergeCell ref="A288:A299"/>
    <mergeCell ref="A257:A266"/>
    <mergeCell ref="B257:B266"/>
    <mergeCell ref="B246:B256"/>
    <mergeCell ref="A277:A286"/>
    <mergeCell ref="A321:A331"/>
    <mergeCell ref="B288:B299"/>
    <mergeCell ref="B287:C287"/>
    <mergeCell ref="C267:J267"/>
    <mergeCell ref="H306:H307"/>
    <mergeCell ref="I306:I307"/>
    <mergeCell ref="A74:A83"/>
    <mergeCell ref="A246:A256"/>
    <mergeCell ref="D253:D254"/>
    <mergeCell ref="C213:J213"/>
    <mergeCell ref="B213:B222"/>
    <mergeCell ref="A213:A222"/>
    <mergeCell ref="A234:A245"/>
    <mergeCell ref="A151:A159"/>
    <mergeCell ref="C151:J151"/>
    <mergeCell ref="B175:B187"/>
    <mergeCell ref="A188:A198"/>
    <mergeCell ref="A129:A137"/>
    <mergeCell ref="A138:A150"/>
    <mergeCell ref="B36:B48"/>
    <mergeCell ref="A102:A110"/>
    <mergeCell ref="A160:C160"/>
    <mergeCell ref="A36:A48"/>
    <mergeCell ref="A111:A119"/>
    <mergeCell ref="C111:J111"/>
    <mergeCell ref="C129:J129"/>
    <mergeCell ref="C49:J49"/>
    <mergeCell ref="A63:A73"/>
    <mergeCell ref="A175:A187"/>
    <mergeCell ref="C47:H47"/>
    <mergeCell ref="A7:A22"/>
    <mergeCell ref="G8:G9"/>
    <mergeCell ref="B7:B22"/>
    <mergeCell ref="G30:G31"/>
    <mergeCell ref="B23:B35"/>
    <mergeCell ref="D18:D19"/>
    <mergeCell ref="A84:A92"/>
    <mergeCell ref="A93:A101"/>
    <mergeCell ref="H8:H9"/>
    <mergeCell ref="F8:F9"/>
    <mergeCell ref="I8:I9"/>
    <mergeCell ref="J8:J9"/>
    <mergeCell ref="I15:I16"/>
    <mergeCell ref="F15:F16"/>
    <mergeCell ref="G15:G16"/>
    <mergeCell ref="J15:J16"/>
    <mergeCell ref="H15:H16"/>
    <mergeCell ref="E18:E19"/>
    <mergeCell ref="C175:J175"/>
    <mergeCell ref="G18:G19"/>
    <mergeCell ref="C21:H21"/>
    <mergeCell ref="C34:H34"/>
    <mergeCell ref="F32:F33"/>
    <mergeCell ref="F30:F31"/>
    <mergeCell ref="C74:J74"/>
    <mergeCell ref="J32:J33"/>
    <mergeCell ref="C321:J321"/>
    <mergeCell ref="D328:D329"/>
    <mergeCell ref="J322:J323"/>
    <mergeCell ref="F326:F327"/>
    <mergeCell ref="G326:G327"/>
    <mergeCell ref="F322:F323"/>
    <mergeCell ref="H328:H329"/>
    <mergeCell ref="F328:F329"/>
    <mergeCell ref="J328:J329"/>
    <mergeCell ref="E30:E31"/>
    <mergeCell ref="I18:I19"/>
    <mergeCell ref="A23:A35"/>
    <mergeCell ref="C23:J23"/>
    <mergeCell ref="B161:C161"/>
    <mergeCell ref="A267:A276"/>
    <mergeCell ref="G32:G33"/>
    <mergeCell ref="H32:H33"/>
    <mergeCell ref="C36:J36"/>
    <mergeCell ref="C63:J63"/>
    <mergeCell ref="A359:A373"/>
    <mergeCell ref="C395:J395"/>
    <mergeCell ref="A346:A357"/>
    <mergeCell ref="C359:J359"/>
    <mergeCell ref="A5:C5"/>
    <mergeCell ref="A6:C6"/>
    <mergeCell ref="E32:E33"/>
    <mergeCell ref="C7:J7"/>
    <mergeCell ref="J18:J19"/>
    <mergeCell ref="H30:H31"/>
    <mergeCell ref="G1:H1"/>
    <mergeCell ref="F184:F185"/>
    <mergeCell ref="G184:G185"/>
    <mergeCell ref="H18:H19"/>
    <mergeCell ref="F18:F19"/>
    <mergeCell ref="C120:J120"/>
    <mergeCell ref="J30:J31"/>
    <mergeCell ref="I30:I31"/>
    <mergeCell ref="A2:H2"/>
    <mergeCell ref="D30:D31"/>
    <mergeCell ref="D597:E597"/>
    <mergeCell ref="E347:E348"/>
    <mergeCell ref="H354:H355"/>
    <mergeCell ref="D407:D408"/>
    <mergeCell ref="H347:H348"/>
    <mergeCell ref="F418:F419"/>
    <mergeCell ref="D418:D419"/>
    <mergeCell ref="G418:G419"/>
    <mergeCell ref="F412:F413"/>
    <mergeCell ref="F401:F402"/>
    <mergeCell ref="C534:J534"/>
    <mergeCell ref="C524:J524"/>
    <mergeCell ref="H334:H335"/>
    <mergeCell ref="C464:J464"/>
    <mergeCell ref="A395:A404"/>
    <mergeCell ref="E412:E413"/>
    <mergeCell ref="A428:A437"/>
    <mergeCell ref="C403:H403"/>
    <mergeCell ref="H407:H408"/>
    <mergeCell ref="C346:J346"/>
    <mergeCell ref="A514:A523"/>
    <mergeCell ref="H439:H441"/>
    <mergeCell ref="F439:F441"/>
    <mergeCell ref="D347:D348"/>
    <mergeCell ref="B345:B357"/>
    <mergeCell ref="G407:G408"/>
    <mergeCell ref="D354:D355"/>
    <mergeCell ref="F354:F355"/>
    <mergeCell ref="H378:H379"/>
    <mergeCell ref="A454:A463"/>
    <mergeCell ref="A484:A493"/>
    <mergeCell ref="C474:J474"/>
    <mergeCell ref="A333:A343"/>
    <mergeCell ref="D399:D400"/>
    <mergeCell ref="H429:H430"/>
    <mergeCell ref="A417:A427"/>
    <mergeCell ref="C382:H382"/>
    <mergeCell ref="A406:A415"/>
    <mergeCell ref="B406:B415"/>
    <mergeCell ref="J347:J348"/>
    <mergeCell ref="D32:D33"/>
    <mergeCell ref="C436:H436"/>
    <mergeCell ref="G429:G430"/>
    <mergeCell ref="G347:G348"/>
    <mergeCell ref="E429:E430"/>
    <mergeCell ref="D171:D172"/>
    <mergeCell ref="C84:J84"/>
    <mergeCell ref="F171:F172"/>
    <mergeCell ref="D207:D208"/>
    <mergeCell ref="I32:I33"/>
    <mergeCell ref="E242:E243"/>
    <mergeCell ref="G195:G196"/>
    <mergeCell ref="F195:F196"/>
    <mergeCell ref="H171:H172"/>
    <mergeCell ref="C93:J93"/>
    <mergeCell ref="E171:E172"/>
    <mergeCell ref="J171:J172"/>
    <mergeCell ref="G171:G172"/>
    <mergeCell ref="B233:C233"/>
    <mergeCell ref="J195:J196"/>
    <mergeCell ref="C333:J333"/>
    <mergeCell ref="I334:I335"/>
    <mergeCell ref="J334:J335"/>
    <mergeCell ref="E328:E329"/>
    <mergeCell ref="B332:C332"/>
    <mergeCell ref="A199:A212"/>
    <mergeCell ref="J304:J305"/>
    <mergeCell ref="B223:B232"/>
    <mergeCell ref="C223:J223"/>
    <mergeCell ref="D306:D307"/>
    <mergeCell ref="H195:H196"/>
    <mergeCell ref="E334:E335"/>
    <mergeCell ref="G334:G335"/>
    <mergeCell ref="A300:A309"/>
    <mergeCell ref="B300:B309"/>
    <mergeCell ref="I304:I305"/>
    <mergeCell ref="F306:F307"/>
    <mergeCell ref="H304:H305"/>
    <mergeCell ref="A310:A319"/>
    <mergeCell ref="A223:A232"/>
    <mergeCell ref="B162:B174"/>
    <mergeCell ref="C162:J162"/>
    <mergeCell ref="B199:B212"/>
    <mergeCell ref="C199:J199"/>
    <mergeCell ref="H184:H185"/>
    <mergeCell ref="C188:J188"/>
    <mergeCell ref="E207:E208"/>
    <mergeCell ref="B188:B198"/>
    <mergeCell ref="I195:I196"/>
    <mergeCell ref="I171:I172"/>
    <mergeCell ref="D334:D335"/>
    <mergeCell ref="F347:F348"/>
    <mergeCell ref="F334:F335"/>
    <mergeCell ref="I347:I348"/>
    <mergeCell ref="G354:G355"/>
    <mergeCell ref="I354:I355"/>
    <mergeCell ref="J418:J419"/>
    <mergeCell ref="I399:I400"/>
    <mergeCell ref="J380:J381"/>
    <mergeCell ref="I380:I381"/>
    <mergeCell ref="J407:J408"/>
    <mergeCell ref="I412:I413"/>
    <mergeCell ref="J412:J413"/>
    <mergeCell ref="J399:J400"/>
    <mergeCell ref="F429:F430"/>
    <mergeCell ref="C426:H426"/>
    <mergeCell ref="C428:J428"/>
    <mergeCell ref="D422:D423"/>
    <mergeCell ref="D429:D430"/>
    <mergeCell ref="D401:D402"/>
    <mergeCell ref="F407:F408"/>
    <mergeCell ref="E401:E402"/>
    <mergeCell ref="E407:E408"/>
    <mergeCell ref="H418:H419"/>
    <mergeCell ref="H399:H400"/>
    <mergeCell ref="B417:B427"/>
    <mergeCell ref="C417:J417"/>
    <mergeCell ref="I401:I402"/>
    <mergeCell ref="C414:H414"/>
    <mergeCell ref="E399:E400"/>
    <mergeCell ref="D412:D413"/>
    <mergeCell ref="H412:H413"/>
    <mergeCell ref="H401:H402"/>
    <mergeCell ref="G412:G413"/>
    <mergeCell ref="A571:A580"/>
    <mergeCell ref="B571:B580"/>
    <mergeCell ref="C571:J571"/>
    <mergeCell ref="C579:H579"/>
    <mergeCell ref="I418:I419"/>
    <mergeCell ref="E418:E419"/>
    <mergeCell ref="J429:J430"/>
    <mergeCell ref="I429:I430"/>
    <mergeCell ref="C492:H492"/>
    <mergeCell ref="B428:B437"/>
    <mergeCell ref="A581:A593"/>
    <mergeCell ref="B581:B593"/>
    <mergeCell ref="C581:J581"/>
    <mergeCell ref="C592:H592"/>
    <mergeCell ref="A374:A383"/>
    <mergeCell ref="C374:J374"/>
    <mergeCell ref="D378:D379"/>
    <mergeCell ref="E378:E379"/>
    <mergeCell ref="F378:F379"/>
    <mergeCell ref="I407:I408"/>
    <mergeCell ref="A384:A393"/>
    <mergeCell ref="B384:B393"/>
    <mergeCell ref="C384:J384"/>
    <mergeCell ref="B374:B383"/>
    <mergeCell ref="D380:D381"/>
    <mergeCell ref="E380:E381"/>
    <mergeCell ref="G378:G379"/>
    <mergeCell ref="I378:I379"/>
    <mergeCell ref="E306:E307"/>
    <mergeCell ref="C300:J300"/>
    <mergeCell ref="D304:D305"/>
    <mergeCell ref="G306:G307"/>
    <mergeCell ref="F304:F305"/>
    <mergeCell ref="G304:G305"/>
    <mergeCell ref="J306:J307"/>
    <mergeCell ref="E304:E305"/>
    <mergeCell ref="C308:H308"/>
    <mergeCell ref="F380:F381"/>
    <mergeCell ref="G380:G381"/>
    <mergeCell ref="H380:H381"/>
    <mergeCell ref="B344:C344"/>
    <mergeCell ref="B320:C320"/>
    <mergeCell ref="B310:B319"/>
    <mergeCell ref="C310:J310"/>
    <mergeCell ref="J378:J379"/>
    <mergeCell ref="E354:E355"/>
  </mergeCells>
  <printOptions/>
  <pageMargins left="0.7480314960629921" right="0.7480314960629921" top="1.1811023622047245" bottom="0.3937007874015748" header="0.5118110236220472" footer="0.5118110236220472"/>
  <pageSetup horizontalDpi="600" verticalDpi="600" orientation="landscape" paperSize="9" scale="50" r:id="rId1"/>
  <rowBreaks count="12" manualBreakCount="12">
    <brk id="48" max="9" man="1"/>
    <brk id="92" max="9" man="1"/>
    <brk id="159" max="9" man="1"/>
    <brk id="209" max="9" man="1"/>
    <brk id="256" max="9" man="1"/>
    <brk id="309" max="9" man="1"/>
    <brk id="357" max="9" man="1"/>
    <brk id="415" max="9" man="1"/>
    <brk id="463" max="9" man="1"/>
    <brk id="523" max="9" man="1"/>
    <brk id="570" max="9" man="1"/>
    <brk id="59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92"/>
  <sheetViews>
    <sheetView tabSelected="1" view="pageBreakPreview" zoomScaleSheetLayoutView="100" workbookViewId="0" topLeftCell="A74">
      <selection activeCell="D79" sqref="D79:F79"/>
    </sheetView>
  </sheetViews>
  <sheetFormatPr defaultColWidth="9.00390625" defaultRowHeight="12.75"/>
  <cols>
    <col min="1" max="1" width="6.75390625" style="1" customWidth="1"/>
    <col min="2" max="2" width="91.875" style="0" customWidth="1"/>
    <col min="3" max="3" width="19.375" style="0" customWidth="1"/>
    <col min="4" max="4" width="14.25390625" style="0" customWidth="1"/>
    <col min="5" max="5" width="11.25390625" style="0" customWidth="1"/>
    <col min="6" max="6" width="16.375" style="0" customWidth="1"/>
    <col min="7" max="7" width="9.875" style="0" hidden="1" customWidth="1"/>
    <col min="8" max="8" width="1.25" style="0" hidden="1" customWidth="1"/>
    <col min="9" max="9" width="19.25390625" style="0" customWidth="1"/>
    <col min="10" max="10" width="21.25390625" style="0" customWidth="1"/>
    <col min="11" max="11" width="22.125" style="0" customWidth="1"/>
    <col min="12" max="12" width="16.25390625" style="0" customWidth="1"/>
    <col min="13" max="13" width="14.00390625" style="0" customWidth="1"/>
    <col min="15" max="15" width="12.00390625" style="0" bestFit="1" customWidth="1"/>
  </cols>
  <sheetData>
    <row r="1" spans="1:11" ht="12.75">
      <c r="A1" s="185"/>
      <c r="B1" s="78"/>
      <c r="C1" s="78"/>
      <c r="D1" s="78"/>
      <c r="E1" s="78"/>
      <c r="F1" s="78"/>
      <c r="G1" s="78"/>
      <c r="H1" s="78"/>
      <c r="I1" s="78"/>
      <c r="J1" s="78"/>
      <c r="K1" s="78" t="s">
        <v>334</v>
      </c>
    </row>
    <row r="2" spans="1:11" ht="30.75" customHeight="1">
      <c r="A2" s="601" t="s">
        <v>307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</row>
    <row r="3" spans="1:11" ht="33" customHeight="1">
      <c r="A3" s="602" t="s">
        <v>56</v>
      </c>
      <c r="B3" s="566" t="s">
        <v>60</v>
      </c>
      <c r="C3" s="566" t="s">
        <v>61</v>
      </c>
      <c r="D3" s="566" t="s">
        <v>173</v>
      </c>
      <c r="E3" s="566" t="s">
        <v>42</v>
      </c>
      <c r="F3" s="566" t="s">
        <v>57</v>
      </c>
      <c r="G3" s="566" t="s">
        <v>43</v>
      </c>
      <c r="H3" s="566"/>
      <c r="I3" s="566" t="s">
        <v>40</v>
      </c>
      <c r="J3" s="603" t="s">
        <v>58</v>
      </c>
      <c r="K3" s="605"/>
    </row>
    <row r="4" spans="1:11" ht="48" customHeight="1">
      <c r="A4" s="602"/>
      <c r="B4" s="566"/>
      <c r="C4" s="564"/>
      <c r="D4" s="564"/>
      <c r="E4" s="566"/>
      <c r="F4" s="566"/>
      <c r="G4" s="566" t="s">
        <v>44</v>
      </c>
      <c r="H4" s="566" t="s">
        <v>45</v>
      </c>
      <c r="I4" s="566"/>
      <c r="J4" s="763" t="s">
        <v>327</v>
      </c>
      <c r="K4" s="764">
        <v>2023</v>
      </c>
    </row>
    <row r="5" spans="1:11" ht="7.5" customHeight="1">
      <c r="A5" s="602"/>
      <c r="B5" s="566"/>
      <c r="C5" s="564"/>
      <c r="D5" s="564"/>
      <c r="E5" s="566"/>
      <c r="F5" s="566"/>
      <c r="G5" s="566"/>
      <c r="H5" s="566"/>
      <c r="I5" s="566"/>
      <c r="J5" s="763"/>
      <c r="K5" s="765"/>
    </row>
    <row r="6" spans="1:13" ht="31.5" customHeight="1">
      <c r="A6" s="569"/>
      <c r="B6" s="578" t="s">
        <v>54</v>
      </c>
      <c r="C6" s="578"/>
      <c r="D6" s="566"/>
      <c r="E6" s="566"/>
      <c r="F6" s="566"/>
      <c r="G6" s="10"/>
      <c r="H6" s="10"/>
      <c r="I6" s="26" t="s">
        <v>44</v>
      </c>
      <c r="J6" s="144">
        <f>J7+J9+J8+J10</f>
        <v>323707.93282</v>
      </c>
      <c r="K6" s="144">
        <f>K7+K9+K8+K10</f>
        <v>323707.93282</v>
      </c>
      <c r="M6" s="201">
        <f>K6-'Додаток 2'!N6</f>
        <v>-22493.211560000025</v>
      </c>
    </row>
    <row r="7" spans="1:13" ht="35.25" customHeight="1">
      <c r="A7" s="582"/>
      <c r="B7" s="579"/>
      <c r="C7" s="584"/>
      <c r="D7" s="566"/>
      <c r="E7" s="566"/>
      <c r="F7" s="566"/>
      <c r="G7" s="10"/>
      <c r="H7" s="10"/>
      <c r="I7" s="187" t="s">
        <v>50</v>
      </c>
      <c r="J7" s="144">
        <f>K7</f>
        <v>224637.797</v>
      </c>
      <c r="K7" s="144">
        <f>K13+K39</f>
        <v>224637.797</v>
      </c>
      <c r="M7" s="201">
        <f>K7-'Додаток 2'!N7</f>
        <v>0</v>
      </c>
    </row>
    <row r="8" spans="1:13" ht="36" customHeight="1">
      <c r="A8" s="582"/>
      <c r="B8" s="579"/>
      <c r="C8" s="584"/>
      <c r="D8" s="566"/>
      <c r="E8" s="566"/>
      <c r="F8" s="566"/>
      <c r="G8" s="10"/>
      <c r="H8" s="10"/>
      <c r="I8" s="28" t="s">
        <v>126</v>
      </c>
      <c r="J8" s="144">
        <f>K8</f>
        <v>0</v>
      </c>
      <c r="K8" s="144">
        <v>0</v>
      </c>
      <c r="M8" s="201">
        <f>K8-'Додаток 2'!N8</f>
        <v>0</v>
      </c>
    </row>
    <row r="9" spans="1:13" ht="28.5">
      <c r="A9" s="582"/>
      <c r="B9" s="579"/>
      <c r="C9" s="585"/>
      <c r="D9" s="566"/>
      <c r="E9" s="566"/>
      <c r="F9" s="566"/>
      <c r="G9" s="10"/>
      <c r="H9" s="10"/>
      <c r="I9" s="28" t="s">
        <v>62</v>
      </c>
      <c r="J9" s="144">
        <f>K9</f>
        <v>99070.13582000001</v>
      </c>
      <c r="K9" s="144">
        <f>K15+K41+K72+K60+K66</f>
        <v>99070.13582000001</v>
      </c>
      <c r="M9" s="201">
        <f>K9-'Додаток 2'!N9</f>
        <v>-21778.306999999986</v>
      </c>
    </row>
    <row r="10" spans="1:13" ht="28.5">
      <c r="A10" s="570"/>
      <c r="B10" s="580"/>
      <c r="C10" s="125"/>
      <c r="D10" s="125"/>
      <c r="E10" s="125"/>
      <c r="F10" s="125"/>
      <c r="G10" s="10"/>
      <c r="H10" s="10"/>
      <c r="I10" s="28" t="s">
        <v>37</v>
      </c>
      <c r="J10" s="144">
        <f>J42+J16</f>
        <v>0</v>
      </c>
      <c r="K10" s="144">
        <f>K42+K16</f>
        <v>0</v>
      </c>
      <c r="M10" s="201">
        <f>K10-'Додаток 2'!N10</f>
        <v>-714.90456</v>
      </c>
    </row>
    <row r="11" spans="1:11" ht="27" customHeight="1">
      <c r="A11" s="606" t="s">
        <v>55</v>
      </c>
      <c r="B11" s="606"/>
      <c r="C11" s="606"/>
      <c r="D11" s="606"/>
      <c r="E11" s="606"/>
      <c r="F11" s="606"/>
      <c r="G11" s="606"/>
      <c r="H11" s="606"/>
      <c r="I11" s="606"/>
      <c r="J11" s="606"/>
      <c r="K11" s="606"/>
    </row>
    <row r="12" spans="1:12" ht="36.75" customHeight="1">
      <c r="A12" s="602"/>
      <c r="B12" s="602" t="s">
        <v>51</v>
      </c>
      <c r="C12" s="569"/>
      <c r="D12" s="602"/>
      <c r="E12" s="602"/>
      <c r="F12" s="602"/>
      <c r="G12" s="10" t="e">
        <f>#REF!</f>
        <v>#REF!</v>
      </c>
      <c r="H12" s="10" t="e">
        <f>#REF!</f>
        <v>#REF!</v>
      </c>
      <c r="I12" s="26" t="s">
        <v>44</v>
      </c>
      <c r="J12" s="144">
        <f aca="true" t="shared" si="0" ref="J12:J32">K12</f>
        <v>278680.34283</v>
      </c>
      <c r="K12" s="144">
        <f>K15+K13+K14+K16</f>
        <v>278680.34283</v>
      </c>
      <c r="L12" s="201">
        <f>J12-'Додаток 2'!N14</f>
        <v>54042.54582999999</v>
      </c>
    </row>
    <row r="13" spans="1:12" ht="33" customHeight="1">
      <c r="A13" s="602"/>
      <c r="B13" s="602"/>
      <c r="C13" s="584"/>
      <c r="D13" s="602"/>
      <c r="E13" s="602"/>
      <c r="F13" s="602"/>
      <c r="G13" s="10"/>
      <c r="H13" s="10"/>
      <c r="I13" s="28" t="s">
        <v>50</v>
      </c>
      <c r="J13" s="144">
        <f t="shared" si="0"/>
        <v>224637.797</v>
      </c>
      <c r="K13" s="144">
        <f>K23+K34</f>
        <v>224637.797</v>
      </c>
      <c r="L13" s="201">
        <f>J13-'Додаток 2'!N14</f>
        <v>0</v>
      </c>
    </row>
    <row r="14" spans="1:12" ht="30.75" customHeight="1">
      <c r="A14" s="602"/>
      <c r="B14" s="602"/>
      <c r="C14" s="584"/>
      <c r="D14" s="602"/>
      <c r="E14" s="602"/>
      <c r="F14" s="602"/>
      <c r="G14" s="10"/>
      <c r="H14" s="10"/>
      <c r="I14" s="28" t="s">
        <v>126</v>
      </c>
      <c r="J14" s="144">
        <f t="shared" si="0"/>
        <v>0</v>
      </c>
      <c r="K14" s="144">
        <v>0</v>
      </c>
      <c r="L14" s="201">
        <f>J14-'Додаток 2'!N15</f>
        <v>0</v>
      </c>
    </row>
    <row r="15" spans="1:12" ht="29.25" customHeight="1">
      <c r="A15" s="602"/>
      <c r="B15" s="602"/>
      <c r="C15" s="585"/>
      <c r="D15" s="602"/>
      <c r="E15" s="602"/>
      <c r="F15" s="602"/>
      <c r="G15" s="10"/>
      <c r="H15" s="10"/>
      <c r="I15" s="28" t="s">
        <v>62</v>
      </c>
      <c r="J15" s="144">
        <f t="shared" si="0"/>
        <v>54042.54583</v>
      </c>
      <c r="K15" s="144">
        <f>K21+K32+K33+K36</f>
        <v>54042.54583</v>
      </c>
      <c r="L15" s="201">
        <f>J15-'Додаток 2'!N16</f>
        <v>-4049.690999999999</v>
      </c>
    </row>
    <row r="16" spans="1:12" ht="33.75" customHeight="1">
      <c r="A16" s="29"/>
      <c r="B16" s="29"/>
      <c r="C16" s="29"/>
      <c r="D16" s="29"/>
      <c r="E16" s="29"/>
      <c r="F16" s="29"/>
      <c r="G16" s="10"/>
      <c r="H16" s="10"/>
      <c r="I16" s="28" t="s">
        <v>37</v>
      </c>
      <c r="J16" s="144">
        <f t="shared" si="0"/>
        <v>0</v>
      </c>
      <c r="K16" s="144">
        <f>K22</f>
        <v>0</v>
      </c>
      <c r="L16" s="201">
        <f>J16-'Додаток 2'!N17</f>
        <v>0</v>
      </c>
    </row>
    <row r="17" spans="1:11" s="9" customFormat="1" ht="24" customHeight="1" hidden="1">
      <c r="A17" s="582"/>
      <c r="B17" s="136" t="s">
        <v>3</v>
      </c>
      <c r="C17" s="71"/>
      <c r="D17" s="196"/>
      <c r="E17" s="29"/>
      <c r="F17" s="192"/>
      <c r="G17" s="10"/>
      <c r="H17" s="10"/>
      <c r="I17" s="8"/>
      <c r="J17" s="144">
        <f t="shared" si="0"/>
        <v>0</v>
      </c>
      <c r="K17" s="130"/>
    </row>
    <row r="18" spans="1:11" s="9" customFormat="1" ht="24" customHeight="1" hidden="1">
      <c r="A18" s="582"/>
      <c r="B18" s="136" t="s">
        <v>49</v>
      </c>
      <c r="C18" s="71"/>
      <c r="D18" s="196"/>
      <c r="E18" s="29"/>
      <c r="F18" s="192"/>
      <c r="G18" s="10"/>
      <c r="H18" s="10"/>
      <c r="I18" s="8"/>
      <c r="J18" s="144">
        <f t="shared" si="0"/>
        <v>0</v>
      </c>
      <c r="K18" s="130"/>
    </row>
    <row r="19" spans="1:11" s="9" customFormat="1" ht="35.25" customHeight="1" hidden="1">
      <c r="A19" s="582"/>
      <c r="B19" s="168" t="s">
        <v>117</v>
      </c>
      <c r="C19" s="71">
        <v>30</v>
      </c>
      <c r="D19" s="71">
        <v>30</v>
      </c>
      <c r="E19" s="125"/>
      <c r="F19" s="588" t="s">
        <v>98</v>
      </c>
      <c r="G19" s="10"/>
      <c r="H19" s="10"/>
      <c r="I19" s="8" t="s">
        <v>62</v>
      </c>
      <c r="J19" s="144">
        <f t="shared" si="0"/>
        <v>0</v>
      </c>
      <c r="K19" s="130"/>
    </row>
    <row r="20" spans="1:11" s="9" customFormat="1" ht="30.75" customHeight="1" hidden="1">
      <c r="A20" s="570"/>
      <c r="B20" s="197" t="s">
        <v>95</v>
      </c>
      <c r="C20" s="71">
        <v>8</v>
      </c>
      <c r="D20" s="71">
        <v>8</v>
      </c>
      <c r="E20" s="29"/>
      <c r="F20" s="589"/>
      <c r="G20" s="10"/>
      <c r="H20" s="10"/>
      <c r="I20" s="8" t="s">
        <v>62</v>
      </c>
      <c r="J20" s="144">
        <f t="shared" si="0"/>
        <v>0</v>
      </c>
      <c r="K20" s="130"/>
    </row>
    <row r="21" spans="1:11" s="279" customFormat="1" ht="32.25" customHeight="1">
      <c r="A21" s="569" t="s">
        <v>65</v>
      </c>
      <c r="B21" s="607" t="s">
        <v>247</v>
      </c>
      <c r="C21" s="593">
        <v>262619.043</v>
      </c>
      <c r="D21" s="593">
        <f>D26+D27+D29+D25-D28+11795.285</f>
        <v>12316.208999999999</v>
      </c>
      <c r="E21" s="569" t="s">
        <v>259</v>
      </c>
      <c r="F21" s="572" t="s">
        <v>31</v>
      </c>
      <c r="G21" s="7"/>
      <c r="H21" s="7"/>
      <c r="I21" s="8" t="s">
        <v>62</v>
      </c>
      <c r="J21" s="144">
        <f t="shared" si="0"/>
        <v>40440.465560000004</v>
      </c>
      <c r="K21" s="130">
        <f>'Додаток 2'!N22</f>
        <v>40440.465560000004</v>
      </c>
    </row>
    <row r="22" spans="1:11" s="279" customFormat="1" ht="31.5" customHeight="1">
      <c r="A22" s="582"/>
      <c r="B22" s="617"/>
      <c r="C22" s="594"/>
      <c r="D22" s="594"/>
      <c r="E22" s="582"/>
      <c r="F22" s="583"/>
      <c r="G22" s="7"/>
      <c r="H22" s="7"/>
      <c r="I22" s="8" t="s">
        <v>37</v>
      </c>
      <c r="J22" s="144">
        <f t="shared" si="0"/>
        <v>0</v>
      </c>
      <c r="K22" s="130">
        <f>'Додаток 2'!N23</f>
        <v>0</v>
      </c>
    </row>
    <row r="23" spans="1:11" s="279" customFormat="1" ht="36.75" customHeight="1">
      <c r="A23" s="582"/>
      <c r="B23" s="617"/>
      <c r="C23" s="594"/>
      <c r="D23" s="594"/>
      <c r="E23" s="582"/>
      <c r="F23" s="583"/>
      <c r="G23" s="7"/>
      <c r="H23" s="7"/>
      <c r="I23" s="8" t="s">
        <v>50</v>
      </c>
      <c r="J23" s="144">
        <f t="shared" si="0"/>
        <v>181768.748</v>
      </c>
      <c r="K23" s="130">
        <f>'Додаток 2'!N24</f>
        <v>181768.748</v>
      </c>
    </row>
    <row r="24" spans="1:11" s="279" customFormat="1" ht="33.75" customHeight="1">
      <c r="A24" s="582"/>
      <c r="B24" s="608"/>
      <c r="C24" s="595"/>
      <c r="D24" s="595"/>
      <c r="E24" s="582"/>
      <c r="F24" s="583"/>
      <c r="G24" s="7"/>
      <c r="H24" s="7"/>
      <c r="I24" s="8" t="s">
        <v>62</v>
      </c>
      <c r="J24" s="144">
        <f t="shared" si="0"/>
        <v>0</v>
      </c>
      <c r="K24" s="130">
        <f>'Додаток 2'!N25</f>
        <v>0</v>
      </c>
    </row>
    <row r="25" spans="1:11" s="279" customFormat="1" ht="35.25" customHeight="1">
      <c r="A25" s="582"/>
      <c r="B25" s="136" t="s">
        <v>69</v>
      </c>
      <c r="C25" s="80">
        <v>430.847</v>
      </c>
      <c r="D25" s="80">
        <v>363.843</v>
      </c>
      <c r="E25" s="582"/>
      <c r="F25" s="583"/>
      <c r="G25" s="7"/>
      <c r="H25" s="7"/>
      <c r="I25" s="8" t="s">
        <v>62</v>
      </c>
      <c r="J25" s="144">
        <f t="shared" si="0"/>
        <v>0</v>
      </c>
      <c r="K25" s="130">
        <f>'Додаток 2'!N26</f>
        <v>0</v>
      </c>
    </row>
    <row r="26" spans="1:11" s="279" customFormat="1" ht="33.75" customHeight="1" hidden="1">
      <c r="A26" s="582"/>
      <c r="B26" s="136" t="s">
        <v>141</v>
      </c>
      <c r="C26" s="80">
        <v>42.977</v>
      </c>
      <c r="D26" s="80">
        <v>41.68</v>
      </c>
      <c r="E26" s="582"/>
      <c r="F26" s="583"/>
      <c r="G26" s="7"/>
      <c r="H26" s="7"/>
      <c r="I26" s="8" t="s">
        <v>62</v>
      </c>
      <c r="J26" s="144">
        <f t="shared" si="0"/>
        <v>0</v>
      </c>
      <c r="K26" s="130">
        <f>'Додаток 2'!N27</f>
        <v>0</v>
      </c>
    </row>
    <row r="27" spans="1:11" s="279" customFormat="1" ht="33.75" customHeight="1" hidden="1">
      <c r="A27" s="582"/>
      <c r="B27" s="136" t="s">
        <v>142</v>
      </c>
      <c r="C27" s="80">
        <v>1312.989</v>
      </c>
      <c r="D27" s="80">
        <f>115.401</f>
        <v>115.401</v>
      </c>
      <c r="E27" s="582"/>
      <c r="F27" s="583"/>
      <c r="G27" s="7"/>
      <c r="H27" s="7"/>
      <c r="I27" s="8" t="s">
        <v>62</v>
      </c>
      <c r="J27" s="144">
        <f t="shared" si="0"/>
        <v>0</v>
      </c>
      <c r="K27" s="130">
        <f>'Додаток 2'!N28</f>
        <v>0</v>
      </c>
    </row>
    <row r="28" spans="1:11" s="279" customFormat="1" ht="6.75" customHeight="1" hidden="1">
      <c r="A28" s="582"/>
      <c r="B28" s="136" t="s">
        <v>143</v>
      </c>
      <c r="C28" s="80">
        <v>165.816</v>
      </c>
      <c r="D28" s="80">
        <v>0</v>
      </c>
      <c r="E28" s="582"/>
      <c r="F28" s="583"/>
      <c r="G28" s="7"/>
      <c r="H28" s="7"/>
      <c r="I28" s="8" t="s">
        <v>62</v>
      </c>
      <c r="J28" s="144">
        <f t="shared" si="0"/>
        <v>0</v>
      </c>
      <c r="K28" s="130">
        <f>'Додаток 2'!N29</f>
        <v>0</v>
      </c>
    </row>
    <row r="29" spans="1:11" s="9" customFormat="1" ht="33.75" customHeight="1">
      <c r="A29" s="570"/>
      <c r="B29" s="136" t="s">
        <v>202</v>
      </c>
      <c r="C29" s="80">
        <f>'Додаток 2'!C30</f>
        <v>1757.63791</v>
      </c>
      <c r="D29" s="80">
        <v>0</v>
      </c>
      <c r="E29" s="570"/>
      <c r="F29" s="573"/>
      <c r="G29" s="7"/>
      <c r="H29" s="7"/>
      <c r="I29" s="8" t="s">
        <v>62</v>
      </c>
      <c r="J29" s="144">
        <f t="shared" si="0"/>
        <v>1208.07751</v>
      </c>
      <c r="K29" s="130">
        <f>'Додаток 2'!N30</f>
        <v>1208.07751</v>
      </c>
    </row>
    <row r="30" spans="1:11" s="203" customFormat="1" ht="24" customHeight="1" hidden="1">
      <c r="A30" s="582"/>
      <c r="B30" s="136" t="s">
        <v>3</v>
      </c>
      <c r="C30" s="105">
        <f>J30</f>
        <v>0</v>
      </c>
      <c r="D30" s="12"/>
      <c r="E30" s="582"/>
      <c r="F30" s="583"/>
      <c r="G30" s="7"/>
      <c r="H30" s="7"/>
      <c r="I30" s="574"/>
      <c r="J30" s="144">
        <f t="shared" si="0"/>
        <v>0</v>
      </c>
      <c r="K30" s="130"/>
    </row>
    <row r="31" spans="1:11" s="203" customFormat="1" ht="19.5" customHeight="1" hidden="1">
      <c r="A31" s="570"/>
      <c r="B31" s="136" t="s">
        <v>49</v>
      </c>
      <c r="C31" s="105">
        <f>J31</f>
        <v>0</v>
      </c>
      <c r="D31" s="12"/>
      <c r="E31" s="570"/>
      <c r="F31" s="573"/>
      <c r="G31" s="7"/>
      <c r="H31" s="7"/>
      <c r="I31" s="562"/>
      <c r="J31" s="144">
        <f t="shared" si="0"/>
        <v>0</v>
      </c>
      <c r="K31" s="130"/>
    </row>
    <row r="32" spans="1:11" s="279" customFormat="1" ht="66" customHeight="1">
      <c r="A32" s="165" t="s">
        <v>46</v>
      </c>
      <c r="B32" s="72" t="str">
        <f>'Додаток 2'!B58</f>
        <v>Реконструкція нежитлових приміщень № 2-7, № 9-13 та № 17-39 в житлові, які розташовані на першому поверсі гуртожитку  для розміщення внутрішньо переміщених (евакуйованих) осіб за адресою: Одеська область, Одеський район, м. Южне, вул. Новобілярська, 26-Б</v>
      </c>
      <c r="C32" s="105">
        <f>'Додаток 2'!C58</f>
        <v>2524.014</v>
      </c>
      <c r="D32" s="80"/>
      <c r="E32" s="165" t="s">
        <v>257</v>
      </c>
      <c r="F32" s="160" t="s">
        <v>29</v>
      </c>
      <c r="G32" s="7"/>
      <c r="H32" s="7"/>
      <c r="I32" s="161" t="s">
        <v>62</v>
      </c>
      <c r="J32" s="144">
        <f t="shared" si="0"/>
        <v>1007.02727</v>
      </c>
      <c r="K32" s="130">
        <f>'Додаток 2'!N58</f>
        <v>1007.02727</v>
      </c>
    </row>
    <row r="33" spans="1:15" s="279" customFormat="1" ht="40.5" customHeight="1">
      <c r="A33" s="569" t="s">
        <v>47</v>
      </c>
      <c r="B33" s="607" t="str">
        <f>'Додаток 2'!B59</f>
        <v>Реконструкція будівлі адміністративного приміщення для розміщення внутрішньо переміщених (евакуйованих) осіб зі створенням  на другому та третьому поверхах гуртожитку за адресою: Одеська область, Одеський район, смт. Нові Білярі, вул. Лиманна, 2, в т.ч.: </v>
      </c>
      <c r="C33" s="766">
        <f>'Додаток 2'!C59</f>
        <v>54681.642</v>
      </c>
      <c r="D33" s="586"/>
      <c r="E33" s="634" t="s">
        <v>257</v>
      </c>
      <c r="F33" s="598" t="s">
        <v>29</v>
      </c>
      <c r="G33" s="502"/>
      <c r="H33" s="502"/>
      <c r="I33" s="503" t="s">
        <v>62</v>
      </c>
      <c r="J33" s="463">
        <f>K33</f>
        <v>11812.593</v>
      </c>
      <c r="K33" s="431">
        <f>'Додаток 2'!N59</f>
        <v>11812.593</v>
      </c>
      <c r="L33" s="279">
        <v>54681642</v>
      </c>
      <c r="M33" s="279">
        <v>11812593</v>
      </c>
      <c r="O33" s="279">
        <f>L33*20/100</f>
        <v>10936328.4</v>
      </c>
    </row>
    <row r="34" spans="1:13" s="279" customFormat="1" ht="30" customHeight="1">
      <c r="A34" s="582"/>
      <c r="B34" s="608"/>
      <c r="C34" s="767"/>
      <c r="D34" s="587"/>
      <c r="E34" s="636"/>
      <c r="F34" s="600"/>
      <c r="G34" s="502"/>
      <c r="H34" s="502"/>
      <c r="I34" s="503" t="s">
        <v>50</v>
      </c>
      <c r="J34" s="463">
        <f>K34</f>
        <v>42869.049</v>
      </c>
      <c r="K34" s="431">
        <f>'Додаток 2'!N60</f>
        <v>42869.049</v>
      </c>
      <c r="M34" s="279">
        <f>L33-M33</f>
        <v>42869049</v>
      </c>
    </row>
    <row r="35" spans="1:13" s="279" customFormat="1" ht="35.25" customHeight="1">
      <c r="A35" s="570"/>
      <c r="B35" s="72" t="str">
        <f>'Додаток 2'!B61</f>
        <v>проектно-вишукувальні роботи</v>
      </c>
      <c r="C35" s="436">
        <f>'Додаток 2'!C61</f>
        <v>2479.764</v>
      </c>
      <c r="D35" s="506"/>
      <c r="E35" s="509" t="s">
        <v>257</v>
      </c>
      <c r="F35" s="517" t="s">
        <v>29</v>
      </c>
      <c r="G35" s="502"/>
      <c r="H35" s="502"/>
      <c r="I35" s="503" t="s">
        <v>62</v>
      </c>
      <c r="J35" s="463">
        <f>K35</f>
        <v>2479.764</v>
      </c>
      <c r="K35" s="431">
        <f>'Додаток 2'!N61</f>
        <v>2479.764</v>
      </c>
      <c r="M35" s="279">
        <v>2479764</v>
      </c>
    </row>
    <row r="36" spans="1:11" s="279" customFormat="1" ht="56.25" customHeight="1">
      <c r="A36" s="29" t="s">
        <v>48</v>
      </c>
      <c r="B36" s="72" t="str">
        <f>'Додаток 2'!B56</f>
        <v>Проектно-вишукувальні роботи: "Капітальний ремонт частини будівлі та прибудинкової території за адресою: вул. Хіміків, 17, м.Южного Одеської області"</v>
      </c>
      <c r="C36" s="88">
        <f>'Додаток 2'!C56</f>
        <v>982.46</v>
      </c>
      <c r="D36" s="80"/>
      <c r="E36" s="29" t="s">
        <v>287</v>
      </c>
      <c r="F36" s="160" t="s">
        <v>29</v>
      </c>
      <c r="G36" s="7"/>
      <c r="H36" s="7"/>
      <c r="I36" s="161" t="s">
        <v>62</v>
      </c>
      <c r="J36" s="144">
        <f>K36</f>
        <v>782.46</v>
      </c>
      <c r="K36" s="130">
        <f>'Додаток 2'!N56</f>
        <v>782.46</v>
      </c>
    </row>
    <row r="37" spans="1:11" ht="29.25" customHeight="1">
      <c r="A37" s="26"/>
      <c r="B37" s="590" t="s">
        <v>368</v>
      </c>
      <c r="C37" s="591"/>
      <c r="D37" s="591"/>
      <c r="E37" s="591"/>
      <c r="F37" s="591"/>
      <c r="G37" s="591"/>
      <c r="H37" s="591"/>
      <c r="I37" s="591"/>
      <c r="J37" s="591"/>
      <c r="K37" s="591"/>
    </row>
    <row r="38" spans="1:13" s="9" customFormat="1" ht="27" customHeight="1">
      <c r="A38" s="622"/>
      <c r="B38" s="602" t="s">
        <v>51</v>
      </c>
      <c r="C38" s="564"/>
      <c r="D38" s="564"/>
      <c r="E38" s="564"/>
      <c r="F38" s="564"/>
      <c r="G38" s="31"/>
      <c r="H38" s="31"/>
      <c r="I38" s="26" t="s">
        <v>44</v>
      </c>
      <c r="J38" s="144">
        <f>K38</f>
        <v>26543.467090000002</v>
      </c>
      <c r="K38" s="144">
        <f>K39+K40+K41</f>
        <v>26543.467090000002</v>
      </c>
      <c r="L38" s="449"/>
      <c r="M38" s="194"/>
    </row>
    <row r="39" spans="1:11" s="9" customFormat="1" ht="34.5" customHeight="1">
      <c r="A39" s="622"/>
      <c r="B39" s="602"/>
      <c r="C39" s="564"/>
      <c r="D39" s="564"/>
      <c r="E39" s="564"/>
      <c r="F39" s="564"/>
      <c r="G39" s="31"/>
      <c r="H39" s="31"/>
      <c r="I39" s="28" t="s">
        <v>50</v>
      </c>
      <c r="J39" s="144">
        <f>K39</f>
        <v>0</v>
      </c>
      <c r="K39" s="144">
        <v>0</v>
      </c>
    </row>
    <row r="40" spans="1:11" s="9" customFormat="1" ht="35.25" customHeight="1">
      <c r="A40" s="622"/>
      <c r="B40" s="602"/>
      <c r="C40" s="564"/>
      <c r="D40" s="564"/>
      <c r="E40" s="564"/>
      <c r="F40" s="564"/>
      <c r="G40" s="31"/>
      <c r="H40" s="31"/>
      <c r="I40" s="28" t="s">
        <v>126</v>
      </c>
      <c r="J40" s="144">
        <f>K40</f>
        <v>0</v>
      </c>
      <c r="K40" s="144">
        <v>0</v>
      </c>
    </row>
    <row r="41" spans="1:11" s="9" customFormat="1" ht="30.75" customHeight="1">
      <c r="A41" s="622"/>
      <c r="B41" s="602"/>
      <c r="C41" s="564"/>
      <c r="D41" s="564"/>
      <c r="E41" s="564"/>
      <c r="F41" s="564"/>
      <c r="G41" s="31"/>
      <c r="H41" s="31"/>
      <c r="I41" s="28" t="s">
        <v>62</v>
      </c>
      <c r="J41" s="144">
        <f>K41</f>
        <v>26543.467090000002</v>
      </c>
      <c r="K41" s="144">
        <f>K43+K52+K57+K48</f>
        <v>26543.467090000002</v>
      </c>
    </row>
    <row r="42" spans="1:11" s="9" customFormat="1" ht="30" customHeight="1">
      <c r="A42" s="26"/>
      <c r="B42" s="29"/>
      <c r="C42" s="31"/>
      <c r="D42" s="31"/>
      <c r="E42" s="31"/>
      <c r="F42" s="31"/>
      <c r="G42" s="31"/>
      <c r="H42" s="31"/>
      <c r="I42" s="28" t="s">
        <v>37</v>
      </c>
      <c r="J42" s="144">
        <v>0</v>
      </c>
      <c r="K42" s="144">
        <v>0</v>
      </c>
    </row>
    <row r="43" spans="1:11" s="9" customFormat="1" ht="30" customHeight="1">
      <c r="A43" s="29" t="s">
        <v>281</v>
      </c>
      <c r="B43" s="481" t="str">
        <f>'Додаток 2'!B69</f>
        <v>Ліцей № 1 </v>
      </c>
      <c r="C43" s="490"/>
      <c r="D43" s="490"/>
      <c r="E43" s="490"/>
      <c r="F43" s="490"/>
      <c r="G43" s="490"/>
      <c r="H43" s="490"/>
      <c r="I43" s="491"/>
      <c r="J43" s="482">
        <f>J44+J46+J47</f>
        <v>16254.83709</v>
      </c>
      <c r="K43" s="482">
        <f>K44+K46+K47</f>
        <v>16254.83709</v>
      </c>
    </row>
    <row r="44" spans="1:11" s="9" customFormat="1" ht="85.5" customHeight="1">
      <c r="A44" s="569" t="s">
        <v>185</v>
      </c>
      <c r="B44" s="362" t="str">
        <f>'Додаток 2'!B83</f>
        <v>Капітальний ремонт частини підвального приміщення Ліцею № 1 Южненської міської ради Одеського району Одеської області з влаштуванням найпростішого укриття, що планується використовувати для укриття учасників освітнього процесу за адресою: просп. Миру, будинок 19-А, м.Южне, Одеського району, Одеської області, в т.ч.:</v>
      </c>
      <c r="C44" s="130">
        <f>'Додаток 2'!C83</f>
        <v>14199.683</v>
      </c>
      <c r="D44" s="8"/>
      <c r="E44" s="578" t="s">
        <v>257</v>
      </c>
      <c r="F44" s="578" t="s">
        <v>29</v>
      </c>
      <c r="G44" s="8"/>
      <c r="H44" s="8"/>
      <c r="I44" s="561" t="s">
        <v>62</v>
      </c>
      <c r="J44" s="435">
        <f>K44</f>
        <v>13159.054090000001</v>
      </c>
      <c r="K44" s="431">
        <f>'Додаток 2'!N83</f>
        <v>13159.054090000001</v>
      </c>
    </row>
    <row r="45" spans="1:11" s="9" customFormat="1" ht="28.5" customHeight="1">
      <c r="A45" s="570"/>
      <c r="B45" s="365" t="str">
        <f>'Додаток 2'!B84</f>
        <v>проектно-вишукувальні роботи</v>
      </c>
      <c r="C45" s="171">
        <f>'Додаток 2'!C84</f>
        <v>1218.1308</v>
      </c>
      <c r="D45" s="364"/>
      <c r="E45" s="580"/>
      <c r="F45" s="580"/>
      <c r="G45" s="364"/>
      <c r="H45" s="364"/>
      <c r="I45" s="562"/>
      <c r="J45" s="414">
        <f>K45</f>
        <v>0</v>
      </c>
      <c r="K45" s="130">
        <f>'Додаток 2'!N84</f>
        <v>0</v>
      </c>
    </row>
    <row r="46" spans="1:11" s="9" customFormat="1" ht="81.75" customHeight="1">
      <c r="A46" s="165" t="s">
        <v>186</v>
      </c>
      <c r="B46" s="362" t="str">
        <f>'Додаток 2'!B85</f>
        <v>Коригування проектної документації "Капітальний ремонт частини підвального приміщення Ліцею № 1 Южненської міської ради Одеського району Одеської області з влаштуванням найпростішого укриття, що планується використовувати для укриття учасників освітнього процесу за адресою: просп. Миру, будинок 19-А, м.Южне, Одеського району, Одеської області"</v>
      </c>
      <c r="C46" s="130">
        <f>J46</f>
        <v>100</v>
      </c>
      <c r="D46" s="364"/>
      <c r="E46" s="161" t="str">
        <f>'Додаток 2'!E85</f>
        <v>2023</v>
      </c>
      <c r="F46" s="161" t="str">
        <f>'Додаток 2'!F85</f>
        <v>УКБ ЮМР</v>
      </c>
      <c r="G46" s="161">
        <f>'Додаток 2'!G85</f>
        <v>0</v>
      </c>
      <c r="H46" s="161">
        <f>'Додаток 2'!H85</f>
        <v>0</v>
      </c>
      <c r="I46" s="161" t="str">
        <f>'Додаток 2'!I85</f>
        <v>Місцевий бюджет</v>
      </c>
      <c r="J46" s="435">
        <f>K46</f>
        <v>100</v>
      </c>
      <c r="K46" s="431">
        <f>'Додаток 2'!N85</f>
        <v>100</v>
      </c>
    </row>
    <row r="47" spans="1:11" s="9" customFormat="1" ht="85.5" customHeight="1">
      <c r="A47" s="165" t="s">
        <v>187</v>
      </c>
      <c r="B47" s="362" t="str">
        <f>'Додаток 2'!B86</f>
        <v>Капітальний ремонт частини підвального приміщення Ліцею № 1 Южненської міської ради Одеського району Одеської області з влаштуванням найпростішого укриття, що планується використовувати для укриття учасників освітнього процесу за адресою: просп. Миру, будинок 19-А, м.Южне, Одеського району, Одеської області.Додаткові роботи.</v>
      </c>
      <c r="C47" s="130">
        <f>J47</f>
        <v>2995.783</v>
      </c>
      <c r="D47" s="364"/>
      <c r="E47" s="161" t="str">
        <f>'Додаток 2'!E86</f>
        <v>2023</v>
      </c>
      <c r="F47" s="161" t="str">
        <f>'Додаток 2'!F86</f>
        <v>УКБ ЮМР</v>
      </c>
      <c r="G47" s="161">
        <f>'Додаток 2'!G86</f>
        <v>0</v>
      </c>
      <c r="H47" s="161">
        <f>'Додаток 2'!H86</f>
        <v>0</v>
      </c>
      <c r="I47" s="161" t="str">
        <f>'Додаток 2'!I86</f>
        <v>Місцевий бюджет</v>
      </c>
      <c r="J47" s="435">
        <f>K47</f>
        <v>2995.783</v>
      </c>
      <c r="K47" s="431">
        <f>'Додаток 2'!N86</f>
        <v>2995.783</v>
      </c>
    </row>
    <row r="48" spans="1:11" s="9" customFormat="1" ht="28.5" customHeight="1">
      <c r="A48" s="165" t="s">
        <v>313</v>
      </c>
      <c r="B48" s="481" t="str">
        <f>'Додаток 2'!B87</f>
        <v>Опорний заклад"Ліцей № 2"</v>
      </c>
      <c r="C48" s="485"/>
      <c r="D48" s="486"/>
      <c r="E48" s="487"/>
      <c r="F48" s="487"/>
      <c r="G48" s="486"/>
      <c r="H48" s="486"/>
      <c r="I48" s="488"/>
      <c r="J48" s="482">
        <f>J51+J49</f>
        <v>4815.237</v>
      </c>
      <c r="K48" s="482">
        <f>K51+K49</f>
        <v>4815.237</v>
      </c>
    </row>
    <row r="49" spans="1:11" s="9" customFormat="1" ht="80.25" customHeight="1">
      <c r="A49" s="165" t="s">
        <v>366</v>
      </c>
      <c r="B49" s="362" t="str">
        <f>'Додаток 2'!B94</f>
        <v>Капітальний ремонт їдальні та харчоблоку комунального закладу  «Южненський навчально-виховний комплекс (загальноосвітня спеціалізована школа І-ІІІ ступенів №2-центр позашкільної освіти-професійно-технічне училище) Южненської міської ради Одеської області» за адресою: просп. Миру, 18 м. Южного Одеської області, у т.ч:</v>
      </c>
      <c r="C49" s="130">
        <f>'Додаток 2'!C94</f>
        <v>15801.18893</v>
      </c>
      <c r="D49" s="364"/>
      <c r="E49" s="165" t="s">
        <v>259</v>
      </c>
      <c r="F49" s="161" t="str">
        <f>F47</f>
        <v>УКБ ЮМР</v>
      </c>
      <c r="G49" s="161">
        <f>'Додаток 2'!G88</f>
        <v>0</v>
      </c>
      <c r="H49" s="161">
        <f>'Додаток 2'!H88</f>
        <v>0</v>
      </c>
      <c r="I49" s="161" t="str">
        <f>I47</f>
        <v>Місцевий бюджет</v>
      </c>
      <c r="J49" s="463">
        <f>K49</f>
        <v>4615.237</v>
      </c>
      <c r="K49" s="463">
        <f>'Додаток 2'!N94</f>
        <v>4615.237</v>
      </c>
    </row>
    <row r="50" spans="1:11" s="9" customFormat="1" ht="21" customHeight="1">
      <c r="A50" s="165"/>
      <c r="B50" s="362" t="str">
        <f>'Додаток 2'!B96</f>
        <v>проектні роботи (2017)</v>
      </c>
      <c r="C50" s="171"/>
      <c r="D50" s="364"/>
      <c r="E50" s="278"/>
      <c r="F50" s="278"/>
      <c r="G50" s="364"/>
      <c r="H50" s="364"/>
      <c r="I50" s="161"/>
      <c r="J50" s="463"/>
      <c r="K50" s="463"/>
    </row>
    <row r="51" spans="1:11" s="9" customFormat="1" ht="85.5" customHeight="1">
      <c r="A51" s="165" t="s">
        <v>367</v>
      </c>
      <c r="B51" s="474" t="str">
        <f>'Додаток 2'!B97</f>
        <v>Коригування проектної документації "Капітальний ремонт їдальні та харчоблоку комунального закладу  «Южненський навчально-виховний комплекс (загальноосвітня спеціалізована школа І-ІІІ ступенів №2-центр позашкільної освіти-професійно-технічне училище) Южненської міської ради Одеської області» за адресою просп. Миру, 18 м. Южного Одеської області". </v>
      </c>
      <c r="C51" s="130">
        <f>'Додаток 2'!C97</f>
        <v>200</v>
      </c>
      <c r="D51" s="474"/>
      <c r="E51" s="474" t="str">
        <f>'Додаток 2'!E97</f>
        <v>2023</v>
      </c>
      <c r="F51" s="130" t="str">
        <f>'Додаток 2'!F94</f>
        <v>УКБ ЮМР</v>
      </c>
      <c r="G51" s="130">
        <f>'Додаток 2'!G94</f>
        <v>0</v>
      </c>
      <c r="H51" s="130">
        <f>'Додаток 2'!H94</f>
        <v>0</v>
      </c>
      <c r="I51" s="474" t="str">
        <f>'Додаток 2'!I97</f>
        <v>Місцевий бюджет</v>
      </c>
      <c r="J51" s="435">
        <f>K51</f>
        <v>200</v>
      </c>
      <c r="K51" s="431">
        <f>'Додаток 2'!N97</f>
        <v>200</v>
      </c>
    </row>
    <row r="52" spans="1:11" s="9" customFormat="1" ht="28.5" customHeight="1">
      <c r="A52" s="165" t="s">
        <v>328</v>
      </c>
      <c r="B52" s="481" t="str">
        <f>'Додаток 2'!B99</f>
        <v>АШГ</v>
      </c>
      <c r="C52" s="485"/>
      <c r="D52" s="486"/>
      <c r="E52" s="487"/>
      <c r="F52" s="487"/>
      <c r="G52" s="486"/>
      <c r="H52" s="486"/>
      <c r="I52" s="488"/>
      <c r="J52" s="489">
        <f>J53+J55+J56</f>
        <v>2883.393</v>
      </c>
      <c r="K52" s="482">
        <f>K53+K55+K56</f>
        <v>2883.393</v>
      </c>
    </row>
    <row r="53" spans="1:12" s="9" customFormat="1" ht="72.75" customHeight="1">
      <c r="A53" s="569" t="s">
        <v>347</v>
      </c>
      <c r="B53" s="362" t="str">
        <f>'Додаток 2'!B100</f>
        <v>Капітальний ремонт покрівлі спортивної зали комунального закладу загальної середньої освіти  «Авторська школа М.П. Гузика» Южненської міської ради Одеського району Одеської області за адресою вул. Хіміків, 10-А м. Южного Одеської області, в т.ч.:</v>
      </c>
      <c r="C53" s="130">
        <f>'Додаток 2'!C100</f>
        <v>2577.176</v>
      </c>
      <c r="D53" s="761"/>
      <c r="E53" s="578" t="s">
        <v>287</v>
      </c>
      <c r="F53" s="578" t="s">
        <v>29</v>
      </c>
      <c r="G53" s="364"/>
      <c r="H53" s="364"/>
      <c r="I53" s="561" t="s">
        <v>62</v>
      </c>
      <c r="J53" s="435">
        <f>K53</f>
        <v>2528.737</v>
      </c>
      <c r="K53" s="431">
        <f>'Додаток 2'!N100</f>
        <v>2528.737</v>
      </c>
      <c r="L53" s="429">
        <v>2577176</v>
      </c>
    </row>
    <row r="54" spans="1:11" s="9" customFormat="1" ht="28.5" customHeight="1">
      <c r="A54" s="570"/>
      <c r="B54" s="365" t="str">
        <f>'Додаток 2'!B102</f>
        <v>коригування проектно-вишукувальної документації</v>
      </c>
      <c r="C54" s="433">
        <f>'Додаток 2'!C102</f>
        <v>32.049</v>
      </c>
      <c r="D54" s="762"/>
      <c r="E54" s="580"/>
      <c r="F54" s="580"/>
      <c r="G54" s="364"/>
      <c r="H54" s="364"/>
      <c r="I54" s="562"/>
      <c r="J54" s="435">
        <f>'Додаток 2'!J102</f>
        <v>32.049</v>
      </c>
      <c r="K54" s="431">
        <f>'Додаток 2'!N102</f>
        <v>32.049</v>
      </c>
    </row>
    <row r="55" spans="1:11" s="9" customFormat="1" ht="63.75" customHeight="1">
      <c r="A55" s="165" t="s">
        <v>348</v>
      </c>
      <c r="B55" s="362" t="str">
        <f>'Додаток 2'!B103</f>
        <v>Коригування проектно-вишукувальної документації "Капітальний ремонт покрівлі спортивної зали комунального закладу загальної середньої освіти  «Авторська школа М.П. Гузика» Южненської міської ради Одеського району Одеської області за адресою вул. Хіміків, 10-А м. Южного Одеської області"</v>
      </c>
      <c r="C55" s="433">
        <f>'Додаток 2'!C103</f>
        <v>38.448</v>
      </c>
      <c r="D55" s="420"/>
      <c r="E55" s="278"/>
      <c r="F55" s="278"/>
      <c r="G55" s="364"/>
      <c r="H55" s="364"/>
      <c r="I55" s="161"/>
      <c r="J55" s="435">
        <f>'Додаток 2'!J103</f>
        <v>38.448</v>
      </c>
      <c r="K55" s="431">
        <f>'Додаток 2'!N103</f>
        <v>38.448</v>
      </c>
    </row>
    <row r="56" spans="1:13" s="9" customFormat="1" ht="66" customHeight="1">
      <c r="A56" s="165" t="s">
        <v>349</v>
      </c>
      <c r="B56" s="362" t="str">
        <f>'Додаток 2'!B104</f>
        <v>Капітальний ремонт покрівлі спортивної зали комунального закладу загальної середньої освіти  «Авторська школа М.П. Гузика» Южненської міської ради Одеського району Одеської області за адресою вул. Хіміків, 10-А м. Южного Одеської області. Додаткові роботи. </v>
      </c>
      <c r="C56" s="408">
        <f>'Додаток 2'!C104</f>
        <v>316.208</v>
      </c>
      <c r="D56" s="420"/>
      <c r="E56" s="278"/>
      <c r="F56" s="278"/>
      <c r="G56" s="364"/>
      <c r="H56" s="364"/>
      <c r="I56" s="161"/>
      <c r="J56" s="435">
        <f>'Додаток 2'!J104</f>
        <v>316.208</v>
      </c>
      <c r="K56" s="431">
        <f>'Додаток 2'!N104</f>
        <v>316.208</v>
      </c>
      <c r="M56" s="9">
        <v>400000</v>
      </c>
    </row>
    <row r="57" spans="1:11" s="9" customFormat="1" ht="28.5" customHeight="1">
      <c r="A57" s="29" t="s">
        <v>329</v>
      </c>
      <c r="B57" s="481" t="str">
        <f>'Додаток 2'!B105</f>
        <v>Ліцей ім. В.Чорновола</v>
      </c>
      <c r="C57" s="482"/>
      <c r="D57" s="483"/>
      <c r="E57" s="483"/>
      <c r="F57" s="483"/>
      <c r="G57" s="483"/>
      <c r="H57" s="483"/>
      <c r="I57" s="483"/>
      <c r="J57" s="484">
        <f>J58</f>
        <v>2590</v>
      </c>
      <c r="K57" s="482">
        <f>K58</f>
        <v>2590</v>
      </c>
    </row>
    <row r="58" spans="1:11" s="9" customFormat="1" ht="84.75" customHeight="1">
      <c r="A58" s="569" t="s">
        <v>304</v>
      </c>
      <c r="B58" s="362" t="str">
        <f>'Додаток 2'!B106</f>
        <v>Проектно-вишукувальні роботи "Реконструкція будівлі з прибудовою та надбудовою додаткових приміщень комунального закладу загальної середньої освіти імені В'ячеслава Чорновола Южненської міської ради Одеського району Одеської області, за адресою: просп. Григорівського десанту, 24-А  м. Южного Одеської області" </v>
      </c>
      <c r="C58" s="130">
        <v>2900</v>
      </c>
      <c r="D58" s="364"/>
      <c r="E58" s="569" t="s">
        <v>257</v>
      </c>
      <c r="F58" s="578" t="s">
        <v>29</v>
      </c>
      <c r="G58" s="364"/>
      <c r="H58" s="364"/>
      <c r="I58" s="561" t="s">
        <v>62</v>
      </c>
      <c r="J58" s="414">
        <f>K58</f>
        <v>2590</v>
      </c>
      <c r="K58" s="130">
        <f>'Додаток 2'!N106</f>
        <v>2590</v>
      </c>
    </row>
    <row r="59" spans="1:11" s="9" customFormat="1" ht="28.5" customHeight="1">
      <c r="A59" s="570"/>
      <c r="B59" s="365" t="str">
        <f>'Додаток 2'!B107</f>
        <v>(на погашення кредиторської заборгованості 307,75442 грн. станом на 01.01.23 р.)</v>
      </c>
      <c r="C59" s="171"/>
      <c r="D59" s="364"/>
      <c r="E59" s="570"/>
      <c r="F59" s="580"/>
      <c r="G59" s="364"/>
      <c r="H59" s="364"/>
      <c r="I59" s="562"/>
      <c r="J59" s="414">
        <f>K59</f>
        <v>307.755</v>
      </c>
      <c r="K59" s="130">
        <f>'Додаток 2'!N107</f>
        <v>307.755</v>
      </c>
    </row>
    <row r="60" spans="1:13" s="9" customFormat="1" ht="28.5" customHeight="1">
      <c r="A60" s="29"/>
      <c r="B60" s="755" t="str">
        <f>'Додаток 2'!B111</f>
        <v>Заклади дошкільної освіти</v>
      </c>
      <c r="C60" s="624"/>
      <c r="D60" s="624"/>
      <c r="E60" s="624"/>
      <c r="F60" s="624"/>
      <c r="G60" s="624"/>
      <c r="H60" s="624"/>
      <c r="I60" s="625"/>
      <c r="J60" s="452">
        <f>J61</f>
        <v>9698.001</v>
      </c>
      <c r="K60" s="453">
        <f>K61</f>
        <v>9698.001</v>
      </c>
      <c r="L60" s="449"/>
      <c r="M60" s="449"/>
    </row>
    <row r="61" spans="1:11" s="9" customFormat="1" ht="28.5" customHeight="1">
      <c r="A61" s="29" t="s">
        <v>329</v>
      </c>
      <c r="B61" s="361" t="str">
        <f>'Додаток 2'!B116</f>
        <v>ЗДО № 3 </v>
      </c>
      <c r="C61" s="171"/>
      <c r="D61" s="364"/>
      <c r="E61" s="29"/>
      <c r="F61" s="125"/>
      <c r="G61" s="364"/>
      <c r="H61" s="364"/>
      <c r="I61" s="8"/>
      <c r="J61" s="434">
        <f>J62+J64+J65</f>
        <v>9698.001</v>
      </c>
      <c r="K61" s="130">
        <f>K62+K64+K65</f>
        <v>9698.001</v>
      </c>
    </row>
    <row r="62" spans="1:11" s="9" customFormat="1" ht="73.5" customHeight="1">
      <c r="A62" s="569" t="s">
        <v>304</v>
      </c>
      <c r="B62" s="362" t="str">
        <f>'Додаток 2'!B117</f>
        <v>Капітальний ремонт покрівлі з утепленням комунального закладу дошкільної освіти (ясла-садок) №3 «Веселка» комбінованого типу Южненської міської ради Одеського району Одеської області, за адресою: вул. Будівельників, 15 м. Южного Одеської області у т.ч.:</v>
      </c>
      <c r="C62" s="171">
        <f>'Додаток 2'!C117</f>
        <v>6724.66525</v>
      </c>
      <c r="D62" s="364"/>
      <c r="E62" s="569" t="s">
        <v>287</v>
      </c>
      <c r="F62" s="578" t="s">
        <v>29</v>
      </c>
      <c r="G62" s="364"/>
      <c r="H62" s="364"/>
      <c r="I62" s="561" t="s">
        <v>62</v>
      </c>
      <c r="J62" s="435">
        <f>K62</f>
        <v>6677.925</v>
      </c>
      <c r="K62" s="431">
        <f>'Додаток 2'!N117</f>
        <v>6677.925</v>
      </c>
    </row>
    <row r="63" spans="1:11" s="9" customFormat="1" ht="39.75" customHeight="1">
      <c r="A63" s="570"/>
      <c r="B63" s="365" t="str">
        <f>'Додаток 2'!B119</f>
        <v>коригування проектно-вишукувальної документації</v>
      </c>
      <c r="C63" s="171">
        <f>'Додаток 2'!C119</f>
        <v>32.955</v>
      </c>
      <c r="D63" s="364"/>
      <c r="E63" s="570"/>
      <c r="F63" s="580"/>
      <c r="G63" s="364"/>
      <c r="H63" s="364"/>
      <c r="I63" s="562"/>
      <c r="J63" s="436">
        <f>K63</f>
        <v>32.955</v>
      </c>
      <c r="K63" s="431">
        <f>'Додаток 2'!N119</f>
        <v>32.955</v>
      </c>
    </row>
    <row r="64" spans="1:11" s="9" customFormat="1" ht="64.5" customHeight="1">
      <c r="A64" s="165" t="s">
        <v>344</v>
      </c>
      <c r="B64" s="362" t="str">
        <f>'Додаток 2'!B120</f>
        <v>Коригування проектно-вишукувальної документаці "Капітальний ремонт покрівлі з утепленням комунального закладу дошкільної освіти (ясла-садок) №3 «Веселка» комбінованого типу Южненської міської ради Одеського району Одеської області, за адресою: вул. Будівельників, 15 м. Южного Одеської області"</v>
      </c>
      <c r="C64" s="171">
        <f>'Додаток 2'!C120</f>
        <v>38.448</v>
      </c>
      <c r="D64" s="364"/>
      <c r="E64" s="165" t="s">
        <v>258</v>
      </c>
      <c r="F64" s="125" t="s">
        <v>29</v>
      </c>
      <c r="G64" s="364"/>
      <c r="H64" s="364"/>
      <c r="I64" s="8" t="s">
        <v>62</v>
      </c>
      <c r="J64" s="436">
        <f>K64</f>
        <v>38.448</v>
      </c>
      <c r="K64" s="431">
        <f>'Додаток 2'!N120</f>
        <v>38.448</v>
      </c>
    </row>
    <row r="65" spans="1:13" s="9" customFormat="1" ht="66" customHeight="1">
      <c r="A65" s="165" t="s">
        <v>345</v>
      </c>
      <c r="B65" s="362" t="str">
        <f>'Додаток 2'!B121</f>
        <v>Капітальний ремонт покрівлі з утепленням комунального закладу дошкільної освіти (ясла-садок) №3 «Веселка» комбінованого типу Южненської міської ради Одеського району Одеської області, за адресою: вул. Будівельників, 15 м. Южного Одеської області. Додаткові роботи. </v>
      </c>
      <c r="C65" s="171">
        <f>'Додаток 2'!C121</f>
        <v>2981.628</v>
      </c>
      <c r="D65" s="364"/>
      <c r="E65" s="165" t="s">
        <v>258</v>
      </c>
      <c r="F65" s="125" t="s">
        <v>29</v>
      </c>
      <c r="G65" s="364"/>
      <c r="H65" s="364"/>
      <c r="I65" s="8" t="s">
        <v>62</v>
      </c>
      <c r="J65" s="436">
        <f>K65</f>
        <v>2981.628</v>
      </c>
      <c r="K65" s="431">
        <f>'Додаток 2'!N121</f>
        <v>2981.628</v>
      </c>
      <c r="M65" s="9">
        <v>3000000</v>
      </c>
    </row>
    <row r="66" spans="1:12" s="9" customFormat="1" ht="16.5" customHeight="1">
      <c r="A66" s="29" t="s">
        <v>66</v>
      </c>
      <c r="B66" s="757" t="str">
        <f>'Додаток 2'!B126</f>
        <v>Інші заклади </v>
      </c>
      <c r="C66" s="757"/>
      <c r="D66" s="757"/>
      <c r="E66" s="757"/>
      <c r="F66" s="757"/>
      <c r="G66" s="757"/>
      <c r="H66" s="757"/>
      <c r="I66" s="757"/>
      <c r="J66" s="451">
        <f>J68+J70</f>
        <v>2387.2192999999997</v>
      </c>
      <c r="K66" s="451">
        <f>K68+K70</f>
        <v>2387.2192999999997</v>
      </c>
      <c r="L66" s="449"/>
    </row>
    <row r="67" spans="1:12" s="9" customFormat="1" ht="28.5" customHeight="1" hidden="1">
      <c r="A67" s="267"/>
      <c r="B67" s="461"/>
      <c r="C67" s="461"/>
      <c r="D67" s="461"/>
      <c r="E67" s="462"/>
      <c r="F67" s="462"/>
      <c r="G67" s="461"/>
      <c r="H67" s="461"/>
      <c r="I67" s="28" t="s">
        <v>62</v>
      </c>
      <c r="J67" s="463">
        <f>J68+J70</f>
        <v>2387.2192999999997</v>
      </c>
      <c r="K67" s="463">
        <f>K68+K70</f>
        <v>2387.2192999999997</v>
      </c>
      <c r="L67" s="449"/>
    </row>
    <row r="68" spans="1:11" s="9" customFormat="1" ht="46.5" customHeight="1">
      <c r="A68" s="569" t="s">
        <v>234</v>
      </c>
      <c r="B68" s="362" t="str">
        <f>'Додаток 2'!B133</f>
        <v>Реконструкція системи газопостачання в Сичавському будинку культури Одеського району Одеської області, за адресою: с.Сичавка, вул.Цветаєва 2А, у т.ч.:</v>
      </c>
      <c r="C68" s="130">
        <f>'Додаток 2'!C133</f>
        <v>1933.0513</v>
      </c>
      <c r="D68" s="364"/>
      <c r="E68" s="569" t="s">
        <v>287</v>
      </c>
      <c r="F68" s="578" t="s">
        <v>29</v>
      </c>
      <c r="G68" s="364"/>
      <c r="H68" s="364"/>
      <c r="I68" s="561" t="s">
        <v>62</v>
      </c>
      <c r="J68" s="434">
        <f>K68</f>
        <v>1865.0343</v>
      </c>
      <c r="K68" s="130">
        <f>'Додаток 2'!N133</f>
        <v>1865.0343</v>
      </c>
    </row>
    <row r="69" spans="1:11" s="9" customFormat="1" ht="28.5" customHeight="1">
      <c r="A69" s="570"/>
      <c r="B69" s="365" t="str">
        <f>'Додаток 2'!B135</f>
        <v>коригування проектно-вишукувальної документації</v>
      </c>
      <c r="C69" s="171">
        <f>'Додаток 2'!C135</f>
        <v>64.438</v>
      </c>
      <c r="D69" s="364"/>
      <c r="E69" s="570"/>
      <c r="F69" s="580"/>
      <c r="G69" s="364"/>
      <c r="H69" s="364"/>
      <c r="I69" s="562"/>
      <c r="J69" s="69">
        <f>K69</f>
        <v>64.438</v>
      </c>
      <c r="K69" s="130">
        <f>'Додаток 2'!N135</f>
        <v>64.438</v>
      </c>
    </row>
    <row r="70" spans="1:11" s="9" customFormat="1" ht="46.5" customHeight="1">
      <c r="A70" s="569" t="s">
        <v>346</v>
      </c>
      <c r="B70" s="362" t="str">
        <f>'Додаток 2'!B139</f>
        <v>Капітальний ремонт котельні селищного клубу розташованого за адресою: вул. Театральна, 4, смт Нові Білярі, Одеського району, Одеської області, у т.ч.:</v>
      </c>
      <c r="C70" s="130">
        <f>'Додаток 2'!C139</f>
        <v>522.185</v>
      </c>
      <c r="D70" s="364"/>
      <c r="E70" s="569" t="s">
        <v>258</v>
      </c>
      <c r="F70" s="578" t="s">
        <v>29</v>
      </c>
      <c r="G70" s="364"/>
      <c r="H70" s="364"/>
      <c r="I70" s="561" t="s">
        <v>62</v>
      </c>
      <c r="J70" s="434">
        <f>K70</f>
        <v>522.185</v>
      </c>
      <c r="K70" s="130">
        <f>'Додаток 2'!N139</f>
        <v>522.185</v>
      </c>
    </row>
    <row r="71" spans="1:11" s="9" customFormat="1" ht="28.5" customHeight="1">
      <c r="A71" s="570"/>
      <c r="B71" s="365" t="str">
        <f>'Додаток 2'!B140</f>
        <v>проектні роботи</v>
      </c>
      <c r="C71" s="130">
        <f>'Додаток 2'!C140</f>
        <v>54.268</v>
      </c>
      <c r="D71" s="364"/>
      <c r="E71" s="570"/>
      <c r="F71" s="580"/>
      <c r="G71" s="364"/>
      <c r="H71" s="364"/>
      <c r="I71" s="562"/>
      <c r="J71" s="69">
        <f>K71</f>
        <v>54.2676</v>
      </c>
      <c r="K71" s="130">
        <f>'Додаток 2'!N140</f>
        <v>54.2676</v>
      </c>
    </row>
    <row r="72" spans="1:12" s="9" customFormat="1" ht="17.25" customHeight="1">
      <c r="A72" s="29" t="s">
        <v>330</v>
      </c>
      <c r="B72" s="755" t="s">
        <v>184</v>
      </c>
      <c r="C72" s="756"/>
      <c r="D72" s="756"/>
      <c r="E72" s="756"/>
      <c r="F72" s="756"/>
      <c r="G72" s="756"/>
      <c r="H72" s="756"/>
      <c r="I72" s="756"/>
      <c r="J72" s="452">
        <f>J73+J74+J76+J75</f>
        <v>6398.902599999999</v>
      </c>
      <c r="K72" s="452">
        <f>K73+K74+K76+K75</f>
        <v>6398.902599999999</v>
      </c>
      <c r="L72" s="464"/>
    </row>
    <row r="73" spans="1:11" s="9" customFormat="1" ht="65.25" customHeight="1">
      <c r="A73" s="29" t="s">
        <v>151</v>
      </c>
      <c r="B73" s="362" t="str">
        <f>'Додаток 2'!B153</f>
        <v>Капітальний ремонт 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Хіміків, 1</v>
      </c>
      <c r="C73" s="130">
        <f>'Додаток 2'!C153</f>
        <v>1463.482</v>
      </c>
      <c r="D73" s="364"/>
      <c r="E73" s="29" t="s">
        <v>287</v>
      </c>
      <c r="F73" s="125" t="s">
        <v>29</v>
      </c>
      <c r="G73" s="364"/>
      <c r="H73" s="364"/>
      <c r="I73" s="8" t="s">
        <v>62</v>
      </c>
      <c r="J73" s="434">
        <f>K73</f>
        <v>199.134</v>
      </c>
      <c r="K73" s="130">
        <f>'Додаток 2'!N153</f>
        <v>199.134</v>
      </c>
    </row>
    <row r="74" spans="1:11" s="9" customFormat="1" ht="64.5" customHeight="1">
      <c r="A74" s="29" t="s">
        <v>331</v>
      </c>
      <c r="B74" s="362" t="str">
        <f>'Додаток 2'!B154</f>
        <v>Капітальний ремонт 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Будівельників, 19</v>
      </c>
      <c r="C74" s="130">
        <f>'Додаток 2'!C154</f>
        <v>959.821</v>
      </c>
      <c r="D74" s="364"/>
      <c r="E74" s="29" t="s">
        <v>287</v>
      </c>
      <c r="F74" s="125" t="s">
        <v>29</v>
      </c>
      <c r="G74" s="364"/>
      <c r="H74" s="364"/>
      <c r="I74" s="8" t="s">
        <v>62</v>
      </c>
      <c r="J74" s="434">
        <f>K74</f>
        <v>594.485</v>
      </c>
      <c r="K74" s="130">
        <f>'Додаток 2'!N154</f>
        <v>594.485</v>
      </c>
    </row>
    <row r="75" spans="1:11" s="9" customFormat="1" ht="64.5" customHeight="1">
      <c r="A75" s="29" t="s">
        <v>319</v>
      </c>
      <c r="B75" s="362" t="str">
        <f>'Додаток 2'!B160</f>
        <v>Проектні роботи: "Капітальний ремонт частини підвального приміщення закладу охорони здоров'я з влаштуванням найпростішого укриття, що розміщується за адресою: Одеська область, Одеський район, м. Южне, вул. Будівельників, 19"</v>
      </c>
      <c r="C75" s="130">
        <f>'Додаток 2'!C160</f>
        <v>1281.292</v>
      </c>
      <c r="D75" s="364"/>
      <c r="E75" s="29" t="s">
        <v>258</v>
      </c>
      <c r="F75" s="125" t="s">
        <v>29</v>
      </c>
      <c r="G75" s="364"/>
      <c r="H75" s="364"/>
      <c r="I75" s="8" t="str">
        <f>'Додаток 2'!I160</f>
        <v>Місцевий бюджет</v>
      </c>
      <c r="J75" s="434">
        <f>'Додаток 2'!J160</f>
        <v>1281.2916</v>
      </c>
      <c r="K75" s="130">
        <f>'Додаток 2'!N160</f>
        <v>1281.2916</v>
      </c>
    </row>
    <row r="76" spans="1:11" s="9" customFormat="1" ht="59.25" customHeight="1">
      <c r="A76" s="29" t="s">
        <v>380</v>
      </c>
      <c r="B76" s="537" t="str">
        <f>'Додаток 2'!B161</f>
        <v>Реконструкція системи медичного газопостачання з влаштуванням майданчика під джерела медичних газів  КНП "Южненська міська лікарня" Южненської міської ради за адресою: Одеська область, Одеський район, м. Южне, вул. Хіміків, 1, у т.ч.:</v>
      </c>
      <c r="C76" s="431">
        <f>'Додаток 2'!C161</f>
        <v>4323.992</v>
      </c>
      <c r="D76" s="538"/>
      <c r="E76" s="466" t="s">
        <v>258</v>
      </c>
      <c r="F76" s="480" t="s">
        <v>29</v>
      </c>
      <c r="G76" s="538"/>
      <c r="H76" s="538"/>
      <c r="I76" s="246" t="s">
        <v>62</v>
      </c>
      <c r="J76" s="539">
        <f>K76</f>
        <v>4323.992</v>
      </c>
      <c r="K76" s="431">
        <f>'Додаток 2'!N161</f>
        <v>4323.992</v>
      </c>
    </row>
    <row r="77" spans="1:11" s="9" customFormat="1" ht="33.75" customHeight="1">
      <c r="A77" s="540"/>
      <c r="B77" s="537" t="str">
        <f>'Додаток 2'!B162</f>
        <v>проектні роботи</v>
      </c>
      <c r="C77" s="431">
        <f>'Додаток 2'!C162</f>
        <v>169.44</v>
      </c>
      <c r="D77" s="538"/>
      <c r="E77" s="545" t="s">
        <v>258</v>
      </c>
      <c r="F77" s="480" t="s">
        <v>29</v>
      </c>
      <c r="G77" s="538"/>
      <c r="H77" s="538"/>
      <c r="I77" s="246" t="s">
        <v>62</v>
      </c>
      <c r="J77" s="539">
        <f>K77</f>
        <v>169.44</v>
      </c>
      <c r="K77" s="431">
        <f>'Додаток 2'!N162</f>
        <v>169.44</v>
      </c>
    </row>
    <row r="78" spans="1:11" s="9" customFormat="1" ht="18.75" customHeight="1">
      <c r="A78" s="295"/>
      <c r="B78" s="296"/>
      <c r="C78" s="297"/>
      <c r="D78" s="298"/>
      <c r="E78" s="299"/>
      <c r="F78" s="300"/>
      <c r="G78" s="78"/>
      <c r="H78" s="78"/>
      <c r="I78" s="296"/>
      <c r="J78" s="301"/>
      <c r="K78" s="204"/>
    </row>
    <row r="79" spans="1:11" ht="51.75" customHeight="1">
      <c r="A79" s="247"/>
      <c r="B79" s="256" t="s">
        <v>381</v>
      </c>
      <c r="C79" s="257"/>
      <c r="D79" s="759" t="s">
        <v>382</v>
      </c>
      <c r="E79" s="759"/>
      <c r="F79" s="759"/>
      <c r="G79" s="258"/>
      <c r="H79" s="258"/>
      <c r="I79" s="259"/>
      <c r="J79" s="260"/>
      <c r="K79" s="248"/>
    </row>
    <row r="80" spans="1:11" ht="51" customHeight="1">
      <c r="A80" s="760"/>
      <c r="B80" s="760"/>
      <c r="C80" s="760"/>
      <c r="D80" s="109"/>
      <c r="E80" s="110"/>
      <c r="F80" s="93"/>
      <c r="G80" s="89"/>
      <c r="H80" s="89"/>
      <c r="I80" s="89"/>
      <c r="J80" s="89"/>
      <c r="K80" s="89"/>
    </row>
    <row r="81" spans="1:11" ht="12.75">
      <c r="A81" s="25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2.75">
      <c r="A82" s="25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2.75">
      <c r="A83" s="25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2.75">
      <c r="A84" s="25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2.75">
      <c r="A85" s="25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2.75">
      <c r="A86" s="25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2.75">
      <c r="A87" s="25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2.75">
      <c r="A88" s="25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2.75">
      <c r="A89" s="25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2.75">
      <c r="A90" s="25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2.75">
      <c r="A91" s="25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2:9" ht="24" customHeight="1">
      <c r="B92" s="758"/>
      <c r="C92" s="758"/>
      <c r="D92" s="758"/>
      <c r="E92" s="758"/>
      <c r="F92" s="758"/>
      <c r="G92" s="758"/>
      <c r="H92" s="758"/>
      <c r="I92" s="758"/>
    </row>
  </sheetData>
  <sheetProtection/>
  <mergeCells count="83">
    <mergeCell ref="C12:C15"/>
    <mergeCell ref="K4:K5"/>
    <mergeCell ref="I58:I59"/>
    <mergeCell ref="C33:C34"/>
    <mergeCell ref="D33:D34"/>
    <mergeCell ref="A33:A35"/>
    <mergeCell ref="B33:B34"/>
    <mergeCell ref="E33:E34"/>
    <mergeCell ref="A38:A41"/>
    <mergeCell ref="B38:B41"/>
    <mergeCell ref="C38:C41"/>
    <mergeCell ref="D38:D41"/>
    <mergeCell ref="J4:J5"/>
    <mergeCell ref="E30:E31"/>
    <mergeCell ref="F33:F34"/>
    <mergeCell ref="A2:K2"/>
    <mergeCell ref="A3:A5"/>
    <mergeCell ref="B3:B5"/>
    <mergeCell ref="C3:C5"/>
    <mergeCell ref="D3:D5"/>
    <mergeCell ref="E3:E5"/>
    <mergeCell ref="F3:F5"/>
    <mergeCell ref="A6:A10"/>
    <mergeCell ref="B6:B10"/>
    <mergeCell ref="D6:D9"/>
    <mergeCell ref="E6:E9"/>
    <mergeCell ref="F6:F9"/>
    <mergeCell ref="C6:C9"/>
    <mergeCell ref="J3:K3"/>
    <mergeCell ref="G3:H3"/>
    <mergeCell ref="I3:I5"/>
    <mergeCell ref="G4:G5"/>
    <mergeCell ref="H4:H5"/>
    <mergeCell ref="F19:F20"/>
    <mergeCell ref="A11:K11"/>
    <mergeCell ref="A12:A15"/>
    <mergeCell ref="B12:B15"/>
    <mergeCell ref="D12:D15"/>
    <mergeCell ref="E12:E15"/>
    <mergeCell ref="F12:F15"/>
    <mergeCell ref="A17:A20"/>
    <mergeCell ref="A58:A59"/>
    <mergeCell ref="F30:F31"/>
    <mergeCell ref="I30:I31"/>
    <mergeCell ref="A21:A29"/>
    <mergeCell ref="B21:B24"/>
    <mergeCell ref="C21:C24"/>
    <mergeCell ref="D21:D24"/>
    <mergeCell ref="E21:E29"/>
    <mergeCell ref="F21:F29"/>
    <mergeCell ref="A30:A31"/>
    <mergeCell ref="E58:E59"/>
    <mergeCell ref="F58:F59"/>
    <mergeCell ref="E38:E41"/>
    <mergeCell ref="F38:F41"/>
    <mergeCell ref="B37:K37"/>
    <mergeCell ref="I53:I54"/>
    <mergeCell ref="I44:I45"/>
    <mergeCell ref="A44:A45"/>
    <mergeCell ref="E44:E45"/>
    <mergeCell ref="F44:F45"/>
    <mergeCell ref="A53:A54"/>
    <mergeCell ref="D53:D54"/>
    <mergeCell ref="E53:E54"/>
    <mergeCell ref="F53:F54"/>
    <mergeCell ref="E62:E63"/>
    <mergeCell ref="F62:F63"/>
    <mergeCell ref="I62:I63"/>
    <mergeCell ref="B66:I66"/>
    <mergeCell ref="A68:A69"/>
    <mergeCell ref="B92:I92"/>
    <mergeCell ref="D79:F79"/>
    <mergeCell ref="A80:C80"/>
    <mergeCell ref="B60:I60"/>
    <mergeCell ref="B72:I72"/>
    <mergeCell ref="A70:A71"/>
    <mergeCell ref="E68:E69"/>
    <mergeCell ref="E70:E71"/>
    <mergeCell ref="I68:I69"/>
    <mergeCell ref="I70:I71"/>
    <mergeCell ref="F68:F69"/>
    <mergeCell ref="F70:F71"/>
    <mergeCell ref="A62:A63"/>
  </mergeCells>
  <printOptions/>
  <pageMargins left="0.3937007874015748" right="0.1968503937007874" top="1.1811023622047245" bottom="0.3937007874015748" header="0.15748031496062992" footer="0.15748031496062992"/>
  <pageSetup horizontalDpi="600" verticalDpi="600" orientation="landscape" paperSize="9" scale="56" r:id="rId1"/>
  <rowBreaks count="4" manualBreakCount="4">
    <brk id="32" max="10" man="1"/>
    <brk id="47" max="10" man="1"/>
    <brk id="63" max="10" man="1"/>
    <brk id="8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user6</cp:lastModifiedBy>
  <cp:lastPrinted>2023-07-28T10:37:45Z</cp:lastPrinted>
  <dcterms:created xsi:type="dcterms:W3CDTF">2012-09-03T05:49:41Z</dcterms:created>
  <dcterms:modified xsi:type="dcterms:W3CDTF">2023-07-28T10:38:45Z</dcterms:modified>
  <cp:category/>
  <cp:version/>
  <cp:contentType/>
  <cp:contentStatus/>
</cp:coreProperties>
</file>