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3908" windowHeight="8040" tabRatio="752" firstSheet="4" activeTab="9"/>
  </bookViews>
  <sheets>
    <sheet name="дод №1 доходи" sheetId="1" r:id="rId1"/>
    <sheet name="дод №2 джерела " sheetId="2" r:id="rId2"/>
    <sheet name="дод № 3 видатки ГРК" sheetId="3" r:id="rId3"/>
    <sheet name="дод 4 Міжбюдж трансферти" sheetId="4" r:id="rId4"/>
    <sheet name="дод №5 Програми" sheetId="5" r:id="rId5"/>
    <sheet name="дод 6 Бюдж розв" sheetId="6" r:id="rId6"/>
    <sheet name="дод 7 Цільовий фонд" sheetId="7" r:id="rId7"/>
    <sheet name="дод 8 ФОНС" sheetId="8" r:id="rId8"/>
    <sheet name="дод 9 Втрати від с госп" sheetId="9" r:id="rId9"/>
    <sheet name="дод 10 дороги ЗФ" sheetId="10" r:id="rId10"/>
  </sheets>
  <definedNames>
    <definedName name="_xlnm.Print_Titles" localSheetId="9">'дод 10 дороги ЗФ'!$9:$13</definedName>
    <definedName name="_xlnm.Print_Titles" localSheetId="5">'дод 6 Бюдж розв'!$10:$12</definedName>
    <definedName name="_xlnm.Print_Titles" localSheetId="7">'дод 8 ФОНС'!$11:$13</definedName>
    <definedName name="_xlnm.Print_Titles" localSheetId="2">'дод № 3 видатки ГРК'!$11:$14</definedName>
    <definedName name="_xlnm.Print_Titles" localSheetId="0">'дод №1 доходи'!$9:$13</definedName>
    <definedName name="_xlnm.Print_Titles" localSheetId="4">'дод №5 Програми'!$15:$17</definedName>
    <definedName name="_xlnm.Print_Area" localSheetId="9">'дод 10 дороги ЗФ'!$A$1:$H$41</definedName>
    <definedName name="_xlnm.Print_Area" localSheetId="3">'дод 4 Міжбюдж трансферти'!$A$1:$F$78</definedName>
    <definedName name="_xlnm.Print_Area" localSheetId="5">'дод 6 Бюдж розв'!$A$1:$L$79</definedName>
    <definedName name="_xlnm.Print_Area" localSheetId="6">'дод 7 Цільовий фонд'!$A$1:$H$23</definedName>
    <definedName name="_xlnm.Print_Area" localSheetId="7">'дод 8 ФОНС'!$A$1:$H$30</definedName>
    <definedName name="_xlnm.Print_Area" localSheetId="8">'дод 9 Втрати від с госп'!$A$1:$H$23</definedName>
    <definedName name="_xlnm.Print_Area" localSheetId="2">'дод № 3 видатки ГРК'!$A$1:$M$396</definedName>
    <definedName name="_xlnm.Print_Area" localSheetId="0">'дод №1 доходи'!$A$1:$K$79</definedName>
    <definedName name="_xlnm.Print_Area" localSheetId="1">'дод №2 джерела '!$A$1:$J$30</definedName>
    <definedName name="_xlnm.Print_Area" localSheetId="4">'дод №5 Програми'!$A$1:$O$95</definedName>
  </definedNames>
  <calcPr fullCalcOnLoad="1"/>
</workbook>
</file>

<file path=xl/sharedStrings.xml><?xml version="1.0" encoding="utf-8"?>
<sst xmlns="http://schemas.openxmlformats.org/spreadsheetml/2006/main" count="1888" uniqueCount="750">
  <si>
    <t>від                    2018 року</t>
  </si>
  <si>
    <t>Найменування головного розпорядника 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</si>
  <si>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r>
      <t>Дата і номер документа,яким затверджено місцеву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програму </t>
    </r>
  </si>
  <si>
    <t xml:space="preserve">Загальний фонд </t>
  </si>
  <si>
    <t>Найменування місцевої  програми</t>
  </si>
  <si>
    <t>Додаток 7</t>
  </si>
  <si>
    <t xml:space="preserve">Найменування  об'єкта  будівництва/вид будівельних робіт, у тому числі проектні роботи </t>
  </si>
  <si>
    <t>Забезпечення діяльності  палаців і будинків культури ,клубів,центрів дозвілля та інших клубних закладів</t>
  </si>
  <si>
    <t xml:space="preserve">Виконавчий комітет Южненської міської ради  Одеського району Одеської області </t>
  </si>
  <si>
    <t xml:space="preserve">Виконавчий комітет Южненської міської ради Одеського району Одеської області </t>
  </si>
  <si>
    <t>1000000</t>
  </si>
  <si>
    <t>1010000</t>
  </si>
  <si>
    <t>1010160</t>
  </si>
  <si>
    <t>Керівництво і управління у відповідній сфері у містах (місті Києві), селищах, селах,  територіальних громадах</t>
  </si>
  <si>
    <t xml:space="preserve">Управління освіти  Южненської міської ради Одеського району Одеської області </t>
  </si>
  <si>
    <t>0611021</t>
  </si>
  <si>
    <t>1021</t>
  </si>
  <si>
    <t xml:space="preserve">Надання загальної середньої освіти закладами загальної середньої освіти </t>
  </si>
  <si>
    <t>0611030</t>
  </si>
  <si>
    <t>Надання загальної середньої освіти за рахунок освітньої субвенції</t>
  </si>
  <si>
    <t>0611031</t>
  </si>
  <si>
    <t>1031</t>
  </si>
  <si>
    <t>0611070</t>
  </si>
  <si>
    <t>0611141</t>
  </si>
  <si>
    <t>1141</t>
  </si>
  <si>
    <t>0611142</t>
  </si>
  <si>
    <t>1142</t>
  </si>
  <si>
    <t>Забезпечення діяльності інклюзиіно-ресурсних центрів</t>
  </si>
  <si>
    <t>0611151</t>
  </si>
  <si>
    <t>1151</t>
  </si>
  <si>
    <t xml:space="preserve">Забезпечення діяльності інклюзивно-ресурсних центрів за рахунок коштів місцевого бюджету 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</si>
  <si>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</si>
  <si>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</si>
  <si>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</si>
  <si>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</si>
  <si>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</si>
  <si>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</si>
  <si>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</si>
  <si>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</si>
  <si>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 (оплата за проведення корекційно-розвиткових занять і придбання спеціальних засобів корекції для вихованців інклюзивних груп закладів дошкільної освіти)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</si>
  <si>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потребами(оплата за проведення корекційно-розвиткових занять і придбання спеціальних засобів корекції для учнів інклюзивних класів закладів загальної середньої освіти)</t>
  </si>
  <si>
    <t xml:space="preserve">Управління соціальної політики Южненської міської ради Одеського району Одеської області </t>
  </si>
  <si>
    <t>Служба у справах дітей Южненської міської ради Одеського району  Одеської області</t>
  </si>
  <si>
    <t>Управління культури,спорту та молодіжної політики Южненської міської ради Одеського району  Одеської області</t>
  </si>
  <si>
    <t>1011080</t>
  </si>
  <si>
    <t>1080</t>
  </si>
  <si>
    <t>1014081</t>
  </si>
  <si>
    <t>4081</t>
  </si>
  <si>
    <t>Забезпечення діяльності інших закладів в галузі культури і мистецтва</t>
  </si>
  <si>
    <t>1014030</t>
  </si>
  <si>
    <t>1014040</t>
  </si>
  <si>
    <t>1014060</t>
  </si>
  <si>
    <t>1014082</t>
  </si>
  <si>
    <t>1015011</t>
  </si>
  <si>
    <t>1015031</t>
  </si>
  <si>
    <t>1015061</t>
  </si>
  <si>
    <t>1015062</t>
  </si>
  <si>
    <t>Управління житлово-комунального господарства Южненської міської ради Одеського району  Одеської області</t>
  </si>
  <si>
    <t>Управління капітального будівництва Южненської міської ради Одеського району  Одеської області</t>
  </si>
  <si>
    <t>Управління архітектури та містобудування Южненської міської ради Одеського району  Одеської області</t>
  </si>
  <si>
    <t>Управління економіки Южненської міської ради Одеського району  Одеської області</t>
  </si>
  <si>
    <t>Фонд комунального майна Южненської міської ради Одеського району  Одеської області</t>
  </si>
  <si>
    <t>Фінансове управління Южненської міської ради Одеського району  Одеської області</t>
  </si>
  <si>
    <t>3718710</t>
  </si>
  <si>
    <t>0133</t>
  </si>
  <si>
    <t xml:space="preserve">Резервний фонд місцевого бюджету </t>
  </si>
  <si>
    <t>3719110</t>
  </si>
  <si>
    <t>9110</t>
  </si>
  <si>
    <t>0217650</t>
  </si>
  <si>
    <t>7650</t>
  </si>
  <si>
    <t>Проведення експертної грошової оцінки земельної ділянки чи права на неї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</si>
  <si>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  у т.ч.:</t>
  </si>
  <si>
    <t>1517322</t>
  </si>
  <si>
    <t>7322</t>
  </si>
  <si>
    <t>Будівництво медичних установ та закладів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</si>
  <si>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</si>
  <si>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</si>
  <si>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</si>
  <si>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0200000</t>
  </si>
  <si>
    <t>0210000</t>
  </si>
  <si>
    <t>0210150</t>
  </si>
  <si>
    <t>0150</t>
  </si>
  <si>
    <t>0212010</t>
  </si>
  <si>
    <t>0218410</t>
  </si>
  <si>
    <t>Фінансова підтримка засобів масової інформації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</si>
  <si>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</si>
  <si>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</si>
  <si>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</si>
  <si>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</si>
  <si>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</si>
  <si>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0611010</t>
  </si>
  <si>
    <t>Надання дошкільної освіти</t>
  </si>
  <si>
    <t>0611020</t>
  </si>
  <si>
    <t>0611150</t>
  </si>
  <si>
    <t>1150</t>
  </si>
  <si>
    <t>0800000</t>
  </si>
  <si>
    <t>0810000</t>
  </si>
  <si>
    <t>0810160</t>
  </si>
  <si>
    <t>0900000</t>
  </si>
  <si>
    <t>0910000</t>
  </si>
  <si>
    <t>0910160</t>
  </si>
  <si>
    <t>1200000</t>
  </si>
  <si>
    <t>1210000</t>
  </si>
  <si>
    <t>1210160</t>
  </si>
  <si>
    <t>6013</t>
  </si>
  <si>
    <t>Забезпечення діяльності водопровідно-каналізаційного господарства</t>
  </si>
  <si>
    <t>1216030</t>
  </si>
  <si>
    <t>6030</t>
  </si>
  <si>
    <t>Організація благоустрою населених пунктів</t>
  </si>
  <si>
    <t>1600000</t>
  </si>
  <si>
    <t>1610000</t>
  </si>
  <si>
    <t>1610160</t>
  </si>
  <si>
    <t>2700000</t>
  </si>
  <si>
    <t>2710000</t>
  </si>
  <si>
    <t>2710160</t>
  </si>
  <si>
    <t>7693</t>
  </si>
  <si>
    <t>3700000</t>
  </si>
  <si>
    <t>3710000</t>
  </si>
  <si>
    <t>3710160</t>
  </si>
  <si>
    <t>0218220</t>
  </si>
  <si>
    <t xml:space="preserve">Заходи та роботи з мобізаційної підготовки місцевого значення  </t>
  </si>
  <si>
    <t>Інші програми та заходи у сфері освіти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</si>
  <si>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</si>
  <si>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</si>
  <si>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</si>
  <si>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3133</t>
  </si>
  <si>
    <t>4082</t>
  </si>
  <si>
    <t>Інші заходи в галузі культури і мистецтва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</si>
  <si>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</si>
  <si>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</si>
  <si>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</si>
  <si>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Надання інших пільг окремим категоріям громадян відповідно до законодавства</t>
  </si>
  <si>
    <t>0813032</t>
  </si>
  <si>
    <t>3032</t>
  </si>
  <si>
    <t>0813242</t>
  </si>
  <si>
    <t>3242</t>
  </si>
  <si>
    <t>Інші заходи у сфері соціального захисту і соціального забезпечення</t>
  </si>
  <si>
    <t>0913112</t>
  </si>
  <si>
    <t>1218340</t>
  </si>
  <si>
    <t>1518340</t>
  </si>
  <si>
    <t>3100000</t>
  </si>
  <si>
    <t>3110000</t>
  </si>
  <si>
    <t>3117693</t>
  </si>
  <si>
    <t>Інші заходи пов"язані з економічною діяльністю</t>
  </si>
  <si>
    <t>Природоохоронні заходи за рахунок цільових фондів</t>
  </si>
  <si>
    <t>Забезпечення діяльності інших закладів у сфері освіти</t>
  </si>
  <si>
    <t>Соціальний захист та соціальне забезпечення</t>
  </si>
  <si>
    <t>4030</t>
  </si>
  <si>
    <t>0824</t>
  </si>
  <si>
    <t>Забезпечення діяльності бібліотек</t>
  </si>
  <si>
    <t>4040</t>
  </si>
  <si>
    <t>Забезпечення діяльності музеїв i виставок</t>
  </si>
  <si>
    <t>0828</t>
  </si>
  <si>
    <t>0813105</t>
  </si>
  <si>
    <t xml:space="preserve">Надання реабілітаційних послуг особам з інвалідністю та дітям з інвалідністю 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</si>
  <si>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</si>
  <si>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</si>
  <si>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</si>
  <si>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Природоохоронні заходи за рахунок цільових фондів                                                                                                                                                                                                                                    </t>
  </si>
  <si>
    <t>1510160</t>
  </si>
  <si>
    <t>3110160</t>
  </si>
  <si>
    <t>Адміністративний збір за державну реєстрацію речових прав на нерухоме майно та їх обтяжень</t>
  </si>
  <si>
    <t>Інші неподаткові надходження</t>
  </si>
  <si>
    <t>Інші надходження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</si>
  <si>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</si>
  <si>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</si>
  <si>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</si>
  <si>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</si>
  <si>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</si>
  <si>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ВСЬОГО ДОХОДІВ</t>
  </si>
  <si>
    <t>Офіційні трансферти</t>
  </si>
  <si>
    <t>Освітня субвенція з державного бюджету місцевим бюджетам</t>
  </si>
  <si>
    <t>Додаток №2</t>
  </si>
  <si>
    <t>Код</t>
  </si>
  <si>
    <t xml:space="preserve">  </t>
  </si>
  <si>
    <t>Внутрішнє фінансування</t>
  </si>
  <si>
    <t>Фінансування за рахунок  зміни залишків  коштів  бюджетів</t>
  </si>
  <si>
    <t>На початок періоду</t>
  </si>
  <si>
    <t>На кінець періоду</t>
  </si>
  <si>
    <t>Кошти,що передаються із загального фонду бюджету до бюджету розвитку (спеціального фонду)</t>
  </si>
  <si>
    <t>Фінансування за активними операціями</t>
  </si>
  <si>
    <t>до рішення Южненської міської ради</t>
  </si>
  <si>
    <t>Придбання обладнання і предметів довгострокового користування</t>
  </si>
  <si>
    <t xml:space="preserve"> до рішення Южненської міської ради</t>
  </si>
  <si>
    <t>№                 -VIІ</t>
  </si>
  <si>
    <t>0380</t>
  </si>
  <si>
    <t>3030</t>
  </si>
  <si>
    <t>3031</t>
  </si>
  <si>
    <t>видатки споживання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</si>
  <si>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</si>
  <si>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</si>
  <si>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</si>
  <si>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РАЗОМ</t>
  </si>
  <si>
    <t>до  рішення Южненської міської ради</t>
  </si>
  <si>
    <t xml:space="preserve">    Загальний фонд</t>
  </si>
  <si>
    <t>Реверсна дотація</t>
  </si>
  <si>
    <t>0111</t>
  </si>
  <si>
    <t>0731</t>
  </si>
  <si>
    <t>0830</t>
  </si>
  <si>
    <t>0490</t>
  </si>
  <si>
    <t>0320</t>
  </si>
  <si>
    <t>0540</t>
  </si>
  <si>
    <t>0910</t>
  </si>
  <si>
    <t>0921</t>
  </si>
  <si>
    <t>0960</t>
  </si>
  <si>
    <t>0990</t>
  </si>
  <si>
    <t>1040</t>
  </si>
  <si>
    <t>0829</t>
  </si>
  <si>
    <t>0810</t>
  </si>
  <si>
    <t>1090</t>
  </si>
  <si>
    <t>1020</t>
  </si>
  <si>
    <t>1010</t>
  </si>
  <si>
    <t>1030</t>
  </si>
  <si>
    <t>1070</t>
  </si>
  <si>
    <t>0620</t>
  </si>
  <si>
    <t>0456</t>
  </si>
  <si>
    <t>0443</t>
  </si>
  <si>
    <t>0180</t>
  </si>
  <si>
    <t xml:space="preserve">Багатопрофільна стаціонарна медична допомога населенню </t>
  </si>
  <si>
    <t>Заходи державної політики з питань дітей та їх соціального захисту</t>
  </si>
  <si>
    <t xml:space="preserve">Проведення навчально-тренувальних зборів і змагань з олімпійських видів спорту </t>
  </si>
  <si>
    <t>Надання пільг окремим категоріям громадян з оплати послуг зв'язку</t>
  </si>
  <si>
    <t>Додаток № 3</t>
  </si>
  <si>
    <t>2010</t>
  </si>
  <si>
    <t>4060</t>
  </si>
  <si>
    <t>5011</t>
  </si>
  <si>
    <t>1500000</t>
  </si>
  <si>
    <t>1510000</t>
  </si>
  <si>
    <t>3105</t>
  </si>
  <si>
    <t>3112</t>
  </si>
  <si>
    <t xml:space="preserve">Освіта </t>
  </si>
  <si>
    <t>1000</t>
  </si>
  <si>
    <t>1011000</t>
  </si>
  <si>
    <t>Культура і мистецтво</t>
  </si>
  <si>
    <t>Фізична культура і спорт</t>
  </si>
  <si>
    <t>1014000</t>
  </si>
  <si>
    <t>4000</t>
  </si>
  <si>
    <t>1015000</t>
  </si>
  <si>
    <t>5000</t>
  </si>
  <si>
    <t>Інші заходи та заклади молодіжної політики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</si>
  <si>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</si>
  <si>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</si>
  <si>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</si>
  <si>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</si>
  <si>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% виконання</t>
  </si>
  <si>
    <t>Спеціальний фонд</t>
  </si>
  <si>
    <t>7=6/5</t>
  </si>
  <si>
    <t>10=9/8</t>
  </si>
  <si>
    <t>13=12/11</t>
  </si>
  <si>
    <t xml:space="preserve"> видатки споживання</t>
  </si>
  <si>
    <t xml:space="preserve"> - оплата праці з нарахуваннями</t>
  </si>
  <si>
    <t xml:space="preserve"> - оплата комунальних послуг та енергоносіїв</t>
  </si>
  <si>
    <t xml:space="preserve"> видатки розвитку</t>
  </si>
  <si>
    <t xml:space="preserve"> - бюджет розвитку</t>
  </si>
  <si>
    <t xml:space="preserve">до рішення Южненської міської ради </t>
  </si>
  <si>
    <t>Загальний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</si>
  <si>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</si>
  <si>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</si>
  <si>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</si>
  <si>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</si>
  <si>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Внутрішні податки на товари і послуги</t>
  </si>
  <si>
    <t>Податок на майно </t>
  </si>
  <si>
    <t>х</t>
  </si>
  <si>
    <t>Інші податки та збори</t>
  </si>
  <si>
    <t>Екологічний податок</t>
  </si>
  <si>
    <t>Неподаткові надходження</t>
  </si>
  <si>
    <t>Доходи від власності та підприємницької діяльності, у т.ч.:</t>
  </si>
  <si>
    <t>Частина чистого прибутку (доходу) комунальних унітарних підприємств та їх об'єднань, що вилучається до бюджету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</si>
  <si>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</si>
  <si>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</si>
  <si>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</si>
  <si>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адміністративних послуг</t>
  </si>
  <si>
    <t>Податок на прибуток підприємств</t>
  </si>
  <si>
    <t>Рентна плата та плата за використання інших природних ресурсів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</si>
  <si>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</si>
  <si>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Субвенції з державного бюджету місцевим бюджетам</t>
  </si>
  <si>
    <t>Субвенції  з місцевих бюджетів іншим місцевим бюджетам</t>
  </si>
  <si>
    <t>Освітня  субвенція з державного бюджету місцевим бюджетам</t>
  </si>
  <si>
    <t>0212111</t>
  </si>
  <si>
    <t>2111</t>
  </si>
  <si>
    <t>0726</t>
  </si>
  <si>
    <t>0217530</t>
  </si>
  <si>
    <t>7530</t>
  </si>
  <si>
    <t>0460</t>
  </si>
  <si>
    <t>3123</t>
  </si>
  <si>
    <t>1213210</t>
  </si>
  <si>
    <t>3210</t>
  </si>
  <si>
    <t>1050</t>
  </si>
  <si>
    <t>Організація та проведення громадських робіт</t>
  </si>
  <si>
    <t>7461</t>
  </si>
  <si>
    <t xml:space="preserve">Утримання та розвиток автомобільних доріг та дорожньоі інфраструктури за рахунок коштів місцевого бюджету </t>
  </si>
  <si>
    <t>0217680</t>
  </si>
  <si>
    <t>7680</t>
  </si>
  <si>
    <t>Членські внески до асоціацій органів місцевого самоврядування</t>
  </si>
  <si>
    <t>Заходи державної політики з питань сім'ї</t>
  </si>
  <si>
    <t xml:space="preserve">Субвенція з обласного бюджету 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</si>
  <si>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</si>
  <si>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</si>
  <si>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</si>
  <si>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</si>
  <si>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</si>
  <si>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</si>
  <si>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</si>
  <si>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</si>
  <si>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</si>
  <si>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Організація та проведення громадських робіт
</t>
  </si>
  <si>
    <t>1217461</t>
  </si>
  <si>
    <t>Первинна медична допомога населенню, що надається центрами первинної медичної (медико-санітарної) допомоги</t>
  </si>
  <si>
    <t>(грн)</t>
  </si>
  <si>
    <t>Код  Функціональної класифікації видатків та кредитування бюджету</t>
  </si>
  <si>
    <t>1</t>
  </si>
  <si>
    <t>2</t>
  </si>
  <si>
    <t>3</t>
  </si>
  <si>
    <t>4</t>
  </si>
  <si>
    <t>5</t>
  </si>
  <si>
    <t>Капітальні трансферти підприємствам (установам, організаціям)</t>
  </si>
  <si>
    <t>УСЬОГО</t>
  </si>
  <si>
    <t>Фінансування за типом кредитора</t>
  </si>
  <si>
    <t>Загальне фінансування</t>
  </si>
  <si>
    <t>Фінансування за типом боргового зобов"язання</t>
  </si>
  <si>
    <t>Зміни обсягів бюджетних коштів</t>
  </si>
  <si>
    <t>Усього</t>
  </si>
  <si>
    <t>у тому числі бюджет розвитку</t>
  </si>
  <si>
    <t xml:space="preserve">Найменування згідно з Класифікацією фінансування бюджету </t>
  </si>
  <si>
    <t>Додаток № 6</t>
  </si>
  <si>
    <t>2000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</si>
  <si>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</si>
  <si>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</si>
  <si>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</si>
  <si>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</si>
  <si>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</si>
  <si>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 xml:space="preserve">до  рішення Южненської міської ради </t>
  </si>
  <si>
    <t>5031</t>
  </si>
  <si>
    <t>Утримання та навчально-тренувальна робота комунальних дитячо-юнацьких спортивних шкіл</t>
  </si>
  <si>
    <t>1216013</t>
  </si>
  <si>
    <t>0470</t>
  </si>
  <si>
    <t>Охорона здоров"я</t>
  </si>
  <si>
    <t>0212000</t>
  </si>
  <si>
    <t>(код бюджету)</t>
  </si>
  <si>
    <t>( грн)</t>
  </si>
  <si>
    <t xml:space="preserve">Найменування згідно з Класифікацією доходів бюджету </t>
  </si>
  <si>
    <t>РАЗОМ ДОХОДІВ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</si>
  <si>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</si>
  <si>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</si>
  <si>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 ,найменування бюджетної програми   згідно зТтиповою програмною класифікацією видатків та кредитування місцевого бюджету</t>
  </si>
  <si>
    <t>Надання позашкільної освіти закладами позашкільної  освіти, заходи із позашкільної роботи з дітьми</t>
  </si>
  <si>
    <t xml:space="preserve">Надання спеціальної освіти мистецькими школами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</si>
  <si>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(оплата за проведення корекційно-розвиткових занять і придбання спеціальних засобів корекції для учнів інклюзивних класів закладів загальної середньої освіти)</t>
  </si>
  <si>
    <t>Інші субвенції з місцевого бюджету (пільгове медичне обслуговування громадян, які постраждали внаслідок Чорнобильської катастрофи)</t>
  </si>
  <si>
    <t>Інші субвенції з місцевого бюджету (видатки на поховання учасників бойових дій та осіб з інвалідністю внаслідок війни)</t>
  </si>
  <si>
    <t>Інші субвенції з місцевого бюджету (компенсаційні виплати особам з інвалідністю на бензин,ремонт,технічне обслуговування автомобілів, мотоколясок і на транспортне обслуговування)</t>
  </si>
  <si>
    <t>Найменування головного розпорядника коштів місцевого бюджету/ відповідального виконавця, найменування бюджетної програми  згідно з Типовою програмною класифікацією видатків та кредитування місцевого бюджету</t>
  </si>
  <si>
    <t>6</t>
  </si>
  <si>
    <t>7</t>
  </si>
  <si>
    <t xml:space="preserve">Управління праці та соціального захисту населення Южненської міської ради Одеського району Одеської області </t>
  </si>
  <si>
    <t xml:space="preserve">Управління житлово-комунального господарства Южненської міської ради Одеського району Одеської області </t>
  </si>
  <si>
    <t xml:space="preserve">Управління капітального будівництва Южненської міської ради Одеського району Одеської області </t>
  </si>
  <si>
    <t xml:space="preserve">Управління освіти Южненської міської ради Одеського району Одеської області </t>
  </si>
  <si>
    <t>Програма розвитку та підтримки первинної медико-санітарної допомоги Южненської міської територіальної громади  на 2021-2023 роки</t>
  </si>
  <si>
    <t>1013112</t>
  </si>
  <si>
    <t>1013123</t>
  </si>
  <si>
    <t>1013133</t>
  </si>
  <si>
    <t>Програма розвитку фізичної культури і спорту в Южненській міській територіальній  громаді на 2021-2023 роки</t>
  </si>
  <si>
    <t>1. Показники міжбюджетних трансфертів з інших бюджетів</t>
  </si>
  <si>
    <t>Код Класифікації доходу бюджету/Код бюджету</t>
  </si>
  <si>
    <t>Найменування трансферту/                                                                                                                                   Найменування  бюджету - надавача міжбюджетного трансферту</t>
  </si>
  <si>
    <t>І. Трансферти до загального фонду бюджету</t>
  </si>
  <si>
    <t xml:space="preserve">Державний бюджет </t>
  </si>
  <si>
    <t>Субвенція з місцевого бюджету на здійснення переданих видатків у сфері освіти за рахунок коштів освітньої субвенції (інклюзивно-ресурсні центри)</t>
  </si>
  <si>
    <t>Обласний бюджет Одеської області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</si>
  <si>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(оплата за проведення корекційно-розвиткових занять і придбання спеціальних засобів корекції для вихованців інклюзивних груп закладів дошкільної освіти)</t>
  </si>
  <si>
    <t>ІІ. Трансферти до спеціального фонду бюджету</t>
  </si>
  <si>
    <t>Х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</si>
  <si>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</si>
  <si>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</si>
  <si>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</si>
  <si>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</si>
  <si>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бюджету/Код бюджету</t>
  </si>
  <si>
    <t>Код типової програмної класифікації видатків та кредитування місцевого бюджету</t>
  </si>
  <si>
    <t>Найменування  трансферту/ Найменування бюджету-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</si>
  <si>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</si>
  <si>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</si>
  <si>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15100000000</t>
  </si>
  <si>
    <t>x</t>
  </si>
  <si>
    <t xml:space="preserve">                                                                                                                                                          (грн)</t>
  </si>
  <si>
    <t>Плата за встановлення земельного сервітуту</t>
  </si>
  <si>
    <t>Кошти від відчуження майна, що належить Автономній Республіці Крим та майна, що перебуває в комунальній власності  </t>
  </si>
  <si>
    <r>
      <t xml:space="preserve">                                                                                                                                              </t>
    </r>
    <r>
      <rPr>
        <u val="single"/>
        <sz val="12"/>
        <rFont val="Times New Roman"/>
        <family val="1"/>
      </rPr>
      <t xml:space="preserve"> </t>
    </r>
  </si>
  <si>
    <t xml:space="preserve">                                                                                                                                                        </t>
  </si>
  <si>
    <t xml:space="preserve"> (грн)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</si>
  <si>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</si>
  <si>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0611060</t>
  </si>
  <si>
    <t>1060</t>
  </si>
  <si>
    <t>Надання загальної середньої освіти закладами загальної середньої освіти</t>
  </si>
  <si>
    <t>0611061</t>
  </si>
  <si>
    <t>1061</t>
  </si>
  <si>
    <t>Забезпечення діяльності з виробництва, транспортування, постачання теплової енергії</t>
  </si>
  <si>
    <t>1516012</t>
  </si>
  <si>
    <t>6012</t>
  </si>
  <si>
    <t>1516013</t>
  </si>
  <si>
    <t>1516030</t>
  </si>
  <si>
    <t>1516081</t>
  </si>
  <si>
    <t>6081</t>
  </si>
  <si>
    <t>Будівництво житла для окремих категорій населення відповідно до законодавства</t>
  </si>
  <si>
    <t>0610</t>
  </si>
  <si>
    <t>1517321</t>
  </si>
  <si>
    <t>7321</t>
  </si>
  <si>
    <t>1517323</t>
  </si>
  <si>
    <t>7323</t>
  </si>
  <si>
    <t>1517324</t>
  </si>
  <si>
    <t>7324</t>
  </si>
  <si>
    <t>1517325</t>
  </si>
  <si>
    <t>7325</t>
  </si>
  <si>
    <t>1517330</t>
  </si>
  <si>
    <t>7330</t>
  </si>
  <si>
    <t>1517461</t>
  </si>
  <si>
    <t>Утримання та розвиток автомобільних доріг та дорожньої інфраструктури за рахунок коштів місцевого бюджету</t>
  </si>
  <si>
    <t>1517693</t>
  </si>
  <si>
    <t>Інші заходи, пов'язані з економічною діяльністю</t>
  </si>
  <si>
    <t>Рівень виконання робіт на початок бюджетного періоду,%</t>
  </si>
  <si>
    <t>8</t>
  </si>
  <si>
    <t>Будівництво освітніх установ та закладів</t>
  </si>
  <si>
    <t>Будівництво установ та закладів культури</t>
  </si>
  <si>
    <t>Будівництво  інших об'єктів комунальної власності</t>
  </si>
  <si>
    <t>Додаток 5</t>
  </si>
  <si>
    <t>Надходження коштів від відшкодування втрат сільськогосподарського і лісогосподарського виробництва  </t>
  </si>
  <si>
    <t>41053900</t>
  </si>
  <si>
    <t>Субвенція  з місцевого бюджету на виконання інвестиційних проектів</t>
  </si>
  <si>
    <t xml:space="preserve">                                                                                                                       </t>
  </si>
  <si>
    <t xml:space="preserve"> Додаток 4</t>
  </si>
  <si>
    <t>8110</t>
  </si>
  <si>
    <t>0218110</t>
  </si>
  <si>
    <t xml:space="preserve"> Заходи із запобігання та ліквідації надзвичайних ситуацій та наслідків стихійного лиха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</si>
  <si>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</si>
  <si>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</si>
  <si>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</si>
  <si>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0816082</t>
  </si>
  <si>
    <t>6082</t>
  </si>
  <si>
    <t>Придбання житла для окремих категорій населення відповідно до законодавства</t>
  </si>
  <si>
    <t>Будівництво  установ та закладів соціальної сфери</t>
  </si>
  <si>
    <t>Будівництво  установ та закладів культури</t>
  </si>
  <si>
    <t>Будівництво  освітніх установ та закладів</t>
  </si>
  <si>
    <t xml:space="preserve">Будівництво  споруд, установ та закладів фізичної культури і спорту
</t>
  </si>
  <si>
    <t>Капітальний ремонт  будівлі та елементів благоустрою щодо доступності осіб з інвалідністю та інших маломобільних груп населення КНП «Южненська  міська  лікарня»  Южненської  міської ради за адресою: Одеська обл., м. Южне, вул. Будівельників, 19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</si>
  <si>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</si>
  <si>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</si>
  <si>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0219800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</si>
  <si>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</si>
  <si>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</si>
  <si>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у т.ч.: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</si>
  <si>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освітними потребами (оплата за проведення корекційно-розвиткових занять і придбання спеціальних засобів корекції для вихованців інклюзивних груп закладів дошкільної освіти )</t>
  </si>
  <si>
    <t>видатки розвитку</t>
  </si>
  <si>
    <t>0916083</t>
  </si>
  <si>
    <t>3240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</si>
  <si>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</si>
  <si>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Програма реформування і розвитку житлово-комунального господарства Южненської міської територіальної громади на 2020-2024 роки</t>
  </si>
  <si>
    <t>Обсяг видатків бюджету розвитку, які спрямовуються на будівництво об'єкта у бюджетному періоді, гривень</t>
  </si>
  <si>
    <t>Реконструкція благоустрою загальноміських територій з влаштуванням дитячого майданчику між житловими будинками по просп.Григорівського десанту,12 та просп.Григорівського десанту,14 м.Южного Одеської області</t>
  </si>
  <si>
    <t>Проектно-вишукувальні роботи "Реконструкція будівлі з прибудовою та надбудовою додаткових приміщень комунального закладу загальної середньої освіти імені В'ячеслава Чорновола Южненської міської ради Одеського району Одеської області, за адресою: просп. Григорівського десанту, 24-А  м. Южного Одеської області"</t>
  </si>
  <si>
    <t>Проектно-вишукувальні роботи "Капітальний ремонт частини будівлі та прибудинкової території за адресою: вул. Хіміків, 17, м.Южного Одеської області"</t>
  </si>
  <si>
    <t xml:space="preserve"> Субвенція з місцевого бюджету державному бюджету на виконання програм соціально-економічного розвитку регіонів</t>
  </si>
  <si>
    <t>Програма розвитку інфраструктури Южненської міської територіальної громади на 2020-2024 роки</t>
  </si>
  <si>
    <t>0611000</t>
  </si>
  <si>
    <t>Субвенція з державного бюджету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</si>
  <si>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</si>
  <si>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</si>
  <si>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</si>
  <si>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41050900</t>
  </si>
  <si>
    <t>41051700</t>
  </si>
  <si>
    <t>0218240</t>
  </si>
  <si>
    <t>Заходи та роботи з територіальної оборони</t>
  </si>
  <si>
    <t>Заходи із запобігання та ліквідації надзввичайних ситуацій та наслідків стихійного лиха</t>
  </si>
  <si>
    <t>1511010</t>
  </si>
  <si>
    <t>1511021</t>
  </si>
  <si>
    <t>1512010</t>
  </si>
  <si>
    <t>1514060</t>
  </si>
  <si>
    <t>Багатопрофільна стаціонарна медична допомога населенню</t>
  </si>
  <si>
    <t>Забезпечення діяльності палаців i будинків культури, клубів, центрів дозвілля та iнших клубних закладів</t>
  </si>
  <si>
    <t>Програма сприяння оборонній і мобілізаційній готовності Южненської міської територіальної громади на 2022-2024 роки</t>
  </si>
  <si>
    <t>Міська програма підтримки аудіовізуальних засобів масової інформації (КОМУНАЛЬНЕ ПІДПРИЄМСТВО ЮЖНЕНСЬКА МІСЬКА СТУДІЯ ТЕЛЕБАЧЕННЯ "МИГ"), засновником яких є Южненська міська рада, на 2021-2023 роки</t>
  </si>
  <si>
    <t>Програма розвитку освіти Южненської міської територіальної громади  на 2022-2024 роки</t>
  </si>
  <si>
    <t>Програма розвитку освіти Южненської міської територіальної громади на 2022-2024 роки</t>
  </si>
  <si>
    <t>Програма оздоровлення та відпочинку дітей Южненської міської територіальної громади на період 2022-2024 роки</t>
  </si>
  <si>
    <t>Рішення ЮМР від 22.07.2021 року № 476-VІІІ з внесеними змінами від 23.12.2021 року  № 903 -VIIІ шляхом викладення у новій редакції</t>
  </si>
  <si>
    <t>Програма надання пільг на оплату послуг зв"язку, інших передбачених законодавством пільг та компенсації за пільговий проїзд окремих категорій громадян Южненської міської територіальної громади на 2021-2023 роки</t>
  </si>
  <si>
    <t>Цільова соціальна програма Молодь Южненської міської територіальної громади на 2022-2024 роки</t>
  </si>
  <si>
    <t>Програма соціального захисту окремих категорій населення Южненської міської територіальної громади на 2021-2023 роки</t>
  </si>
  <si>
    <t>Програма  плану дій щодо реалізації  Конвенції ООН  про права дитини на період до 2023 року Южненської міської територіальної громади</t>
  </si>
  <si>
    <t>Програма розвитку культури в Южненській міській територіальній  громаді на 2022-2024 роки</t>
  </si>
  <si>
    <t xml:space="preserve"> Програма з локалізації та ліквідації амброзії полинолистої на територій Южненської міської територіальної громади на  2020-2024 роки</t>
  </si>
  <si>
    <t xml:space="preserve"> Екологічна програма заходів з охорони навколишнього природного середовища Южненської міської територіальної громади на 2021-2023 роки</t>
  </si>
  <si>
    <t>8340</t>
  </si>
  <si>
    <t xml:space="preserve">Загальна вартість робіт, гривень </t>
  </si>
  <si>
    <t xml:space="preserve">Видатки на проведення експертної грошової оцінки земельних ділянок, що підлягають продажу </t>
  </si>
  <si>
    <t>Забезпечення діяльності палаців і будинків культури, клубів, центрів дозвілля та інших клубних закладів</t>
  </si>
  <si>
    <t>Реконструкція благоустрою загальноміських територій з влаштуванням дитячого майданчику на території Приморського парку м. Южного Одеської області</t>
  </si>
  <si>
    <t xml:space="preserve">                                                                                                               </t>
  </si>
  <si>
    <t>Затверджено на 2023  рік з урахуванням внесених змін</t>
  </si>
  <si>
    <t>Інші заходи у сфері зв`язку, телекомунікації та інформатики</t>
  </si>
  <si>
    <t>0218230</t>
  </si>
  <si>
    <t>8230</t>
  </si>
  <si>
    <t>Інші заходи громадського порядку та безпеки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</si>
  <si>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</si>
  <si>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 освітньої субвенції</t>
  </si>
  <si>
    <t>Надання загальної середньої освіти за рахунок коштів місцевого бюджету</t>
  </si>
  <si>
    <t>1015041</t>
  </si>
  <si>
    <t>5041</t>
  </si>
  <si>
    <t>Утримання та фінансова підтримка спортивних споруд</t>
  </si>
  <si>
    <t>Заходи із запобігання та ліквідації надзвичайних ситуацій та наслідків стихійного лиха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</si>
  <si>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</si>
  <si>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</si>
  <si>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</si>
  <si>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0618110</t>
  </si>
  <si>
    <t>1217640</t>
  </si>
  <si>
    <t>7640</t>
  </si>
  <si>
    <t>Заходи з енергозбереження</t>
  </si>
  <si>
    <t>3110180</t>
  </si>
  <si>
    <t>Інша діяльність у сфері державного управління</t>
  </si>
  <si>
    <t>збільшення у 113 разів</t>
  </si>
  <si>
    <t>Затверджено на 2023  рік з урахув. змін</t>
  </si>
  <si>
    <t>Программа підтримки органу самоорганізації населення в місті Южному на 2023-2025 роки</t>
  </si>
  <si>
    <t>Рішення ЮМР від 07.12.2022року               №1177-VIIІ</t>
  </si>
  <si>
    <t>Програма місцевих стимулів для працівників Комунального некомерційного підприємства"Южненська міська лікарня" Южненської міської ради на 2023-2025 роки</t>
  </si>
  <si>
    <t xml:space="preserve">Рішення ЮМР від 28.10.2022 року            №1091 -VIIІ </t>
  </si>
  <si>
    <t>Рішення ЮМР від 22.12.2020 року № 58 - VIIІ з внесеними змінами від 07.03. 2023 року   № 1229 -VIIІ шляхом викладення у новій редакції</t>
  </si>
  <si>
    <t xml:space="preserve"> Комплексна цільова програма "Електронна громада" на 2021-2023 роки</t>
  </si>
  <si>
    <t>Рішення ЮМР від 22.07.2021 року № 479-VIIІ з внесеними змінами від 28.10.2022 року № 1113-VIIІ шляхом викладення у новій редакції</t>
  </si>
  <si>
    <t>Програма підготовки територіальної оборони та місцевого населення до участі в русі національного спротиву, посилення заходів громадської безпеки в Южненській міській територіальній громаді Одеського району Одеської області на 2022-2024 роки</t>
  </si>
  <si>
    <t>Програма забезпечення діяльності Южненського комунального підприємства "Муніципальна варта" на 2022-2024 роки</t>
  </si>
  <si>
    <t xml:space="preserve">Рішення ЮМР від 30.09.2021 року № 604-VIІІ з внесеними змінами  від 01.12.2022 року №  1133  -VIII шляхом викладення  у новій редакції  </t>
  </si>
  <si>
    <t xml:space="preserve">Програма розвитку цивільного захисту, техногенної та пожежної безпеки на території Южненської  міської територіальної громади на 2022-2026 роки </t>
  </si>
  <si>
    <t>8220</t>
  </si>
  <si>
    <t>Заходи та роботи з мобілізаційної підготовки місцевого значення</t>
  </si>
  <si>
    <t>8240</t>
  </si>
  <si>
    <t xml:space="preserve">Програма підготовки територіальної оборони та місцевого населення до участі в русі національного спротиву, посилення заходів громадської безпеки в Южненській міській територіальній громаді Одеського району Одеської області на 2022-2024 роки </t>
  </si>
  <si>
    <t>8410</t>
  </si>
  <si>
    <t xml:space="preserve">Рішення ЮМР від 22.12.2020 року № 64-VIIІ з внесеними змінами   від  07.03. 2023 року № 1227 -VIIІ шляхом викладення у новій редакції 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</si>
  <si>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</si>
  <si>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Програма підвищення ефективності діяльності підрозділів Одеського прикордонного загону на 2022-2024 роки </t>
  </si>
  <si>
    <t xml:space="preserve">Рішення ЮМР від 22.09.2022  року  № 1078-VIIІз внесеними змінами від 07.03.2023 року № 1217 -VIIІ шляхом викладення у новій редакції      </t>
  </si>
  <si>
    <t>Програма зміцнення законності, безпеки та порядку на території Южненської міської територіальної громади Одеського району Одеської області на 2022-2024 роки</t>
  </si>
  <si>
    <t xml:space="preserve">Рішення ЮМР від  01.12.2022 року   №1170 -VIIІ </t>
  </si>
  <si>
    <t>Додаток  1</t>
  </si>
  <si>
    <t>від                 року</t>
  </si>
  <si>
    <t xml:space="preserve"> № </t>
  </si>
  <si>
    <t>Затверджено  на 2023 рік                             з  урахуванням внесених змін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</si>
  <si>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</si>
  <si>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</si>
  <si>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нерухоме майно, відмінне від земельної ділянки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</si>
  <si>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</si>
  <si>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</si>
  <si>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</si>
  <si>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</si>
  <si>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Плата за землю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</si>
  <si>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</si>
  <si>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</si>
  <si>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</si>
  <si>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</si>
  <si>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18030000</t>
  </si>
  <si>
    <t>Туристичний збір </t>
  </si>
  <si>
    <t>18050000</t>
  </si>
  <si>
    <t>Єдиний податок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</si>
  <si>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</si>
  <si>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</t>
  </si>
  <si>
    <t>Дотації з державного бюджету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</si>
  <si>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</si>
  <si>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Секретар Южненської міської ради</t>
  </si>
  <si>
    <t xml:space="preserve">            Оксана ВОРОТНІКОВА</t>
  </si>
  <si>
    <t>від</t>
  </si>
  <si>
    <t xml:space="preserve">№ </t>
  </si>
  <si>
    <t>Інші субвенції  з місцевого бюджету</t>
  </si>
  <si>
    <t xml:space="preserve">Районий бюджет Одеського району </t>
  </si>
  <si>
    <t>99000000000</t>
  </si>
  <si>
    <t>Державний бюджет</t>
  </si>
  <si>
    <t/>
  </si>
  <si>
    <t>Рішення ЮМР від 18.06.2020 року № 1760-VII з внесеними змінами від 25.02.2021 року  № 216 -VIIІ шляхом викладення у новій редакції</t>
  </si>
  <si>
    <t>Надання пільг окремим категоріям громадян з оплати послуг зв`язку</t>
  </si>
  <si>
    <t>Служба у справах дітей Южненської міської ради Одеського району Одеської області</t>
  </si>
  <si>
    <t>Рішення ЮМР від 22.12.2020 року №49 -VIIІ</t>
  </si>
  <si>
    <t>0</t>
  </si>
  <si>
    <t>Надання позашкільної освіти закладами позашкільної освіти, заходи із позашкільної роботи з дітьми</t>
  </si>
  <si>
    <t>Забезпечення діяльності інклюзивно-ресурсних центрів за рахунок коштів місцевого бюджету</t>
  </si>
  <si>
    <t>Програма розвитку цивільного захисту, техногенної та пожежної безпеки на території Южненської  міської територіальної громади на 2022-2026 роки</t>
  </si>
  <si>
    <t>Управління культури, спорту та молодіжної політики Южненської міської ради Одеського району Одеської області</t>
  </si>
  <si>
    <t>Надання спеціалізованої освіти мистецькими школами</t>
  </si>
  <si>
    <t xml:space="preserve">Рішення ЮМР від 22.07.2021 року № 474-VІІІ з внесеним змінами від  09.03. 2023 року № 1306 -VІІІ шляхом викладення у новій редакції        </t>
  </si>
  <si>
    <t>Рішення ЮМР від 22.07.2021 року № 473-VІІІ з внесеними змінами від 09.03. 2023 року № 1304  -VІІІ шляхом викладення у новій редакції</t>
  </si>
  <si>
    <t>Проведення навчально-тренувальних зборів і змагань з олімпійських видів спорту</t>
  </si>
  <si>
    <t>Рішення ЮМР від 22.12.2020 року № 42-VIІI з внесеними змінами  від 09.03. 2023 року  № 1308 -VIІI шляхом викладення у новій редакції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</si>
  <si>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</si>
  <si>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Управління житлово-комунального господарства Южненської міської ради Одеського району Одеської області</t>
  </si>
  <si>
    <t>Рішення ЮМР від 18.06.2020 року № 1771-VIІ  з внесеними змінами від 28.10.2022 року  № 1096 -VIIІ шляхом викладення у новій редакції</t>
  </si>
  <si>
    <t>Програма надання фінансової підтримки об`єднанням співвласників багатоквартирних будинків Южненської міської територіальної громади-учасникам Програми підтримки енергомодернізації багатоквартирних будинків "Енергодім" на 2022-2025 роки"</t>
  </si>
  <si>
    <t>Управління капітального будівництва Южненської міської ради Одеського району Одеської області</t>
  </si>
  <si>
    <t xml:space="preserve">Програма розвитку інфраструктури Южненської міської територіальної громади на 2020-2024 роки  </t>
  </si>
  <si>
    <t>Будівництво інших об`єктів комунальної власності</t>
  </si>
  <si>
    <t>Обсяг видатків бюджету розвитку, які спрямовані на будівництво об'єкта на початок бюджетного періоду, гривень</t>
  </si>
  <si>
    <t>9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</si>
  <si>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</si>
  <si>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Капітальні трансферти органам державного управління інших рівнів</t>
  </si>
  <si>
    <t>Управління освіти Южненської міської ради Одеського районого Одеської області</t>
  </si>
  <si>
    <t>(на погашення кредиторської заборгованості  станом на 01.01.23 р.)</t>
  </si>
  <si>
    <t xml:space="preserve">2021-2023 роки </t>
  </si>
  <si>
    <t>Капітальний ремонт покрівлі з утепленням  комунального закладу дошкільної освіти (ясла-садок) №3 «Веселка» комбінованого типу Южненської міської ради Одеського району Одеської області, за адресою: вул. Будівельників, 15 м. Южного Одеської області, у т.ч.:</t>
  </si>
  <si>
    <t>коригування проектно-вишукувальної документації</t>
  </si>
  <si>
    <t>Капітальний ремонт частини підвального приміщення Ліцею № 1 Южненської міської ради Одеського району Одеської області з влаштуванням найпростішого укриття, що планується використовувати для укриття учасників освітнього процесу за адресою: просп. Миру, будинок 19-А м.Южне, Одеського району, Одеської області, в т.ч.:</t>
  </si>
  <si>
    <t xml:space="preserve">2022-2023 роки </t>
  </si>
  <si>
    <t>проектно-вишукувальні роботи</t>
  </si>
  <si>
    <t>Капітальний ремонт покрівлі спортивної зали комунального закладу загальної середньої освіти  «Авторська школа М.П. Гузика» Южненської міської ради Одеського  району Одеської області, за адресою: вул. Хіміків, 10-А м. Южного Одеської області, у т.ч.:</t>
  </si>
  <si>
    <t>Капітальний ремонт  будівлі та елементів благоустрою щодо доступності осіб з інвалідністю та інших маломобільних груп населення КНП «Южненська  міська  лікарня»  Южненської  міської ради за адресою: Одеська обл., м. Южне, вул. Хіміків, 1</t>
  </si>
  <si>
    <t>Капітальний ремонт котельні селищного клубу розташованого за адресою: вул. Театральна, 4, смт Нові Білярі, Одеського району, Одеської області, в т.ч.:</t>
  </si>
  <si>
    <t>проектні роботи</t>
  </si>
  <si>
    <t>Реконструкція внутрішньоквартального проїзду від проспекту Миру до проспекту Григорівського десанту м. Южного Одеської області, в т.ч.:</t>
  </si>
  <si>
    <t>Капітальний ремонт твердого покриття (пішохідна доріжка) вздовж житлових будинків по просп. Миру, 15,17,25 м. Южного Одеської області, в т.ч.:</t>
  </si>
  <si>
    <t>Реконструкція системи газопостачання в Сичавському будинку культури Одеського району Одеської області, за адресою: с.Сичавка, вул.Цветаєва 2А, в т.ч.:</t>
  </si>
  <si>
    <t>Реконструкція нежитлових приміщень № 2-7, № 9-13 та № 17-39 в житлові, які розташовані на першому поверсі гуртожитку  для розміщення внутрішньо переміщених (евакуйованих) осіб за адресою: Одеська область, Одеський район, м. Южне, вул. Новобілярська, 26-Б</t>
  </si>
  <si>
    <t>Реконструкція будівлі адміністративного приміщення для розміщення внутрішньо переміщених (евакуйованих) осіб зі створенням  на другому та третьому поверхах гуртожитку за адресою: Одеська область, Одеський район, смт. Нові Білярі, вул. Лиманна,  2, в т.ч.:</t>
  </si>
  <si>
    <t>Реконструкція проїжджої частини дороги за ПК "Дружба" м.Южного Одеської області в т.ч.:</t>
  </si>
  <si>
    <t>Капітальний ремонт автоматичної системи протипожежного захисту в будівлі комунальної власності по вул. Новобілярській, буд. 26-Б, м.Южного Одеської області</t>
  </si>
  <si>
    <t xml:space="preserve">2020-2023 роки </t>
  </si>
  <si>
    <t>Фонд комунального майна Южненської міської ради Одеського району Одеської області</t>
  </si>
  <si>
    <t>Виготовлення проектів землеустрою щодо відведення земельних ділянок для продажу їх оренди на земельних торгах</t>
  </si>
  <si>
    <t>Оксана ВОРОТНІКОВА</t>
  </si>
  <si>
    <t>Найменування  заходу</t>
  </si>
  <si>
    <t>Управління житлово-комунального господарства                                Южненської міської ради Одеського району Одеської області</t>
  </si>
  <si>
    <t>Озеленення території Южненської міської територіальної громади   у т.ч.</t>
  </si>
  <si>
    <t xml:space="preserve">Придбання пластикових сміттєприймальних контейнерів, об'ємом 240 л (5 шт)                                         </t>
  </si>
  <si>
    <t xml:space="preserve">Придбання пластикових сміттєприймальних контейнерів, об"ємом 1,1 м³ (5 шт)                                         </t>
  </si>
  <si>
    <t xml:space="preserve">Придбання інформаційних щитів (20  шт)                                         </t>
  </si>
  <si>
    <t xml:space="preserve"> до  рішення Южненської міської ради</t>
  </si>
  <si>
    <t>грн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</si>
  <si>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</si>
  <si>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</si>
  <si>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головного розпорядника коштів місцевого бюджету/ відповідального виконавця, найменування бюджетної програми  згідно з Типовою програмною класифікацією видатків та кредитування місцевих бюджетів</t>
  </si>
  <si>
    <t xml:space="preserve">  Перелік заходів</t>
  </si>
  <si>
    <t>Виконавчий комітет Южненської міської ради Одеського району Одеської області</t>
  </si>
  <si>
    <t>Програма підготовки територіальної оборони та місцевого населення до участі в русі національного спротиву, посилення заходів громадської безпеки в Южненській міській територіальній громаді Одеського району Одеської області на 2022-2024 роки (матеріально-технічне забезпечення підрозділів територіальної оборони)</t>
  </si>
  <si>
    <t>ВСЬОГО</t>
  </si>
  <si>
    <t>№      -VIІІ</t>
  </si>
  <si>
    <t>від                            2023 року</t>
  </si>
  <si>
    <t>№               -VIІІ</t>
  </si>
  <si>
    <t>від                     2023 року</t>
  </si>
  <si>
    <t xml:space="preserve">                          Фінансування   бюджету Южненської  міської територіальної громади за  І півріччя 2023 року </t>
  </si>
  <si>
    <t>Виконано за  І півріччя 2023 року</t>
  </si>
  <si>
    <t>3118311</t>
  </si>
  <si>
    <t>0511</t>
  </si>
  <si>
    <t>Охорона та раціональне використання природних ресурсів</t>
  </si>
  <si>
    <t>Виготовлення технічної документації з нормативної грошової оцінки земельних ділянок в межах території Южненської міської територіальної громади (крім м.Южне,смт Нові Білярі) Одеського району Одеської області</t>
  </si>
  <si>
    <t>Додаток 9</t>
  </si>
  <si>
    <t>грн.</t>
  </si>
  <si>
    <t>Перелік  доріг  комунальної власності , їх місцезнаходження</t>
  </si>
  <si>
    <t>Управління житлово-комунального господарства   Южненської міської ради Одеського району Одеської області</t>
  </si>
  <si>
    <t>Поточний ремонт вул. Кооперативної с. Сичавка Одеського району  Одеської області</t>
  </si>
  <si>
    <t>Поточний ремонт вул. Філатова с. Сичавка Одеського району  Одеської області</t>
  </si>
  <si>
    <t>Поточний ремонт вул. Цвєтаєва  с. Сичавка Одеського району Одеської області</t>
  </si>
  <si>
    <t>Поточний ремонт вул. Шевченка с. Сичавка Одеського району  Одеської області</t>
  </si>
  <si>
    <t>Поточний ремонт вул. Лиманної смт Нові Білярі  Одеського району  Одеської області</t>
  </si>
  <si>
    <t>Поточний ремонт вул. Північної смт Нові Білярі  Одеського району  Одеської області</t>
  </si>
  <si>
    <t>Поточний ремонт вул. Степової смт Нові Білярі  Одеського району  Одеської області</t>
  </si>
  <si>
    <t>Поточний ремонт вул. Першотравневої смт Нові Білярі  Одеського району  Одеської області</t>
  </si>
  <si>
    <t>Поточний ремонт вул. Шахтної смт Нові Білярі  Одеського району  Одеської області</t>
  </si>
  <si>
    <t>Поточний ремонт вул. Центральної смт Нові Білярі  Одеського району  Одеської області</t>
  </si>
  <si>
    <t>Поточний ремонт вул. Одеської  смт Нові Білярі  Одеського району  Одеської області</t>
  </si>
  <si>
    <t>Поточний ремонт вул. Жовтневої смт Нові Білярі  Одеського району  Одеської області</t>
  </si>
  <si>
    <t xml:space="preserve">Поточний ремонт вул. Новобілярської м. Южного Одеської області </t>
  </si>
  <si>
    <t>Поточний ремонт вул. Приморської  ( від просп. Григорівського десанту до вул. Іванова)  м. Южного Одеської області</t>
  </si>
  <si>
    <t>Поточний ремонт вул. Комунальної м. Южного Одеської області</t>
  </si>
  <si>
    <t>Поточний ремонт проїзду від вул. Хіміків до вул. Геннадія Савельєва  м. Южного Одеського району Одеської області</t>
  </si>
  <si>
    <t>Поточний ремонт просп. Григорівського десанту м. Южного Одеської області</t>
  </si>
  <si>
    <t>Поточний ремонт  вул. Т.Г. Шевченка  м. Южного Одеської області</t>
  </si>
  <si>
    <t>Поточний ремонт дороги від вул. Хіміків до вул. Геннадія Савельєва (Торгова) м. Южного Одеської області</t>
  </si>
  <si>
    <t>Поточний ремонт вул. Геннадія Савельєва (Торгова) м. Южного Одеської області</t>
  </si>
  <si>
    <t>Поточний ремонт  вул. Хіміків м. Южного Одеської області</t>
  </si>
  <si>
    <t>Поточний ремонт  вул. Іванова м. Южного Одеської  області</t>
  </si>
  <si>
    <t>Додаток 10</t>
  </si>
  <si>
    <t>від                      2023 року</t>
  </si>
  <si>
    <t>№                  -VIІІ</t>
  </si>
  <si>
    <t>від                   2023 року</t>
  </si>
  <si>
    <t>№              -VIІІ</t>
  </si>
  <si>
    <t>Виконано за І півріччя 2023 року</t>
  </si>
  <si>
    <t xml:space="preserve">  Перелік заходів,  видатки по яких   здійснювались у І півріччі 2023 року  за рахунок коштів що надійшли у порядку відшкодування  втрат сільскогосподарського виробництва</t>
  </si>
  <si>
    <t>Поточний ремонт в'їзду на автостанцію та виїзду м.Южного Одеської області</t>
  </si>
  <si>
    <t xml:space="preserve">Придбання урн вуличних об'ємом 30 л        (5 шт)                                         </t>
  </si>
  <si>
    <t>Затверджено на 2023  рік з урахув. Змін</t>
  </si>
  <si>
    <t>Затверджено на 2023  рік з урахуванням змін</t>
  </si>
  <si>
    <t xml:space="preserve">  Перелік заходів,  видатки по яких здійснювались у  І півріччі 2023 року за рахунок Цільового фонду для виконання заходів та робіт з територіальної оборони Южненської міської територіальної громади </t>
  </si>
  <si>
    <t>№             -VIІІ</t>
  </si>
  <si>
    <t>Виконання   місцевих  програм, які фінансувались   за рахунок коштів  бюджету Южненської міської територіальної громади у  І півріччі 2023 року</t>
  </si>
  <si>
    <t>№                     -VIІІ</t>
  </si>
  <si>
    <t xml:space="preserve">Перелік природоохоронніх заходів, видатки по яких здійснювались у І півріччі 2023 року </t>
  </si>
  <si>
    <t xml:space="preserve">  Перелік доріг комунальної власності,  поточний  ремонт по яких   здійснювався  у І півріччі 2023 року  </t>
  </si>
  <si>
    <t>№                   -VIІІ</t>
  </si>
  <si>
    <t>Виконання по розподілу видатків бюджету Южненської міської  територіальної громади за І півріччя  2023 року</t>
  </si>
  <si>
    <t>Виконано за I півріччя 2023 року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</si>
  <si>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</si>
  <si>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Виконання окремих заходів з реалізації соціального проекту "Активні парки - локації здорової України"</t>
  </si>
  <si>
    <t>1015049</t>
  </si>
  <si>
    <t>5049</t>
  </si>
  <si>
    <t>8311</t>
  </si>
  <si>
    <t>збільшення у 7 разів</t>
  </si>
  <si>
    <t>Виконано за         І півріччя         2023 року</t>
  </si>
  <si>
    <t xml:space="preserve">  Програма підтримки та розвитку вторинної медичної допомоги Южненської міської територіальної громади на  період 2023-2025 роки</t>
  </si>
  <si>
    <t>Рішення ЮМР від 28.10.2022 року №1092-VII з внесеними змінами від 07.03.2023 року  № 1232 -VIIІ шляхом викладення у новій редакції</t>
  </si>
  <si>
    <t xml:space="preserve">Рішення ЮМР від  04.03.2022 року  № 948-VIIІ з внесеними змінами від  18.05.2023 року № 1397 -VIIІ шляхом викладення у новій редакції </t>
  </si>
  <si>
    <t>Рішення ЮМР від 23.12.2021 року  №  900-VIIІ з внесеними змінами від  04.05.2023 року № 1327 -VIIІ шляхом викладення у новій редакції</t>
  </si>
  <si>
    <t>Рішення ЮМР від 22.07.2021 року №480-VIІІ з внесеними змінами від 04.05.2023 року № 1325-VIII  шляхом викладення  у новій редакції</t>
  </si>
  <si>
    <t>Програма протидії злочиності та посилення публічної безпеки на теріторії Южненської міської територіальної громади Одеського району Одеської області на 2021 - 2023 роки</t>
  </si>
  <si>
    <t xml:space="preserve">Рішення ЮМР від 30.07.2021  року  № 510 -VIIІ з внесеними змінами від 18.05.2023 року № 1386 -VIIІ шляхом викладення у новій редакції      </t>
  </si>
  <si>
    <t xml:space="preserve">Рішення ЮМР від  04.03.2022 року  № 948-VIIІ з внесеними змінами від 18.05.2023 року №1397  -VIIІ шляхом викладення у новій редакції </t>
  </si>
  <si>
    <t>Рішення ЮМР від 22.07.2021 року № 470-VІІІ з внесеними змінами від 18.05.2023 року № 1387 -VIIІ  , шляхом викладення у новій редакції</t>
  </si>
  <si>
    <t>Программа щодо визначення, заохочення та влаштування памяті громадян, яким присвоєно звання "Почесний громодянин Южненської міської територіальної громади" та нагороджених почесною відзнакою "За заслуги перед Южненською міською територіальною громадою" на 2023-2025 роки"</t>
  </si>
  <si>
    <t>Рішення ЮМР від 07.03.2023 року № 1299-VIIІ</t>
  </si>
  <si>
    <t xml:space="preserve">Рішення ЮМР від 18.06.2020 року № 1758-VII з внесеними змінами  від 04.05.2023 року   № 1321 -VIIІ  шляхом викладення у новій редакції </t>
  </si>
  <si>
    <t>Рішення ЮМР від 25.07.2019 року №1438-VII з внесеними змінами  від 18.05. 2023  року № 1392 -VIII, шляхом викладення у новій редакції</t>
  </si>
  <si>
    <t>Рішення ЮМР від 21.10.2021 року                                  № 706-VIIІ з внесеними змінами  від 18.05. 2023  року № 1391 -VIII, шляхом викладення у новій редакції</t>
  </si>
  <si>
    <t>Рішення ЮМР від 20.08.2020 року №1853-VІI з внесеними змінами від 04.05.2023 року  №1341 -VIIІ шляхом викладення у новій редакції</t>
  </si>
  <si>
    <t>Рішення Южненської міської ради від 19.09.2019 року № 1529-VII з внесеними змінами від  04.05.2023року  № 1337 -VIIІ шляхом викладення у новій редакції</t>
  </si>
  <si>
    <t>Рішення Южненської міської ради від 19.09.2019 року № 1529-VII з внесеними змінами від  04.05. 2023року  № 1337 -VIIІ шляхом викладення у новій редакції</t>
  </si>
  <si>
    <t>Рішення Южненської міської ради від 19.09.2019 року № 1529-VII з внесеними змінами від  04.05.2023року  № 1337  -VIIІ шляхом викладення у новій редакції</t>
  </si>
  <si>
    <t>15816012</t>
  </si>
  <si>
    <t>Рішення ЮМР від 25.07.2019 року №1438-VII з внесеними змінами  від 18.05.2023  року № 1392 -VIII, шляхом викладення у новій редакції</t>
  </si>
  <si>
    <t>від                        2023 року</t>
  </si>
  <si>
    <t xml:space="preserve">Фінансування об'єктів, видатки по яких здійснювались за І півріччя 2023 року за рахунок коштів  бюджету розвитку </t>
  </si>
  <si>
    <t>Загальна тривалість будівництва       ( рік початку і закінчення)</t>
  </si>
  <si>
    <t>Рівень  готовності об'єкта на кінець бюджетного періоду, %</t>
  </si>
  <si>
    <t>Капітальний ремонт ділянки теплових мереж від ЦТП №29 до вводу у житлові будинки по просп. Григорівського десанту,26,28,30/16, вул. Хіміків,18,будівель по просп. Григорівського десанту,26а та 24а м.Южного Одеської області,в т.ч.:</t>
  </si>
  <si>
    <t>2020,2023 роки</t>
  </si>
  <si>
    <t>коригування проектної документації</t>
  </si>
  <si>
    <t>Проектні роботи "Нове будівництво мереж зливової каналізації з відновленням благоустрою біля будівлі за адресою: Одеська область, Одеський район, м.Южне, вул. Приморська, 19-Б"</t>
  </si>
  <si>
    <t>2023 рік</t>
  </si>
  <si>
    <t>Капітальний ремонт дороги по пр.Григорівського десанту від світлофору по вул. Хіміків до знаку "Якір" м.Южного Одеської області, в.т.ч.:</t>
  </si>
  <si>
    <t>Проектні роботи: "Капітальний ремонт частини приміщень нежитлової будівлі , яка розташована за адресою: Одеська область, Одеський район, м. Южне, проспект Григорівського десанту, 25"</t>
  </si>
  <si>
    <t>Додаток 6</t>
  </si>
  <si>
    <t>Капітальні трансферти органам державного управління інших рівнів.                                          Капітальний ремонт з теплоізоляції огороджувальних конструкцій та внутрішніх інженерних систем багатоквартирного будинку за адресою: №26 по проспекту Миру, м.Южне, Одеської області (на умовах співфінансування  з місцевого бюджету у розмірі 10%)</t>
  </si>
  <si>
    <t>Виконання показників міжбюджетних трансфертів бюджету  Южненської міської територіальної громади за І півріччя 2023 року</t>
  </si>
  <si>
    <t>41057700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</si>
  <si>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</si>
  <si>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1019770</t>
  </si>
  <si>
    <t xml:space="preserve"> Виконання доходів бюджету Южненської міської територіальної громади за І півріччя 2023 року</t>
  </si>
  <si>
    <t>Виконано
за І півріччя 2023 року</t>
  </si>
  <si>
    <t>збільшення у 79,2 разів</t>
  </si>
  <si>
    <t>збільшення у 1,8 рази</t>
  </si>
  <si>
    <t>Транспортний податок з фізичних осіб</t>
  </si>
  <si>
    <t>збільшення у 24,1 разів</t>
  </si>
  <si>
    <t>збільшення в 4 рази</t>
  </si>
  <si>
    <t>збільшення в 7,2 разів</t>
  </si>
  <si>
    <t>збільшення в 3,7 разів</t>
  </si>
  <si>
    <t>збільшення в 4,5 разів</t>
  </si>
  <si>
    <t>збільшення в 5,1 разів</t>
  </si>
  <si>
    <t>Додаток 8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</si>
</sst>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_₴_-;\-* #,##0_₴_-;_-* &quot;-&quot;_₴_-;_-@_-"/>
    <numFmt numFmtId="189" formatCode="_-* #,##0.00_₴_-;\-* #,##0.00_₴_-;_-* &quot;-&quot;??_₴_-;_-@_-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.000"/>
    <numFmt numFmtId="196" formatCode="#,##0.0"/>
    <numFmt numFmtId="197" formatCode="#,##0_ ;\-#,##0\ "/>
    <numFmt numFmtId="198" formatCode="#,##0.000"/>
    <numFmt numFmtId="199" formatCode="#,##0.0000"/>
    <numFmt numFmtId="200" formatCode="0.0%"/>
    <numFmt numFmtId="201" formatCode="_-* #,##0_р_._-;\-* #,##0_р_._-;_-* &quot;-&quot;??_р_._-;_-@_-"/>
    <numFmt numFmtId="202" formatCode="#,##0_₴"/>
    <numFmt numFmtId="203" formatCode="_-* #,##0\ _г_р_н_._-;\-* #,##0\ _г_р_н_._-;_-* &quot;-&quot;??\ _г_р_н_._-;_-@_-"/>
    <numFmt numFmtId="204" formatCode="#,##0_р_."/>
    <numFmt numFmtId="205" formatCode="#,##0.00_р_."/>
    <numFmt numFmtId="206" formatCode="0.000%"/>
    <numFmt numFmtId="207" formatCode="0.0000%"/>
    <numFmt numFmtId="208" formatCode="_-* #,##0.00\ _F_B_-;\-* #,##0.00\ _F_B_-;_-* &quot;-&quot;??\ _F_B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_-* #,##0.0\ _г_р_н_._-;\-* #,##0.0\ _г_р_н_._-;_-* &quot;-&quot;??\ _г_р_н_._-;_-@_-"/>
    <numFmt numFmtId="214" formatCode="_-* #,##0.0_р_._-;\-* #,##0.0_р_._-;_-* &quot;-&quot;??_р_._-;_-@_-"/>
    <numFmt numFmtId="215" formatCode="[$-FC19]d\ mmmm\ yyyy\ &quot;г.&quot;"/>
    <numFmt numFmtId="216" formatCode="[$]dddd\,\ d\ mmmm\ yyyy\ &quot;г&quot;\."/>
    <numFmt numFmtId="217" formatCode="#,##0.0_ ;\-#,##0.0\ "/>
    <numFmt numFmtId="218" formatCode="#,##0.000_ ;\-#,##0.000\ "/>
    <numFmt numFmtId="219" formatCode="#,##0.00_ ;\-#,##0.00\ "/>
    <numFmt numFmtId="220" formatCode="#,##0.00000"/>
    <numFmt numFmtId="221" formatCode="_-* #,##0.000\ _г_р_н_._-;\-* #,##0.000\ _г_р_н_._-;_-* &quot;-&quot;??\ _г_р_н_._-;_-@_-"/>
    <numFmt numFmtId="222" formatCode="#,##0;\-#,##0;#,&quot;-&quot;"/>
    <numFmt numFmtId="223" formatCode="#,##0_ ;[Red]\-#,##0\ "/>
  </numFmts>
  <fonts count="1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10"/>
      <name val="Arial Cyr"/>
      <family val="0"/>
    </font>
    <font>
      <b/>
      <sz val="14"/>
      <name val="Arial Cyr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i/>
      <sz val="12"/>
      <name val="Arial Cyr"/>
      <family val="2"/>
    </font>
    <font>
      <b/>
      <i/>
      <sz val="10"/>
      <name val="Arial Cyr"/>
      <family val="0"/>
    </font>
    <font>
      <i/>
      <sz val="14"/>
      <name val="Times New Roman"/>
      <family val="1"/>
    </font>
    <font>
      <sz val="13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sz val="12"/>
      <color indexed="10"/>
      <name val="Arial Cyr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  <font>
      <b/>
      <i/>
      <sz val="13"/>
      <name val="Times New Roman Cyr"/>
      <family val="1"/>
    </font>
    <font>
      <sz val="13"/>
      <name val="Times New Roman Cyr"/>
      <family val="1"/>
    </font>
    <font>
      <b/>
      <sz val="13"/>
      <name val="Times New Roman Cyr"/>
      <family val="0"/>
    </font>
    <font>
      <sz val="12"/>
      <color indexed="8"/>
      <name val="Times New Roman"/>
      <family val="1"/>
    </font>
    <font>
      <u val="single"/>
      <sz val="13"/>
      <name val="Times New Roman"/>
      <family val="1"/>
    </font>
    <font>
      <u val="single"/>
      <sz val="12"/>
      <color indexed="8"/>
      <name val="Times New Roman"/>
      <family val="1"/>
    </font>
    <font>
      <i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2"/>
      <name val="Times New Roman"/>
      <family val="1"/>
    </font>
    <font>
      <sz val="18"/>
      <name val="Times New Roman"/>
      <family val="1"/>
    </font>
    <font>
      <i/>
      <sz val="13"/>
      <name val="Times New Roman"/>
      <family val="1"/>
    </font>
    <font>
      <sz val="11"/>
      <name val="Arial"/>
      <family val="2"/>
    </font>
    <font>
      <sz val="14"/>
      <color indexed="8"/>
      <name val="Times New Roman"/>
      <family val="1"/>
    </font>
    <font>
      <i/>
      <sz val="12"/>
      <name val="Arial Cyr"/>
      <family val="0"/>
    </font>
    <font>
      <b/>
      <sz val="18"/>
      <name val="Times New Roman"/>
      <family val="1"/>
    </font>
    <font>
      <i/>
      <sz val="18"/>
      <name val="Times New Roman"/>
      <family val="1"/>
    </font>
    <font>
      <b/>
      <i/>
      <sz val="16"/>
      <name val="Times New Roman"/>
      <family val="1"/>
    </font>
    <font>
      <b/>
      <sz val="13.5"/>
      <name val="Arial"/>
      <family val="2"/>
    </font>
    <font>
      <b/>
      <i/>
      <sz val="13.5"/>
      <name val="Arial"/>
      <family val="2"/>
    </font>
    <font>
      <b/>
      <i/>
      <sz val="12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sz val="11.5"/>
      <color indexed="8"/>
      <name val="Times New Roman"/>
      <family val="1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i/>
      <sz val="16"/>
      <color indexed="8"/>
      <name val="Calibri"/>
      <family val="2"/>
    </font>
    <font>
      <sz val="10"/>
      <color indexed="63"/>
      <name val="Times New Roman"/>
      <family val="1"/>
    </font>
    <font>
      <b/>
      <sz val="16"/>
      <color indexed="8"/>
      <name val="Calibri"/>
      <family val="2"/>
    </font>
    <font>
      <b/>
      <sz val="14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Times New Roman"/>
      <family val="1"/>
    </font>
    <font>
      <i/>
      <sz val="12"/>
      <color rgb="FF333333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i/>
      <sz val="16"/>
      <color theme="1"/>
      <name val="Times New Roman"/>
      <family val="1"/>
    </font>
    <font>
      <sz val="18"/>
      <color theme="1"/>
      <name val="Times New Roman"/>
      <family val="1"/>
    </font>
    <font>
      <i/>
      <sz val="18"/>
      <color theme="1"/>
      <name val="Times New Roman"/>
      <family val="1"/>
    </font>
    <font>
      <sz val="11.5"/>
      <color theme="1"/>
      <name val="Times New Roman"/>
      <family val="1"/>
    </font>
    <font>
      <sz val="12"/>
      <color theme="1"/>
      <name val="Calibri"/>
      <family val="2"/>
    </font>
    <font>
      <sz val="16"/>
      <color theme="1"/>
      <name val="Calibri"/>
      <family val="2"/>
    </font>
    <font>
      <i/>
      <sz val="16"/>
      <color theme="1"/>
      <name val="Calibri"/>
      <family val="2"/>
    </font>
    <font>
      <sz val="10"/>
      <color rgb="FF333333"/>
      <name val="Times New Roman"/>
      <family val="1"/>
    </font>
    <font>
      <b/>
      <sz val="16"/>
      <color theme="1"/>
      <name val="Calibri"/>
      <family val="2"/>
    </font>
    <font>
      <sz val="16"/>
      <color rgb="FF000000"/>
      <name val="Times New Roman"/>
      <family val="1"/>
    </font>
    <font>
      <b/>
      <sz val="14"/>
      <color rgb="FF3333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/>
      <top style="medium"/>
      <bottom/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0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4" fillId="25" borderId="1" applyNumberFormat="0" applyAlignment="0" applyProtection="0"/>
    <xf numFmtId="0" fontId="95" fillId="26" borderId="2" applyNumberFormat="0" applyAlignment="0" applyProtection="0"/>
    <xf numFmtId="0" fontId="96" fillId="26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101" fillId="27" borderId="7" applyNumberFormat="0" applyAlignment="0" applyProtection="0"/>
    <xf numFmtId="0" fontId="102" fillId="0" borderId="0" applyNumberFormat="0" applyFill="0" applyBorder="0" applyAlignment="0" applyProtection="0"/>
    <xf numFmtId="0" fontId="103" fillId="28" borderId="0" applyNumberFormat="0" applyBorder="0" applyAlignment="0" applyProtection="0"/>
    <xf numFmtId="0" fontId="104" fillId="0" borderId="0">
      <alignment/>
      <protection/>
    </xf>
    <xf numFmtId="0" fontId="2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10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07" fillId="0" borderId="9" applyNumberFormat="0" applyFill="0" applyAlignment="0" applyProtection="0"/>
    <xf numFmtId="0" fontId="10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09" fillId="31" borderId="0" applyNumberFormat="0" applyBorder="0" applyAlignment="0" applyProtection="0"/>
  </cellStyleXfs>
  <cellXfs count="1866">
    <xf numFmtId="0" fontId="0" fillId="0" borderId="0" xfId="0" applyAlignment="1">
      <alignment/>
    </xf>
    <xf numFmtId="49" fontId="9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3" fontId="11" fillId="0" borderId="14" xfId="0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horizontal="right" vertical="center"/>
    </xf>
    <xf numFmtId="194" fontId="11" fillId="0" borderId="16" xfId="0" applyNumberFormat="1" applyFont="1" applyFill="1" applyBorder="1" applyAlignment="1">
      <alignment horizontal="right" vertical="center"/>
    </xf>
    <xf numFmtId="3" fontId="11" fillId="0" borderId="17" xfId="0" applyNumberFormat="1" applyFont="1" applyFill="1" applyBorder="1" applyAlignment="1">
      <alignment horizontal="right" vertical="center"/>
    </xf>
    <xf numFmtId="3" fontId="11" fillId="0" borderId="18" xfId="0" applyNumberFormat="1" applyFont="1" applyFill="1" applyBorder="1" applyAlignment="1">
      <alignment horizontal="right" vertical="center"/>
    </xf>
    <xf numFmtId="0" fontId="0" fillId="4" borderId="0" xfId="0" applyFont="1" applyFill="1" applyAlignment="1">
      <alignment/>
    </xf>
    <xf numFmtId="0" fontId="0" fillId="32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194" fontId="5" fillId="0" borderId="0" xfId="0" applyNumberFormat="1" applyFont="1" applyFill="1" applyBorder="1" applyAlignment="1">
      <alignment/>
    </xf>
    <xf numFmtId="194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94" fontId="14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94" fontId="5" fillId="0" borderId="0" xfId="0" applyNumberFormat="1" applyFont="1" applyFill="1" applyBorder="1" applyAlignment="1">
      <alignment/>
    </xf>
    <xf numFmtId="0" fontId="6" fillId="32" borderId="0" xfId="0" applyFont="1" applyFill="1" applyAlignment="1">
      <alignment/>
    </xf>
    <xf numFmtId="0" fontId="0" fillId="0" borderId="0" xfId="0" applyFont="1" applyFill="1" applyAlignment="1">
      <alignment vertical="top"/>
    </xf>
    <xf numFmtId="194" fontId="4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18" fillId="0" borderId="0" xfId="0" applyFont="1" applyFill="1" applyAlignment="1">
      <alignment/>
    </xf>
    <xf numFmtId="194" fontId="8" fillId="0" borderId="0" xfId="0" applyNumberFormat="1" applyFont="1" applyFill="1" applyBorder="1" applyAlignment="1">
      <alignment/>
    </xf>
    <xf numFmtId="0" fontId="18" fillId="4" borderId="0" xfId="0" applyFont="1" applyFill="1" applyAlignment="1">
      <alignment/>
    </xf>
    <xf numFmtId="0" fontId="11" fillId="0" borderId="0" xfId="0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horizontal="right" vertical="center"/>
    </xf>
    <xf numFmtId="196" fontId="11" fillId="0" borderId="0" xfId="0" applyNumberFormat="1" applyFont="1" applyFill="1" applyBorder="1" applyAlignment="1">
      <alignment horizontal="right" vertical="center"/>
    </xf>
    <xf numFmtId="194" fontId="1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19" fillId="0" borderId="0" xfId="0" applyFont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24" fillId="0" borderId="0" xfId="0" applyFont="1" applyAlignment="1">
      <alignment/>
    </xf>
    <xf numFmtId="4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right" vertical="center" wrapText="1"/>
    </xf>
    <xf numFmtId="4" fontId="23" fillId="0" borderId="0" xfId="0" applyNumberFormat="1" applyFont="1" applyBorder="1" applyAlignment="1">
      <alignment horizontal="right" vertical="center" wrapText="1"/>
    </xf>
    <xf numFmtId="4" fontId="23" fillId="0" borderId="0" xfId="0" applyNumberFormat="1" applyFont="1" applyBorder="1" applyAlignment="1">
      <alignment horizontal="right" vertical="center"/>
    </xf>
    <xf numFmtId="3" fontId="23" fillId="0" borderId="0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19" fillId="0" borderId="0" xfId="0" applyFont="1" applyAlignment="1">
      <alignment vertical="top"/>
    </xf>
    <xf numFmtId="0" fontId="19" fillId="0" borderId="0" xfId="0" applyFont="1" applyAlignment="1">
      <alignment vertical="top" wrapText="1"/>
    </xf>
    <xf numFmtId="3" fontId="19" fillId="0" borderId="0" xfId="0" applyNumberFormat="1" applyFont="1" applyAlignment="1">
      <alignment vertical="top" wrapText="1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/>
    </xf>
    <xf numFmtId="49" fontId="27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26" fillId="33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19" xfId="0" applyFont="1" applyBorder="1" applyAlignment="1">
      <alignment horizontal="center" vertical="top"/>
    </xf>
    <xf numFmtId="0" fontId="26" fillId="0" borderId="20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49" fontId="9" fillId="0" borderId="19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vertical="center" wrapText="1"/>
    </xf>
    <xf numFmtId="49" fontId="9" fillId="0" borderId="27" xfId="0" applyNumberFormat="1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 wrapText="1"/>
    </xf>
    <xf numFmtId="3" fontId="26" fillId="0" borderId="15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3" fontId="9" fillId="0" borderId="28" xfId="0" applyNumberFormat="1" applyFont="1" applyFill="1" applyBorder="1" applyAlignment="1">
      <alignment horizontal="right" vertical="center"/>
    </xf>
    <xf numFmtId="0" fontId="9" fillId="0" borderId="29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vertical="center" wrapText="1"/>
    </xf>
    <xf numFmtId="0" fontId="26" fillId="0" borderId="15" xfId="0" applyFont="1" applyFill="1" applyBorder="1" applyAlignment="1">
      <alignment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9" fontId="9" fillId="0" borderId="0" xfId="58" applyFont="1" applyAlignment="1">
      <alignment vertical="center"/>
    </xf>
    <xf numFmtId="3" fontId="26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3" fontId="9" fillId="0" borderId="0" xfId="0" applyNumberFormat="1" applyFont="1" applyAlignment="1">
      <alignment vertical="center"/>
    </xf>
    <xf numFmtId="0" fontId="9" fillId="0" borderId="0" xfId="0" applyFont="1" applyFill="1" applyBorder="1" applyAlignment="1">
      <alignment/>
    </xf>
    <xf numFmtId="49" fontId="11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 wrapText="1"/>
    </xf>
    <xf numFmtId="49" fontId="16" fillId="0" borderId="17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26" fillId="0" borderId="17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 wrapText="1"/>
    </xf>
    <xf numFmtId="49" fontId="9" fillId="0" borderId="19" xfId="0" applyNumberFormat="1" applyFont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29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3" fontId="26" fillId="0" borderId="25" xfId="0" applyNumberFormat="1" applyFont="1" applyBorder="1" applyAlignment="1">
      <alignment horizontal="right"/>
    </xf>
    <xf numFmtId="3" fontId="9" fillId="0" borderId="25" xfId="0" applyNumberFormat="1" applyFont="1" applyBorder="1" applyAlignment="1">
      <alignment horizontal="right" vertical="center"/>
    </xf>
    <xf numFmtId="3" fontId="26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3" fontId="26" fillId="0" borderId="21" xfId="0" applyNumberFormat="1" applyFont="1" applyBorder="1" applyAlignment="1">
      <alignment horizontal="right"/>
    </xf>
    <xf numFmtId="3" fontId="9" fillId="0" borderId="28" xfId="0" applyNumberFormat="1" applyFont="1" applyBorder="1" applyAlignment="1">
      <alignment horizontal="right" vertical="center"/>
    </xf>
    <xf numFmtId="3" fontId="9" fillId="33" borderId="21" xfId="0" applyNumberFormat="1" applyFont="1" applyFill="1" applyBorder="1" applyAlignment="1">
      <alignment horizontal="right" vertical="center"/>
    </xf>
    <xf numFmtId="3" fontId="26" fillId="33" borderId="10" xfId="0" applyNumberFormat="1" applyFont="1" applyFill="1" applyBorder="1" applyAlignment="1">
      <alignment horizontal="right" vertical="top"/>
    </xf>
    <xf numFmtId="3" fontId="26" fillId="33" borderId="28" xfId="0" applyNumberFormat="1" applyFont="1" applyFill="1" applyBorder="1" applyAlignment="1">
      <alignment horizontal="right" vertical="center"/>
    </xf>
    <xf numFmtId="3" fontId="9" fillId="33" borderId="28" xfId="0" applyNumberFormat="1" applyFont="1" applyFill="1" applyBorder="1" applyAlignment="1">
      <alignment horizontal="right" vertical="center"/>
    </xf>
    <xf numFmtId="49" fontId="26" fillId="0" borderId="17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0" xfId="0" applyFont="1" applyFill="1" applyAlignment="1">
      <alignment/>
    </xf>
    <xf numFmtId="0" fontId="7" fillId="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4" borderId="0" xfId="0" applyFont="1" applyFill="1" applyAlignment="1">
      <alignment/>
    </xf>
    <xf numFmtId="0" fontId="13" fillId="0" borderId="0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0" fillId="0" borderId="33" xfId="0" applyFont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49" fontId="26" fillId="0" borderId="15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center" vertical="center"/>
    </xf>
    <xf numFmtId="49" fontId="26" fillId="0" borderId="34" xfId="0" applyNumberFormat="1" applyFont="1" applyBorder="1" applyAlignment="1">
      <alignment horizontal="center" vertical="center"/>
    </xf>
    <xf numFmtId="49" fontId="26" fillId="0" borderId="35" xfId="0" applyNumberFormat="1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left" vertical="center" wrapText="1"/>
    </xf>
    <xf numFmtId="49" fontId="9" fillId="33" borderId="17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top" wrapText="1"/>
    </xf>
    <xf numFmtId="49" fontId="9" fillId="0" borderId="37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/>
    </xf>
    <xf numFmtId="9" fontId="33" fillId="0" borderId="0" xfId="0" applyNumberFormat="1" applyFont="1" applyFill="1" applyBorder="1" applyAlignment="1">
      <alignment horizontal="right" vertical="center" wrapText="1"/>
    </xf>
    <xf numFmtId="0" fontId="27" fillId="0" borderId="0" xfId="0" applyFont="1" applyFill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9" fillId="33" borderId="18" xfId="0" applyFont="1" applyFill="1" applyBorder="1" applyAlignment="1">
      <alignment horizontal="center" vertical="center"/>
    </xf>
    <xf numFmtId="3" fontId="34" fillId="0" borderId="38" xfId="0" applyNumberFormat="1" applyFont="1" applyFill="1" applyBorder="1" applyAlignment="1">
      <alignment horizontal="right" vertical="center"/>
    </xf>
    <xf numFmtId="3" fontId="34" fillId="0" borderId="27" xfId="0" applyNumberFormat="1" applyFont="1" applyFill="1" applyBorder="1" applyAlignment="1">
      <alignment horizontal="right" vertical="center"/>
    </xf>
    <xf numFmtId="3" fontId="34" fillId="0" borderId="29" xfId="0" applyNumberFormat="1" applyFont="1" applyFill="1" applyBorder="1" applyAlignment="1">
      <alignment horizontal="right" vertical="center"/>
    </xf>
    <xf numFmtId="3" fontId="34" fillId="0" borderId="39" xfId="0" applyNumberFormat="1" applyFont="1" applyFill="1" applyBorder="1" applyAlignment="1">
      <alignment horizontal="right" vertical="center"/>
    </xf>
    <xf numFmtId="3" fontId="17" fillId="0" borderId="26" xfId="0" applyNumberFormat="1" applyFont="1" applyFill="1" applyBorder="1" applyAlignment="1">
      <alignment horizontal="right" vertical="center"/>
    </xf>
    <xf numFmtId="3" fontId="17" fillId="0" borderId="24" xfId="0" applyNumberFormat="1" applyFont="1" applyFill="1" applyBorder="1" applyAlignment="1">
      <alignment horizontal="right" vertical="center"/>
    </xf>
    <xf numFmtId="194" fontId="17" fillId="0" borderId="28" xfId="0" applyNumberFormat="1" applyFont="1" applyFill="1" applyBorder="1" applyAlignment="1">
      <alignment horizontal="right" vertical="center"/>
    </xf>
    <xf numFmtId="3" fontId="17" fillId="0" borderId="19" xfId="0" applyNumberFormat="1" applyFont="1" applyFill="1" applyBorder="1" applyAlignment="1">
      <alignment horizontal="right" vertical="center"/>
    </xf>
    <xf numFmtId="3" fontId="17" fillId="0" borderId="10" xfId="0" applyNumberFormat="1" applyFont="1" applyFill="1" applyBorder="1" applyAlignment="1">
      <alignment horizontal="right" vertical="center"/>
    </xf>
    <xf numFmtId="196" fontId="32" fillId="0" borderId="40" xfId="0" applyNumberFormat="1" applyFont="1" applyFill="1" applyBorder="1" applyAlignment="1">
      <alignment horizontal="right" vertical="center"/>
    </xf>
    <xf numFmtId="3" fontId="32" fillId="0" borderId="19" xfId="0" applyNumberFormat="1" applyFont="1" applyFill="1" applyBorder="1" applyAlignment="1">
      <alignment horizontal="right" vertical="center"/>
    </xf>
    <xf numFmtId="3" fontId="32" fillId="0" borderId="10" xfId="0" applyNumberFormat="1" applyFont="1" applyFill="1" applyBorder="1" applyAlignment="1">
      <alignment horizontal="right" vertical="center"/>
    </xf>
    <xf numFmtId="3" fontId="34" fillId="0" borderId="41" xfId="0" applyNumberFormat="1" applyFont="1" applyFill="1" applyBorder="1" applyAlignment="1">
      <alignment horizontal="right" vertical="center"/>
    </xf>
    <xf numFmtId="3" fontId="34" fillId="0" borderId="10" xfId="0" applyNumberFormat="1" applyFont="1" applyFill="1" applyBorder="1" applyAlignment="1">
      <alignment horizontal="right" vertical="center"/>
    </xf>
    <xf numFmtId="194" fontId="34" fillId="0" borderId="28" xfId="0" applyNumberFormat="1" applyFont="1" applyFill="1" applyBorder="1" applyAlignment="1">
      <alignment horizontal="right" vertical="center"/>
    </xf>
    <xf numFmtId="3" fontId="34" fillId="0" borderId="22" xfId="0" applyNumberFormat="1" applyFont="1" applyFill="1" applyBorder="1" applyAlignment="1">
      <alignment horizontal="right" vertical="center"/>
    </xf>
    <xf numFmtId="3" fontId="34" fillId="0" borderId="42" xfId="0" applyNumberFormat="1" applyFont="1" applyFill="1" applyBorder="1" applyAlignment="1">
      <alignment horizontal="right" vertical="center"/>
    </xf>
    <xf numFmtId="196" fontId="34" fillId="0" borderId="40" xfId="0" applyNumberFormat="1" applyFont="1" applyFill="1" applyBorder="1" applyAlignment="1">
      <alignment horizontal="right" vertical="center"/>
    </xf>
    <xf numFmtId="3" fontId="34" fillId="0" borderId="30" xfId="0" applyNumberFormat="1" applyFont="1" applyFill="1" applyBorder="1" applyAlignment="1">
      <alignment horizontal="right" vertical="center"/>
    </xf>
    <xf numFmtId="196" fontId="17" fillId="0" borderId="28" xfId="0" applyNumberFormat="1" applyFont="1" applyFill="1" applyBorder="1" applyAlignment="1">
      <alignment horizontal="right" vertical="center"/>
    </xf>
    <xf numFmtId="3" fontId="17" fillId="0" borderId="30" xfId="0" applyNumberFormat="1" applyFont="1" applyFill="1" applyBorder="1" applyAlignment="1">
      <alignment horizontal="right" vertical="center"/>
    </xf>
    <xf numFmtId="3" fontId="34" fillId="0" borderId="19" xfId="0" applyNumberFormat="1" applyFont="1" applyFill="1" applyBorder="1" applyAlignment="1">
      <alignment horizontal="right" vertical="center"/>
    </xf>
    <xf numFmtId="3" fontId="34" fillId="0" borderId="25" xfId="0" applyNumberFormat="1" applyFont="1" applyFill="1" applyBorder="1" applyAlignment="1">
      <alignment horizontal="right" vertical="center"/>
    </xf>
    <xf numFmtId="196" fontId="34" fillId="0" borderId="28" xfId="0" applyNumberFormat="1" applyFont="1" applyFill="1" applyBorder="1" applyAlignment="1">
      <alignment horizontal="right" vertical="center"/>
    </xf>
    <xf numFmtId="3" fontId="17" fillId="0" borderId="25" xfId="0" applyNumberFormat="1" applyFont="1" applyFill="1" applyBorder="1" applyAlignment="1">
      <alignment horizontal="right" vertical="center"/>
    </xf>
    <xf numFmtId="3" fontId="34" fillId="0" borderId="19" xfId="0" applyNumberFormat="1" applyFont="1" applyFill="1" applyBorder="1" applyAlignment="1">
      <alignment horizontal="right" vertical="center" wrapText="1"/>
    </xf>
    <xf numFmtId="3" fontId="17" fillId="0" borderId="19" xfId="0" applyNumberFormat="1" applyFont="1" applyFill="1" applyBorder="1" applyAlignment="1">
      <alignment horizontal="right" vertical="center" wrapText="1"/>
    </xf>
    <xf numFmtId="3" fontId="17" fillId="0" borderId="25" xfId="0" applyNumberFormat="1" applyFont="1" applyFill="1" applyBorder="1" applyAlignment="1">
      <alignment horizontal="right" vertical="center" wrapText="1"/>
    </xf>
    <xf numFmtId="0" fontId="32" fillId="0" borderId="13" xfId="0" applyFont="1" applyFill="1" applyBorder="1" applyAlignment="1">
      <alignment horizontal="center" vertical="center"/>
    </xf>
    <xf numFmtId="3" fontId="32" fillId="0" borderId="14" xfId="0" applyNumberFormat="1" applyFont="1" applyFill="1" applyBorder="1" applyAlignment="1">
      <alignment horizontal="right" vertical="center"/>
    </xf>
    <xf numFmtId="3" fontId="32" fillId="0" borderId="15" xfId="0" applyNumberFormat="1" applyFont="1" applyFill="1" applyBorder="1" applyAlignment="1">
      <alignment horizontal="right" vertical="center"/>
    </xf>
    <xf numFmtId="194" fontId="32" fillId="0" borderId="16" xfId="0" applyNumberFormat="1" applyFont="1" applyFill="1" applyBorder="1" applyAlignment="1">
      <alignment horizontal="right" vertical="center"/>
    </xf>
    <xf numFmtId="196" fontId="32" fillId="0" borderId="16" xfId="0" applyNumberFormat="1" applyFont="1" applyFill="1" applyBorder="1" applyAlignment="1">
      <alignment horizontal="right" vertical="center"/>
    </xf>
    <xf numFmtId="3" fontId="32" fillId="0" borderId="17" xfId="0" applyNumberFormat="1" applyFont="1" applyFill="1" applyBorder="1" applyAlignment="1">
      <alignment horizontal="right" vertical="center"/>
    </xf>
    <xf numFmtId="196" fontId="34" fillId="0" borderId="43" xfId="0" applyNumberFormat="1" applyFont="1" applyFill="1" applyBorder="1" applyAlignment="1">
      <alignment horizontal="right" vertical="center"/>
    </xf>
    <xf numFmtId="3" fontId="34" fillId="0" borderId="26" xfId="0" applyNumberFormat="1" applyFont="1" applyFill="1" applyBorder="1" applyAlignment="1">
      <alignment horizontal="right" vertical="center"/>
    </xf>
    <xf numFmtId="3" fontId="17" fillId="0" borderId="36" xfId="0" applyNumberFormat="1" applyFont="1" applyFill="1" applyBorder="1" applyAlignment="1">
      <alignment horizontal="right" vertical="center" wrapText="1"/>
    </xf>
    <xf numFmtId="3" fontId="17" fillId="0" borderId="10" xfId="0" applyNumberFormat="1" applyFont="1" applyFill="1" applyBorder="1" applyAlignment="1">
      <alignment horizontal="right" vertical="center" wrapText="1"/>
    </xf>
    <xf numFmtId="3" fontId="17" fillId="0" borderId="36" xfId="0" applyNumberFormat="1" applyFont="1" applyFill="1" applyBorder="1" applyAlignment="1">
      <alignment horizontal="right" vertical="center"/>
    </xf>
    <xf numFmtId="196" fontId="17" fillId="0" borderId="28" xfId="0" applyNumberFormat="1" applyFont="1" applyFill="1" applyBorder="1" applyAlignment="1">
      <alignment horizontal="right" vertical="center" wrapText="1"/>
    </xf>
    <xf numFmtId="3" fontId="17" fillId="0" borderId="27" xfId="0" applyNumberFormat="1" applyFont="1" applyFill="1" applyBorder="1" applyAlignment="1">
      <alignment horizontal="right" vertical="center"/>
    </xf>
    <xf numFmtId="3" fontId="32" fillId="0" borderId="27" xfId="0" applyNumberFormat="1" applyFont="1" applyFill="1" applyBorder="1" applyAlignment="1">
      <alignment horizontal="right" vertical="center"/>
    </xf>
    <xf numFmtId="194" fontId="17" fillId="0" borderId="43" xfId="0" applyNumberFormat="1" applyFont="1" applyFill="1" applyBorder="1" applyAlignment="1">
      <alignment horizontal="right" vertical="center"/>
    </xf>
    <xf numFmtId="3" fontId="34" fillId="0" borderId="37" xfId="0" applyNumberFormat="1" applyFont="1" applyFill="1" applyBorder="1" applyAlignment="1">
      <alignment horizontal="right" vertical="center" wrapText="1"/>
    </xf>
    <xf numFmtId="194" fontId="34" fillId="0" borderId="43" xfId="0" applyNumberFormat="1" applyFont="1" applyFill="1" applyBorder="1" applyAlignment="1">
      <alignment horizontal="right" vertical="center"/>
    </xf>
    <xf numFmtId="3" fontId="32" fillId="0" borderId="26" xfId="0" applyNumberFormat="1" applyFont="1" applyFill="1" applyBorder="1" applyAlignment="1">
      <alignment horizontal="right" vertical="center"/>
    </xf>
    <xf numFmtId="196" fontId="17" fillId="0" borderId="43" xfId="0" applyNumberFormat="1" applyFont="1" applyFill="1" applyBorder="1" applyAlignment="1">
      <alignment horizontal="right" vertical="center"/>
    </xf>
    <xf numFmtId="194" fontId="17" fillId="0" borderId="28" xfId="0" applyNumberFormat="1" applyFont="1" applyFill="1" applyBorder="1" applyAlignment="1">
      <alignment horizontal="right" vertical="center" wrapText="1"/>
    </xf>
    <xf numFmtId="3" fontId="32" fillId="0" borderId="22" xfId="0" applyNumberFormat="1" applyFont="1" applyFill="1" applyBorder="1" applyAlignment="1">
      <alignment horizontal="right" vertical="center"/>
    </xf>
    <xf numFmtId="3" fontId="32" fillId="0" borderId="30" xfId="0" applyNumberFormat="1" applyFont="1" applyFill="1" applyBorder="1" applyAlignment="1">
      <alignment horizontal="right" vertical="center"/>
    </xf>
    <xf numFmtId="194" fontId="32" fillId="0" borderId="16" xfId="0" applyNumberFormat="1" applyFont="1" applyFill="1" applyBorder="1" applyAlignment="1">
      <alignment horizontal="right" vertical="center" wrapText="1"/>
    </xf>
    <xf numFmtId="196" fontId="32" fillId="0" borderId="16" xfId="0" applyNumberFormat="1" applyFont="1" applyFill="1" applyBorder="1" applyAlignment="1">
      <alignment horizontal="right" vertical="center" wrapText="1"/>
    </xf>
    <xf numFmtId="3" fontId="34" fillId="0" borderId="32" xfId="0" applyNumberFormat="1" applyFont="1" applyFill="1" applyBorder="1" applyAlignment="1">
      <alignment horizontal="right" vertical="center"/>
    </xf>
    <xf numFmtId="3" fontId="34" fillId="0" borderId="36" xfId="0" applyNumberFormat="1" applyFont="1" applyFill="1" applyBorder="1" applyAlignment="1">
      <alignment horizontal="right" vertical="center"/>
    </xf>
    <xf numFmtId="4" fontId="17" fillId="0" borderId="10" xfId="0" applyNumberFormat="1" applyFont="1" applyFill="1" applyBorder="1" applyAlignment="1">
      <alignment horizontal="right" vertical="center"/>
    </xf>
    <xf numFmtId="3" fontId="34" fillId="0" borderId="24" xfId="0" applyNumberFormat="1" applyFont="1" applyFill="1" applyBorder="1" applyAlignment="1">
      <alignment horizontal="right" vertical="center"/>
    </xf>
    <xf numFmtId="194" fontId="34" fillId="0" borderId="43" xfId="0" applyNumberFormat="1" applyFont="1" applyFill="1" applyBorder="1" applyAlignment="1">
      <alignment horizontal="right" vertical="center" wrapText="1"/>
    </xf>
    <xf numFmtId="196" fontId="34" fillId="0" borderId="43" xfId="0" applyNumberFormat="1" applyFont="1" applyFill="1" applyBorder="1" applyAlignment="1">
      <alignment horizontal="right" vertical="center" wrapText="1"/>
    </xf>
    <xf numFmtId="49" fontId="9" fillId="0" borderId="44" xfId="0" applyNumberFormat="1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vertical="center" wrapText="1"/>
    </xf>
    <xf numFmtId="49" fontId="9" fillId="0" borderId="0" xfId="0" applyNumberFormat="1" applyFont="1" applyAlignment="1">
      <alignment/>
    </xf>
    <xf numFmtId="0" fontId="22" fillId="0" borderId="28" xfId="0" applyFont="1" applyBorder="1" applyAlignment="1">
      <alignment horizontal="center" vertical="center" wrapText="1"/>
    </xf>
    <xf numFmtId="3" fontId="26" fillId="0" borderId="28" xfId="0" applyNumberFormat="1" applyFont="1" applyBorder="1" applyAlignment="1">
      <alignment horizontal="right" vertical="center"/>
    </xf>
    <xf numFmtId="0" fontId="25" fillId="0" borderId="44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/>
    </xf>
    <xf numFmtId="3" fontId="26" fillId="0" borderId="45" xfId="0" applyNumberFormat="1" applyFont="1" applyBorder="1" applyAlignment="1">
      <alignment horizontal="right" vertical="center"/>
    </xf>
    <xf numFmtId="3" fontId="26" fillId="0" borderId="47" xfId="0" applyNumberFormat="1" applyFont="1" applyBorder="1" applyAlignment="1">
      <alignment horizontal="right" vertical="center"/>
    </xf>
    <xf numFmtId="194" fontId="34" fillId="0" borderId="48" xfId="0" applyNumberFormat="1" applyFont="1" applyFill="1" applyBorder="1" applyAlignment="1">
      <alignment horizontal="right" vertical="center" wrapText="1"/>
    </xf>
    <xf numFmtId="194" fontId="34" fillId="0" borderId="28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/>
    </xf>
    <xf numFmtId="196" fontId="17" fillId="0" borderId="20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9" fillId="0" borderId="12" xfId="0" applyFont="1" applyBorder="1" applyAlignment="1">
      <alignment/>
    </xf>
    <xf numFmtId="49" fontId="9" fillId="0" borderId="12" xfId="0" applyNumberFormat="1" applyFont="1" applyFill="1" applyBorder="1" applyAlignment="1">
      <alignment/>
    </xf>
    <xf numFmtId="0" fontId="26" fillId="0" borderId="34" xfId="0" applyFont="1" applyFill="1" applyBorder="1" applyAlignment="1">
      <alignment horizontal="center"/>
    </xf>
    <xf numFmtId="0" fontId="26" fillId="0" borderId="49" xfId="0" applyFont="1" applyFill="1" applyBorder="1" applyAlignment="1">
      <alignment horizontal="center"/>
    </xf>
    <xf numFmtId="0" fontId="26" fillId="0" borderId="50" xfId="0" applyFont="1" applyFill="1" applyBorder="1" applyAlignment="1">
      <alignment horizontal="center"/>
    </xf>
    <xf numFmtId="0" fontId="26" fillId="0" borderId="33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6" fillId="0" borderId="51" xfId="0" applyFont="1" applyBorder="1" applyAlignment="1">
      <alignment horizontal="center"/>
    </xf>
    <xf numFmtId="0" fontId="26" fillId="0" borderId="38" xfId="0" applyFont="1" applyFill="1" applyBorder="1" applyAlignment="1">
      <alignment horizontal="center"/>
    </xf>
    <xf numFmtId="0" fontId="26" fillId="0" borderId="52" xfId="0" applyFont="1" applyFill="1" applyBorder="1" applyAlignment="1">
      <alignment horizontal="center"/>
    </xf>
    <xf numFmtId="0" fontId="26" fillId="0" borderId="53" xfId="0" applyFont="1" applyFill="1" applyBorder="1" applyAlignment="1">
      <alignment horizontal="center"/>
    </xf>
    <xf numFmtId="49" fontId="26" fillId="0" borderId="22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9" fillId="0" borderId="19" xfId="0" applyFont="1" applyBorder="1" applyAlignment="1">
      <alignment horizontal="center" wrapText="1"/>
    </xf>
    <xf numFmtId="0" fontId="33" fillId="0" borderId="0" xfId="0" applyFont="1" applyFill="1" applyBorder="1" applyAlignment="1">
      <alignment horizontal="right" vertical="center" wrapText="1"/>
    </xf>
    <xf numFmtId="0" fontId="30" fillId="33" borderId="15" xfId="0" applyFont="1" applyFill="1" applyBorder="1" applyAlignment="1">
      <alignment horizontal="center" vertical="center" wrapText="1"/>
    </xf>
    <xf numFmtId="49" fontId="30" fillId="0" borderId="17" xfId="0" applyNumberFormat="1" applyFont="1" applyBorder="1" applyAlignment="1">
      <alignment horizontal="center" vertical="center"/>
    </xf>
    <xf numFmtId="0" fontId="30" fillId="33" borderId="15" xfId="0" applyFont="1" applyFill="1" applyBorder="1" applyAlignment="1">
      <alignment horizontal="right" vertical="center" wrapText="1"/>
    </xf>
    <xf numFmtId="49" fontId="29" fillId="0" borderId="19" xfId="0" applyNumberFormat="1" applyFont="1" applyBorder="1" applyAlignment="1">
      <alignment horizontal="center" vertical="center"/>
    </xf>
    <xf numFmtId="49" fontId="30" fillId="33" borderId="15" xfId="0" applyNumberFormat="1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3" fontId="30" fillId="33" borderId="15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9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wrapText="1"/>
    </xf>
    <xf numFmtId="0" fontId="9" fillId="0" borderId="12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49" fontId="9" fillId="0" borderId="54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/>
    </xf>
    <xf numFmtId="49" fontId="26" fillId="0" borderId="19" xfId="0" applyNumberFormat="1" applyFont="1" applyFill="1" applyBorder="1" applyAlignment="1">
      <alignment vertical="center" wrapText="1"/>
    </xf>
    <xf numFmtId="3" fontId="9" fillId="0" borderId="19" xfId="0" applyNumberFormat="1" applyFont="1" applyBorder="1" applyAlignment="1">
      <alignment horizontal="right" vertical="center"/>
    </xf>
    <xf numFmtId="3" fontId="26" fillId="0" borderId="19" xfId="0" applyNumberFormat="1" applyFont="1" applyBorder="1" applyAlignment="1">
      <alignment horizontal="right" vertical="center"/>
    </xf>
    <xf numFmtId="3" fontId="26" fillId="0" borderId="44" xfId="0" applyNumberFormat="1" applyFont="1" applyBorder="1" applyAlignment="1">
      <alignment horizontal="right" vertical="center"/>
    </xf>
    <xf numFmtId="3" fontId="26" fillId="0" borderId="19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right" vertical="center" wrapText="1"/>
    </xf>
    <xf numFmtId="3" fontId="9" fillId="0" borderId="28" xfId="0" applyNumberFormat="1" applyFont="1" applyBorder="1" applyAlignment="1">
      <alignment horizontal="right" vertical="center" wrapText="1"/>
    </xf>
    <xf numFmtId="3" fontId="9" fillId="33" borderId="19" xfId="0" applyNumberFormat="1" applyFont="1" applyFill="1" applyBorder="1" applyAlignment="1">
      <alignment horizontal="right" vertical="center"/>
    </xf>
    <xf numFmtId="3" fontId="26" fillId="33" borderId="19" xfId="0" applyNumberFormat="1" applyFont="1" applyFill="1" applyBorder="1" applyAlignment="1">
      <alignment horizontal="right"/>
    </xf>
    <xf numFmtId="3" fontId="26" fillId="33" borderId="19" xfId="0" applyNumberFormat="1" applyFont="1" applyFill="1" applyBorder="1" applyAlignment="1">
      <alignment horizontal="right" vertical="center" wrapText="1"/>
    </xf>
    <xf numFmtId="3" fontId="26" fillId="33" borderId="19" xfId="0" applyNumberFormat="1" applyFont="1" applyFill="1" applyBorder="1" applyAlignment="1">
      <alignment horizontal="right" vertical="top"/>
    </xf>
    <xf numFmtId="0" fontId="26" fillId="0" borderId="28" xfId="0" applyFont="1" applyBorder="1" applyAlignment="1">
      <alignment horizontal="left" vertical="center"/>
    </xf>
    <xf numFmtId="0" fontId="26" fillId="0" borderId="19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3" fontId="19" fillId="33" borderId="19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right" vertical="center"/>
    </xf>
    <xf numFmtId="0" fontId="9" fillId="33" borderId="0" xfId="0" applyFont="1" applyFill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9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3" fontId="19" fillId="33" borderId="0" xfId="0" applyNumberFormat="1" applyFont="1" applyFill="1" applyAlignment="1">
      <alignment horizontal="right" vertical="center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3" fontId="11" fillId="0" borderId="15" xfId="0" applyNumberFormat="1" applyFont="1" applyBorder="1" applyAlignment="1">
      <alignment horizontal="right" vertical="center"/>
    </xf>
    <xf numFmtId="3" fontId="16" fillId="0" borderId="15" xfId="0" applyNumberFormat="1" applyFont="1" applyBorder="1" applyAlignment="1">
      <alignment horizontal="right" vertical="center" wrapText="1"/>
    </xf>
    <xf numFmtId="3" fontId="11" fillId="33" borderId="15" xfId="0" applyNumberFormat="1" applyFont="1" applyFill="1" applyBorder="1" applyAlignment="1">
      <alignment horizontal="right" vertical="center"/>
    </xf>
    <xf numFmtId="181" fontId="9" fillId="0" borderId="11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49" fontId="10" fillId="0" borderId="24" xfId="0" applyNumberFormat="1" applyFont="1" applyFill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26" fillId="0" borderId="15" xfId="0" applyNumberFormat="1" applyFont="1" applyFill="1" applyBorder="1" applyAlignment="1">
      <alignment vertical="center" wrapText="1"/>
    </xf>
    <xf numFmtId="49" fontId="9" fillId="0" borderId="55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49" fontId="26" fillId="0" borderId="18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26" fillId="0" borderId="35" xfId="0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10" fillId="0" borderId="27" xfId="0" applyNumberFormat="1" applyFont="1" applyFill="1" applyBorder="1" applyAlignment="1">
      <alignment horizontal="center" vertical="center"/>
    </xf>
    <xf numFmtId="3" fontId="10" fillId="0" borderId="30" xfId="0" applyNumberFormat="1" applyFont="1" applyFill="1" applyBorder="1" applyAlignment="1">
      <alignment horizontal="center" vertical="center"/>
    </xf>
    <xf numFmtId="3" fontId="10" fillId="0" borderId="42" xfId="0" applyNumberFormat="1" applyFont="1" applyFill="1" applyBorder="1" applyAlignment="1">
      <alignment horizontal="center" vertical="center"/>
    </xf>
    <xf numFmtId="3" fontId="10" fillId="0" borderId="54" xfId="0" applyNumberFormat="1" applyFont="1" applyFill="1" applyBorder="1" applyAlignment="1">
      <alignment horizontal="center" vertical="center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45" xfId="0" applyNumberFormat="1" applyFont="1" applyFill="1" applyBorder="1" applyAlignment="1">
      <alignment horizontal="center" vertical="center"/>
    </xf>
    <xf numFmtId="3" fontId="9" fillId="0" borderId="31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197" fontId="9" fillId="0" borderId="0" xfId="43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3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6" fillId="0" borderId="19" xfId="0" applyFont="1" applyBorder="1" applyAlignment="1">
      <alignment horizontal="center" wrapText="1"/>
    </xf>
    <xf numFmtId="0" fontId="26" fillId="0" borderId="25" xfId="0" applyFont="1" applyBorder="1" applyAlignment="1">
      <alignment horizontal="center" wrapText="1"/>
    </xf>
    <xf numFmtId="0" fontId="9" fillId="0" borderId="19" xfId="0" applyFont="1" applyBorder="1" applyAlignment="1">
      <alignment wrapText="1"/>
    </xf>
    <xf numFmtId="0" fontId="9" fillId="0" borderId="44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45" xfId="0" applyFont="1" applyBorder="1" applyAlignment="1">
      <alignment wrapText="1"/>
    </xf>
    <xf numFmtId="0" fontId="9" fillId="0" borderId="0" xfId="0" applyFont="1" applyFill="1" applyAlignment="1">
      <alignment horizontal="left" vertical="top"/>
    </xf>
    <xf numFmtId="0" fontId="9" fillId="0" borderId="0" xfId="0" applyNumberFormat="1" applyFont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34" borderId="5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3" fontId="26" fillId="0" borderId="20" xfId="0" applyNumberFormat="1" applyFont="1" applyBorder="1" applyAlignment="1">
      <alignment wrapText="1"/>
    </xf>
    <xf numFmtId="3" fontId="9" fillId="0" borderId="20" xfId="0" applyNumberFormat="1" applyFont="1" applyBorder="1" applyAlignment="1">
      <alignment wrapText="1"/>
    </xf>
    <xf numFmtId="3" fontId="26" fillId="0" borderId="28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/>
    </xf>
    <xf numFmtId="0" fontId="9" fillId="0" borderId="28" xfId="0" applyFont="1" applyBorder="1" applyAlignment="1">
      <alignment horizontal="right"/>
    </xf>
    <xf numFmtId="49" fontId="9" fillId="0" borderId="36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wrapText="1"/>
    </xf>
    <xf numFmtId="0" fontId="19" fillId="0" borderId="27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49" fontId="26" fillId="0" borderId="19" xfId="0" applyNumberFormat="1" applyFont="1" applyFill="1" applyBorder="1" applyAlignment="1">
      <alignment horizontal="center" vertical="center"/>
    </xf>
    <xf numFmtId="49" fontId="43" fillId="33" borderId="15" xfId="0" applyNumberFormat="1" applyFont="1" applyFill="1" applyBorder="1" applyAlignment="1">
      <alignment horizontal="center" vertical="center" wrapText="1"/>
    </xf>
    <xf numFmtId="3" fontId="17" fillId="0" borderId="37" xfId="0" applyNumberFormat="1" applyFont="1" applyFill="1" applyBorder="1" applyAlignment="1">
      <alignment horizontal="right" vertical="center"/>
    </xf>
    <xf numFmtId="196" fontId="17" fillId="0" borderId="43" xfId="0" applyNumberFormat="1" applyFont="1" applyFill="1" applyBorder="1" applyAlignment="1">
      <alignment horizontal="right" vertical="center" wrapText="1"/>
    </xf>
    <xf numFmtId="0" fontId="32" fillId="0" borderId="13" xfId="0" applyFont="1" applyFill="1" applyBorder="1" applyAlignment="1">
      <alignment horizontal="left" vertical="center"/>
    </xf>
    <xf numFmtId="194" fontId="17" fillId="0" borderId="2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194" fontId="5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26" fillId="0" borderId="52" xfId="0" applyFont="1" applyFill="1" applyBorder="1" applyAlignment="1">
      <alignment horizontal="right"/>
    </xf>
    <xf numFmtId="196" fontId="11" fillId="0" borderId="57" xfId="0" applyNumberFormat="1" applyFont="1" applyFill="1" applyBorder="1" applyAlignment="1">
      <alignment horizontal="right" vertical="center"/>
    </xf>
    <xf numFmtId="196" fontId="32" fillId="0" borderId="59" xfId="0" applyNumberFormat="1" applyFont="1" applyFill="1" applyBorder="1" applyAlignment="1">
      <alignment horizontal="right" vertical="center"/>
    </xf>
    <xf numFmtId="196" fontId="32" fillId="0" borderId="23" xfId="0" applyNumberFormat="1" applyFont="1" applyFill="1" applyBorder="1" applyAlignment="1">
      <alignment horizontal="right" vertical="center"/>
    </xf>
    <xf numFmtId="196" fontId="32" fillId="0" borderId="20" xfId="0" applyNumberFormat="1" applyFont="1" applyFill="1" applyBorder="1" applyAlignment="1">
      <alignment horizontal="right" vertical="center"/>
    </xf>
    <xf numFmtId="196" fontId="34" fillId="0" borderId="23" xfId="0" applyNumberFormat="1" applyFont="1" applyFill="1" applyBorder="1" applyAlignment="1">
      <alignment horizontal="right" vertical="center"/>
    </xf>
    <xf numFmtId="196" fontId="34" fillId="0" borderId="20" xfId="0" applyNumberFormat="1" applyFont="1" applyFill="1" applyBorder="1" applyAlignment="1">
      <alignment horizontal="right" vertical="center"/>
    </xf>
    <xf numFmtId="194" fontId="32" fillId="0" borderId="20" xfId="0" applyNumberFormat="1" applyFont="1" applyFill="1" applyBorder="1" applyAlignment="1">
      <alignment horizontal="right" vertical="center"/>
    </xf>
    <xf numFmtId="194" fontId="32" fillId="0" borderId="58" xfId="0" applyNumberFormat="1" applyFont="1" applyFill="1" applyBorder="1" applyAlignment="1">
      <alignment horizontal="right" vertical="center"/>
    </xf>
    <xf numFmtId="196" fontId="34" fillId="0" borderId="58" xfId="0" applyNumberFormat="1" applyFont="1" applyFill="1" applyBorder="1" applyAlignment="1">
      <alignment horizontal="right" vertical="center" wrapText="1"/>
    </xf>
    <xf numFmtId="194" fontId="17" fillId="0" borderId="20" xfId="0" applyNumberFormat="1" applyFont="1" applyFill="1" applyBorder="1" applyAlignment="1">
      <alignment horizontal="right" vertical="center" wrapText="1"/>
    </xf>
    <xf numFmtId="196" fontId="32" fillId="0" borderId="60" xfId="0" applyNumberFormat="1" applyFont="1" applyFill="1" applyBorder="1" applyAlignment="1">
      <alignment horizontal="right" vertical="center"/>
    </xf>
    <xf numFmtId="3" fontId="34" fillId="0" borderId="10" xfId="0" applyNumberFormat="1" applyFont="1" applyFill="1" applyBorder="1" applyAlignment="1">
      <alignment horizontal="right" vertical="center" wrapText="1"/>
    </xf>
    <xf numFmtId="0" fontId="26" fillId="0" borderId="61" xfId="0" applyFont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vertical="top"/>
    </xf>
    <xf numFmtId="0" fontId="9" fillId="0" borderId="11" xfId="0" applyNumberFormat="1" applyFont="1" applyBorder="1" applyAlignment="1">
      <alignment horizontal="left" vertical="top"/>
    </xf>
    <xf numFmtId="0" fontId="110" fillId="0" borderId="10" xfId="0" applyFont="1" applyBorder="1" applyAlignment="1">
      <alignment wrapText="1"/>
    </xf>
    <xf numFmtId="0" fontId="9" fillId="0" borderId="30" xfId="0" applyFont="1" applyFill="1" applyBorder="1" applyAlignment="1">
      <alignment vertical="center" wrapText="1"/>
    </xf>
    <xf numFmtId="0" fontId="110" fillId="35" borderId="10" xfId="0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9" fontId="9" fillId="0" borderId="0" xfId="0" applyNumberFormat="1" applyFont="1" applyFill="1" applyBorder="1" applyAlignment="1">
      <alignment horizontal="right" vertical="center" wrapText="1"/>
    </xf>
    <xf numFmtId="0" fontId="30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203" fontId="29" fillId="0" borderId="30" xfId="63" applyNumberFormat="1" applyFont="1" applyFill="1" applyBorder="1" applyAlignment="1">
      <alignment horizontal="right" vertical="center" wrapText="1"/>
    </xf>
    <xf numFmtId="49" fontId="43" fillId="33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3" fontId="13" fillId="34" borderId="29" xfId="0" applyNumberFormat="1" applyFont="1" applyFill="1" applyBorder="1" applyAlignment="1">
      <alignment horizontal="right" vertical="center"/>
    </xf>
    <xf numFmtId="0" fontId="16" fillId="34" borderId="27" xfId="0" applyFont="1" applyFill="1" applyBorder="1" applyAlignment="1">
      <alignment horizontal="right" vertical="center"/>
    </xf>
    <xf numFmtId="3" fontId="13" fillId="34" borderId="27" xfId="0" applyNumberFormat="1" applyFont="1" applyFill="1" applyBorder="1" applyAlignment="1">
      <alignment horizontal="right" vertical="center"/>
    </xf>
    <xf numFmtId="3" fontId="13" fillId="34" borderId="10" xfId="0" applyNumberFormat="1" applyFont="1" applyFill="1" applyBorder="1" applyAlignment="1">
      <alignment horizontal="right" vertical="center"/>
    </xf>
    <xf numFmtId="3" fontId="13" fillId="34" borderId="27" xfId="0" applyNumberFormat="1" applyFont="1" applyFill="1" applyBorder="1" applyAlignment="1">
      <alignment vertical="center"/>
    </xf>
    <xf numFmtId="0" fontId="13" fillId="34" borderId="10" xfId="0" applyFont="1" applyFill="1" applyBorder="1" applyAlignment="1">
      <alignment horizontal="right" vertical="center"/>
    </xf>
    <xf numFmtId="3" fontId="13" fillId="34" borderId="25" xfId="0" applyNumberFormat="1" applyFont="1" applyFill="1" applyBorder="1" applyAlignment="1">
      <alignment horizontal="right" vertical="center"/>
    </xf>
    <xf numFmtId="3" fontId="13" fillId="34" borderId="27" xfId="0" applyNumberFormat="1" applyFont="1" applyFill="1" applyBorder="1" applyAlignment="1">
      <alignment horizontal="right" vertical="center" wrapText="1"/>
    </xf>
    <xf numFmtId="0" fontId="13" fillId="34" borderId="27" xfId="0" applyFont="1" applyFill="1" applyBorder="1" applyAlignment="1">
      <alignment horizontal="right" vertical="center"/>
    </xf>
    <xf numFmtId="4" fontId="19" fillId="0" borderId="0" xfId="0" applyNumberFormat="1" applyFont="1" applyAlignment="1">
      <alignment horizontal="right" vertical="center"/>
    </xf>
    <xf numFmtId="3" fontId="13" fillId="34" borderId="10" xfId="0" applyNumberFormat="1" applyFont="1" applyFill="1" applyBorder="1" applyAlignment="1">
      <alignment horizontal="right" vertical="center" wrapText="1"/>
    </xf>
    <xf numFmtId="3" fontId="13" fillId="34" borderId="10" xfId="0" applyNumberFormat="1" applyFont="1" applyFill="1" applyBorder="1" applyAlignment="1">
      <alignment vertical="center"/>
    </xf>
    <xf numFmtId="3" fontId="32" fillId="34" borderId="15" xfId="0" applyNumberFormat="1" applyFont="1" applyFill="1" applyBorder="1" applyAlignment="1">
      <alignment horizontal="right" vertical="center"/>
    </xf>
    <xf numFmtId="194" fontId="17" fillId="0" borderId="58" xfId="0" applyNumberFormat="1" applyFont="1" applyFill="1" applyBorder="1" applyAlignment="1">
      <alignment horizontal="right" vertical="center"/>
    </xf>
    <xf numFmtId="3" fontId="26" fillId="0" borderId="10" xfId="0" applyNumberFormat="1" applyFont="1" applyBorder="1" applyAlignment="1">
      <alignment wrapText="1"/>
    </xf>
    <xf numFmtId="3" fontId="9" fillId="0" borderId="10" xfId="0" applyNumberFormat="1" applyFont="1" applyBorder="1" applyAlignment="1">
      <alignment horizontal="right" wrapText="1"/>
    </xf>
    <xf numFmtId="3" fontId="9" fillId="0" borderId="46" xfId="0" applyNumberFormat="1" applyFont="1" applyBorder="1" applyAlignment="1">
      <alignment wrapText="1"/>
    </xf>
    <xf numFmtId="3" fontId="9" fillId="0" borderId="45" xfId="0" applyNumberFormat="1" applyFont="1" applyBorder="1" applyAlignment="1">
      <alignment/>
    </xf>
    <xf numFmtId="0" fontId="9" fillId="0" borderId="0" xfId="0" applyNumberFormat="1" applyFont="1" applyAlignment="1">
      <alignment vertical="top"/>
    </xf>
    <xf numFmtId="0" fontId="0" fillId="0" borderId="12" xfId="0" applyBorder="1" applyAlignment="1">
      <alignment/>
    </xf>
    <xf numFmtId="194" fontId="32" fillId="0" borderId="48" xfId="0" applyNumberFormat="1" applyFont="1" applyFill="1" applyBorder="1" applyAlignment="1">
      <alignment horizontal="right" vertical="center" wrapText="1"/>
    </xf>
    <xf numFmtId="3" fontId="32" fillId="0" borderId="29" xfId="0" applyNumberFormat="1" applyFont="1" applyFill="1" applyBorder="1" applyAlignment="1">
      <alignment horizontal="right" vertical="center"/>
    </xf>
    <xf numFmtId="3" fontId="32" fillId="0" borderId="32" xfId="0" applyNumberFormat="1" applyFont="1" applyFill="1" applyBorder="1" applyAlignment="1">
      <alignment horizontal="right" vertical="center"/>
    </xf>
    <xf numFmtId="3" fontId="9" fillId="0" borderId="54" xfId="0" applyNumberFormat="1" applyFont="1" applyFill="1" applyBorder="1" applyAlignment="1">
      <alignment horizontal="center" vertical="center"/>
    </xf>
    <xf numFmtId="49" fontId="10" fillId="0" borderId="54" xfId="0" applyNumberFormat="1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49" fontId="10" fillId="0" borderId="55" xfId="0" applyNumberFormat="1" applyFont="1" applyFill="1" applyBorder="1" applyAlignment="1">
      <alignment horizontal="center" vertical="center"/>
    </xf>
    <xf numFmtId="3" fontId="28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right" vertical="center"/>
    </xf>
    <xf numFmtId="0" fontId="13" fillId="0" borderId="16" xfId="0" applyFont="1" applyBorder="1" applyAlignment="1">
      <alignment horizontal="center" vertical="center"/>
    </xf>
    <xf numFmtId="3" fontId="29" fillId="0" borderId="0" xfId="0" applyNumberFormat="1" applyFont="1" applyFill="1" applyAlignment="1">
      <alignment horizontal="right" vertical="center"/>
    </xf>
    <xf numFmtId="3" fontId="29" fillId="0" borderId="11" xfId="0" applyNumberFormat="1" applyFont="1" applyFill="1" applyBorder="1" applyAlignment="1">
      <alignment horizontal="right"/>
    </xf>
    <xf numFmtId="3" fontId="29" fillId="0" borderId="0" xfId="0" applyNumberFormat="1" applyFont="1" applyFill="1" applyBorder="1" applyAlignment="1">
      <alignment horizontal="right"/>
    </xf>
    <xf numFmtId="3" fontId="30" fillId="0" borderId="0" xfId="0" applyNumberFormat="1" applyFont="1" applyFill="1" applyBorder="1" applyAlignment="1">
      <alignment horizontal="right" vertical="center" wrapText="1"/>
    </xf>
    <xf numFmtId="0" fontId="41" fillId="0" borderId="0" xfId="0" applyFont="1" applyFill="1" applyBorder="1" applyAlignment="1">
      <alignment horizontal="center"/>
    </xf>
    <xf numFmtId="3" fontId="34" fillId="0" borderId="37" xfId="0" applyNumberFormat="1" applyFont="1" applyFill="1" applyBorder="1" applyAlignment="1">
      <alignment horizontal="right" vertical="center"/>
    </xf>
    <xf numFmtId="196" fontId="17" fillId="0" borderId="62" xfId="0" applyNumberFormat="1" applyFont="1" applyFill="1" applyBorder="1" applyAlignment="1">
      <alignment horizontal="right" vertical="center"/>
    </xf>
    <xf numFmtId="196" fontId="34" fillId="0" borderId="21" xfId="0" applyNumberFormat="1" applyFont="1" applyFill="1" applyBorder="1" applyAlignment="1">
      <alignment horizontal="right" vertical="center"/>
    </xf>
    <xf numFmtId="0" fontId="26" fillId="34" borderId="19" xfId="0" applyFont="1" applyFill="1" applyBorder="1" applyAlignment="1">
      <alignment horizontal="center" wrapText="1"/>
    </xf>
    <xf numFmtId="196" fontId="26" fillId="0" borderId="28" xfId="0" applyNumberFormat="1" applyFont="1" applyBorder="1" applyAlignment="1">
      <alignment horizontal="right"/>
    </xf>
    <xf numFmtId="0" fontId="9" fillId="34" borderId="19" xfId="0" applyFont="1" applyFill="1" applyBorder="1" applyAlignment="1">
      <alignment horizontal="center" wrapText="1"/>
    </xf>
    <xf numFmtId="196" fontId="9" fillId="0" borderId="28" xfId="0" applyNumberFormat="1" applyFont="1" applyBorder="1" applyAlignment="1">
      <alignment horizontal="right" wrapText="1"/>
    </xf>
    <xf numFmtId="0" fontId="26" fillId="34" borderId="19" xfId="0" applyFont="1" applyFill="1" applyBorder="1" applyAlignment="1">
      <alignment horizontal="center" vertical="center" wrapText="1"/>
    </xf>
    <xf numFmtId="196" fontId="26" fillId="0" borderId="28" xfId="0" applyNumberFormat="1" applyFont="1" applyBorder="1" applyAlignment="1">
      <alignment horizontal="right" wrapText="1"/>
    </xf>
    <xf numFmtId="3" fontId="26" fillId="0" borderId="20" xfId="0" applyNumberFormat="1" applyFont="1" applyBorder="1" applyAlignment="1">
      <alignment horizontal="right" vertical="center" wrapText="1"/>
    </xf>
    <xf numFmtId="49" fontId="9" fillId="34" borderId="19" xfId="0" applyNumberFormat="1" applyFont="1" applyFill="1" applyBorder="1" applyAlignment="1">
      <alignment horizontal="center" vertical="center" wrapText="1"/>
    </xf>
    <xf numFmtId="49" fontId="26" fillId="34" borderId="19" xfId="0" applyNumberFormat="1" applyFont="1" applyFill="1" applyBorder="1" applyAlignment="1">
      <alignment horizontal="center" vertical="center" wrapText="1"/>
    </xf>
    <xf numFmtId="196" fontId="26" fillId="0" borderId="28" xfId="0" applyNumberFormat="1" applyFont="1" applyBorder="1" applyAlignment="1">
      <alignment horizontal="right" vertical="center"/>
    </xf>
    <xf numFmtId="3" fontId="26" fillId="0" borderId="20" xfId="0" applyNumberFormat="1" applyFont="1" applyBorder="1" applyAlignment="1">
      <alignment vertical="center" wrapText="1"/>
    </xf>
    <xf numFmtId="196" fontId="9" fillId="0" borderId="28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/>
    </xf>
    <xf numFmtId="196" fontId="9" fillId="0" borderId="47" xfId="0" applyNumberFormat="1" applyFont="1" applyBorder="1" applyAlignment="1">
      <alignment horizontal="right"/>
    </xf>
    <xf numFmtId="196" fontId="26" fillId="0" borderId="28" xfId="0" applyNumberFormat="1" applyFont="1" applyBorder="1" applyAlignment="1">
      <alignment/>
    </xf>
    <xf numFmtId="196" fontId="9" fillId="0" borderId="28" xfId="0" applyNumberFormat="1" applyFont="1" applyBorder="1" applyAlignment="1">
      <alignment wrapText="1"/>
    </xf>
    <xf numFmtId="0" fontId="110" fillId="0" borderId="27" xfId="0" applyFont="1" applyBorder="1" applyAlignment="1">
      <alignment/>
    </xf>
    <xf numFmtId="0" fontId="111" fillId="0" borderId="0" xfId="0" applyFont="1" applyBorder="1" applyAlignment="1">
      <alignment wrapText="1"/>
    </xf>
    <xf numFmtId="0" fontId="110" fillId="0" borderId="0" xfId="0" applyFont="1" applyBorder="1" applyAlignment="1">
      <alignment wrapText="1"/>
    </xf>
    <xf numFmtId="3" fontId="112" fillId="0" borderId="0" xfId="0" applyNumberFormat="1" applyFont="1" applyAlignment="1">
      <alignment vertical="center"/>
    </xf>
    <xf numFmtId="0" fontId="113" fillId="0" borderId="0" xfId="0" applyFont="1" applyBorder="1" applyAlignment="1">
      <alignment vertical="center"/>
    </xf>
    <xf numFmtId="49" fontId="114" fillId="0" borderId="19" xfId="0" applyNumberFormat="1" applyFont="1" applyBorder="1" applyAlignment="1">
      <alignment horizontal="center" vertical="center"/>
    </xf>
    <xf numFmtId="49" fontId="114" fillId="0" borderId="25" xfId="0" applyNumberFormat="1" applyFont="1" applyFill="1" applyBorder="1" applyAlignment="1">
      <alignment horizontal="center" vertical="center"/>
    </xf>
    <xf numFmtId="0" fontId="114" fillId="0" borderId="10" xfId="0" applyFont="1" applyFill="1" applyBorder="1" applyAlignment="1">
      <alignment vertical="center" wrapText="1"/>
    </xf>
    <xf numFmtId="3" fontId="114" fillId="0" borderId="10" xfId="0" applyNumberFormat="1" applyFont="1" applyFill="1" applyBorder="1" applyAlignment="1">
      <alignment horizontal="center" vertical="center"/>
    </xf>
    <xf numFmtId="49" fontId="115" fillId="0" borderId="26" xfId="0" applyNumberFormat="1" applyFont="1" applyBorder="1" applyAlignment="1">
      <alignment horizontal="center" vertical="center"/>
    </xf>
    <xf numFmtId="49" fontId="115" fillId="0" borderId="24" xfId="0" applyNumberFormat="1" applyFont="1" applyFill="1" applyBorder="1" applyAlignment="1">
      <alignment horizontal="center" vertical="center"/>
    </xf>
    <xf numFmtId="0" fontId="115" fillId="0" borderId="27" xfId="0" applyFont="1" applyFill="1" applyBorder="1" applyAlignment="1">
      <alignment vertical="center" wrapText="1"/>
    </xf>
    <xf numFmtId="3" fontId="115" fillId="0" borderId="10" xfId="0" applyNumberFormat="1" applyFont="1" applyFill="1" applyBorder="1" applyAlignment="1">
      <alignment horizontal="center" vertical="center"/>
    </xf>
    <xf numFmtId="49" fontId="115" fillId="0" borderId="19" xfId="0" applyNumberFormat="1" applyFont="1" applyFill="1" applyBorder="1" applyAlignment="1">
      <alignment horizontal="center" vertical="center"/>
    </xf>
    <xf numFmtId="49" fontId="115" fillId="0" borderId="10" xfId="0" applyNumberFormat="1" applyFont="1" applyFill="1" applyBorder="1" applyAlignment="1">
      <alignment horizontal="center" vertical="center"/>
    </xf>
    <xf numFmtId="0" fontId="115" fillId="0" borderId="10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11" xfId="0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3" fontId="26" fillId="0" borderId="63" xfId="0" applyNumberFormat="1" applyFont="1" applyFill="1" applyBorder="1" applyAlignment="1">
      <alignment horizontal="center" vertical="center"/>
    </xf>
    <xf numFmtId="200" fontId="26" fillId="0" borderId="35" xfId="0" applyNumberFormat="1" applyFont="1" applyFill="1" applyBorder="1" applyAlignment="1">
      <alignment horizontal="center" vertical="center"/>
    </xf>
    <xf numFmtId="200" fontId="26" fillId="0" borderId="50" xfId="0" applyNumberFormat="1" applyFont="1" applyFill="1" applyBorder="1" applyAlignment="1">
      <alignment horizontal="center" vertical="center"/>
    </xf>
    <xf numFmtId="200" fontId="10" fillId="33" borderId="15" xfId="0" applyNumberFormat="1" applyFont="1" applyFill="1" applyBorder="1" applyAlignment="1">
      <alignment horizontal="center" vertical="center"/>
    </xf>
    <xf numFmtId="200" fontId="9" fillId="33" borderId="27" xfId="0" applyNumberFormat="1" applyFont="1" applyFill="1" applyBorder="1" applyAlignment="1">
      <alignment horizontal="center" vertical="center"/>
    </xf>
    <xf numFmtId="9" fontId="9" fillId="0" borderId="27" xfId="0" applyNumberFormat="1" applyFont="1" applyFill="1" applyBorder="1" applyAlignment="1">
      <alignment horizontal="center" vertical="center"/>
    </xf>
    <xf numFmtId="200" fontId="9" fillId="33" borderId="43" xfId="0" applyNumberFormat="1" applyFont="1" applyFill="1" applyBorder="1" applyAlignment="1">
      <alignment horizontal="center" vertical="center"/>
    </xf>
    <xf numFmtId="200" fontId="10" fillId="33" borderId="10" xfId="0" applyNumberFormat="1" applyFont="1" applyFill="1" applyBorder="1" applyAlignment="1">
      <alignment horizontal="center" vertical="center"/>
    </xf>
    <xf numFmtId="200" fontId="10" fillId="33" borderId="28" xfId="0" applyNumberFormat="1" applyFont="1" applyFill="1" applyBorder="1" applyAlignment="1">
      <alignment horizontal="center" vertical="center"/>
    </xf>
    <xf numFmtId="200" fontId="9" fillId="33" borderId="10" xfId="0" applyNumberFormat="1" applyFont="1" applyFill="1" applyBorder="1" applyAlignment="1">
      <alignment horizontal="center" vertical="center"/>
    </xf>
    <xf numFmtId="200" fontId="9" fillId="33" borderId="28" xfId="0" applyNumberFormat="1" applyFont="1" applyFill="1" applyBorder="1" applyAlignment="1">
      <alignment horizontal="center" vertical="center"/>
    </xf>
    <xf numFmtId="200" fontId="10" fillId="33" borderId="27" xfId="0" applyNumberFormat="1" applyFont="1" applyFill="1" applyBorder="1" applyAlignment="1">
      <alignment horizontal="center" vertical="center"/>
    </xf>
    <xf numFmtId="200" fontId="10" fillId="0" borderId="43" xfId="0" applyNumberFormat="1" applyFont="1" applyFill="1" applyBorder="1" applyAlignment="1">
      <alignment horizontal="center" vertical="center"/>
    </xf>
    <xf numFmtId="200" fontId="10" fillId="0" borderId="28" xfId="0" applyNumberFormat="1" applyFont="1" applyFill="1" applyBorder="1" applyAlignment="1">
      <alignment horizontal="center" vertical="center"/>
    </xf>
    <xf numFmtId="200" fontId="9" fillId="0" borderId="10" xfId="0" applyNumberFormat="1" applyFont="1" applyFill="1" applyBorder="1" applyAlignment="1">
      <alignment horizontal="center" vertical="center"/>
    </xf>
    <xf numFmtId="200" fontId="10" fillId="0" borderId="10" xfId="0" applyNumberFormat="1" applyFont="1" applyFill="1" applyBorder="1" applyAlignment="1">
      <alignment horizontal="center" vertical="center"/>
    </xf>
    <xf numFmtId="9" fontId="9" fillId="0" borderId="10" xfId="0" applyNumberFormat="1" applyFont="1" applyFill="1" applyBorder="1" applyAlignment="1">
      <alignment horizontal="center" vertical="center"/>
    </xf>
    <xf numFmtId="200" fontId="10" fillId="33" borderId="43" xfId="0" applyNumberFormat="1" applyFont="1" applyFill="1" applyBorder="1" applyAlignment="1">
      <alignment horizontal="center" vertical="center"/>
    </xf>
    <xf numFmtId="9" fontId="10" fillId="33" borderId="27" xfId="0" applyNumberFormat="1" applyFont="1" applyFill="1" applyBorder="1" applyAlignment="1">
      <alignment horizontal="center" vertical="center"/>
    </xf>
    <xf numFmtId="9" fontId="9" fillId="33" borderId="27" xfId="0" applyNumberFormat="1" applyFont="1" applyFill="1" applyBorder="1" applyAlignment="1">
      <alignment horizontal="center" vertical="center"/>
    </xf>
    <xf numFmtId="9" fontId="9" fillId="33" borderId="43" xfId="0" applyNumberFormat="1" applyFont="1" applyFill="1" applyBorder="1" applyAlignment="1">
      <alignment horizontal="center" vertical="center"/>
    </xf>
    <xf numFmtId="9" fontId="10" fillId="33" borderId="43" xfId="0" applyNumberFormat="1" applyFont="1" applyFill="1" applyBorder="1" applyAlignment="1">
      <alignment horizontal="center" vertical="center"/>
    </xf>
    <xf numFmtId="9" fontId="9" fillId="33" borderId="28" xfId="0" applyNumberFormat="1" applyFont="1" applyFill="1" applyBorder="1" applyAlignment="1">
      <alignment horizontal="center" vertical="center"/>
    </xf>
    <xf numFmtId="9" fontId="10" fillId="33" borderId="28" xfId="0" applyNumberFormat="1" applyFont="1" applyFill="1" applyBorder="1" applyAlignment="1">
      <alignment horizontal="center" vertical="center"/>
    </xf>
    <xf numFmtId="200" fontId="9" fillId="0" borderId="27" xfId="0" applyNumberFormat="1" applyFont="1" applyFill="1" applyBorder="1" applyAlignment="1">
      <alignment horizontal="center" vertical="center"/>
    </xf>
    <xf numFmtId="9" fontId="9" fillId="33" borderId="10" xfId="0" applyNumberFormat="1" applyFont="1" applyFill="1" applyBorder="1" applyAlignment="1">
      <alignment horizontal="center" vertical="center"/>
    </xf>
    <xf numFmtId="9" fontId="10" fillId="33" borderId="10" xfId="0" applyNumberFormat="1" applyFont="1" applyFill="1" applyBorder="1" applyAlignment="1">
      <alignment horizontal="center" vertical="center"/>
    </xf>
    <xf numFmtId="9" fontId="10" fillId="0" borderId="10" xfId="0" applyNumberFormat="1" applyFont="1" applyFill="1" applyBorder="1" applyAlignment="1">
      <alignment horizontal="center" vertical="center"/>
    </xf>
    <xf numFmtId="200" fontId="10" fillId="0" borderId="16" xfId="0" applyNumberFormat="1" applyFont="1" applyFill="1" applyBorder="1" applyAlignment="1">
      <alignment horizontal="center" vertical="center"/>
    </xf>
    <xf numFmtId="3" fontId="9" fillId="0" borderId="64" xfId="0" applyNumberFormat="1" applyFont="1" applyFill="1" applyBorder="1" applyAlignment="1">
      <alignment horizontal="center" vertical="center"/>
    </xf>
    <xf numFmtId="200" fontId="9" fillId="33" borderId="29" xfId="0" applyNumberFormat="1" applyFont="1" applyFill="1" applyBorder="1" applyAlignment="1">
      <alignment horizontal="center" vertical="center"/>
    </xf>
    <xf numFmtId="9" fontId="9" fillId="33" borderId="29" xfId="0" applyNumberFormat="1" applyFont="1" applyFill="1" applyBorder="1" applyAlignment="1">
      <alignment horizontal="center" vertical="center"/>
    </xf>
    <xf numFmtId="200" fontId="9" fillId="0" borderId="28" xfId="0" applyNumberFormat="1" applyFont="1" applyFill="1" applyBorder="1" applyAlignment="1">
      <alignment horizontal="center" vertical="center"/>
    </xf>
    <xf numFmtId="9" fontId="10" fillId="0" borderId="28" xfId="0" applyNumberFormat="1" applyFont="1" applyFill="1" applyBorder="1" applyAlignment="1">
      <alignment horizontal="center" vertical="center"/>
    </xf>
    <xf numFmtId="9" fontId="9" fillId="0" borderId="28" xfId="0" applyNumberFormat="1" applyFont="1" applyFill="1" applyBorder="1" applyAlignment="1">
      <alignment horizontal="center" vertical="center"/>
    </xf>
    <xf numFmtId="3" fontId="10" fillId="33" borderId="27" xfId="0" applyNumberFormat="1" applyFont="1" applyFill="1" applyBorder="1" applyAlignment="1">
      <alignment horizontal="center" vertical="center"/>
    </xf>
    <xf numFmtId="9" fontId="10" fillId="0" borderId="43" xfId="0" applyNumberFormat="1" applyFont="1" applyFill="1" applyBorder="1" applyAlignment="1">
      <alignment horizontal="center" vertical="center"/>
    </xf>
    <xf numFmtId="9" fontId="9" fillId="0" borderId="43" xfId="0" applyNumberFormat="1" applyFont="1" applyFill="1" applyBorder="1" applyAlignment="1">
      <alignment horizontal="center" vertical="center"/>
    </xf>
    <xf numFmtId="200" fontId="9" fillId="0" borderId="43" xfId="0" applyNumberFormat="1" applyFont="1" applyFill="1" applyBorder="1" applyAlignment="1">
      <alignment horizontal="center" vertical="center"/>
    </xf>
    <xf numFmtId="3" fontId="26" fillId="0" borderId="18" xfId="0" applyNumberFormat="1" applyFont="1" applyFill="1" applyBorder="1" applyAlignment="1">
      <alignment horizontal="center" vertical="center"/>
    </xf>
    <xf numFmtId="200" fontId="26" fillId="33" borderId="15" xfId="0" applyNumberFormat="1" applyFont="1" applyFill="1" applyBorder="1" applyAlignment="1">
      <alignment horizontal="center" vertical="center"/>
    </xf>
    <xf numFmtId="200" fontId="26" fillId="0" borderId="16" xfId="0" applyNumberFormat="1" applyFont="1" applyFill="1" applyBorder="1" applyAlignment="1">
      <alignment horizontal="center" vertical="center"/>
    </xf>
    <xf numFmtId="200" fontId="10" fillId="33" borderId="31" xfId="0" applyNumberFormat="1" applyFont="1" applyFill="1" applyBorder="1" applyAlignment="1">
      <alignment horizontal="center" vertical="center"/>
    </xf>
    <xf numFmtId="9" fontId="26" fillId="33" borderId="15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9" fontId="10" fillId="33" borderId="30" xfId="0" applyNumberFormat="1" applyFont="1" applyFill="1" applyBorder="1" applyAlignment="1">
      <alignment horizontal="center" vertical="center"/>
    </xf>
    <xf numFmtId="9" fontId="10" fillId="0" borderId="40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3" fontId="9" fillId="0" borderId="42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" fontId="9" fillId="0" borderId="45" xfId="0" applyNumberFormat="1" applyFont="1" applyFill="1" applyBorder="1" applyAlignment="1">
      <alignment horizontal="center" vertical="center"/>
    </xf>
    <xf numFmtId="3" fontId="10" fillId="0" borderId="56" xfId="0" applyNumberFormat="1" applyFont="1" applyFill="1" applyBorder="1" applyAlignment="1">
      <alignment horizontal="center" vertical="center"/>
    </xf>
    <xf numFmtId="200" fontId="9" fillId="33" borderId="45" xfId="0" applyNumberFormat="1" applyFont="1" applyFill="1" applyBorder="1" applyAlignment="1">
      <alignment horizontal="center" vertical="center"/>
    </xf>
    <xf numFmtId="9" fontId="10" fillId="33" borderId="45" xfId="0" applyNumberFormat="1" applyFont="1" applyFill="1" applyBorder="1" applyAlignment="1">
      <alignment horizontal="center" vertical="center"/>
    </xf>
    <xf numFmtId="9" fontId="10" fillId="0" borderId="47" xfId="0" applyNumberFormat="1" applyFont="1" applyFill="1" applyBorder="1" applyAlignment="1">
      <alignment horizontal="center" vertical="center"/>
    </xf>
    <xf numFmtId="200" fontId="9" fillId="33" borderId="31" xfId="0" applyNumberFormat="1" applyFont="1" applyFill="1" applyBorder="1" applyAlignment="1">
      <alignment horizontal="center" vertical="center"/>
    </xf>
    <xf numFmtId="200" fontId="26" fillId="0" borderId="15" xfId="0" applyNumberFormat="1" applyFont="1" applyFill="1" applyBorder="1" applyAlignment="1">
      <alignment horizontal="center" vertical="center"/>
    </xf>
    <xf numFmtId="200" fontId="26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4" fontId="28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96" fontId="10" fillId="0" borderId="0" xfId="0" applyNumberFormat="1" applyFont="1" applyFill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10" fillId="35" borderId="10" xfId="0" applyFont="1" applyFill="1" applyBorder="1" applyAlignment="1">
      <alignment horizontal="center" vertical="top" wrapText="1"/>
    </xf>
    <xf numFmtId="49" fontId="30" fillId="33" borderId="31" xfId="0" applyNumberFormat="1" applyFont="1" applyFill="1" applyBorder="1" applyAlignment="1">
      <alignment horizontal="center" vertical="center" wrapText="1"/>
    </xf>
    <xf numFmtId="203" fontId="29" fillId="0" borderId="10" xfId="63" applyNumberFormat="1" applyFont="1" applyFill="1" applyBorder="1" applyAlignment="1">
      <alignment horizontal="right" vertical="center" wrapText="1"/>
    </xf>
    <xf numFmtId="203" fontId="41" fillId="33" borderId="27" xfId="63" applyNumberFormat="1" applyFont="1" applyFill="1" applyBorder="1" applyAlignment="1">
      <alignment horizontal="right" vertical="center" wrapText="1"/>
    </xf>
    <xf numFmtId="10" fontId="10" fillId="0" borderId="28" xfId="0" applyNumberFormat="1" applyFont="1" applyFill="1" applyBorder="1" applyAlignment="1">
      <alignment horizontal="center" vertical="center"/>
    </xf>
    <xf numFmtId="10" fontId="9" fillId="0" borderId="28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3" fontId="10" fillId="0" borderId="27" xfId="0" applyNumberFormat="1" applyFont="1" applyFill="1" applyBorder="1" applyAlignment="1">
      <alignment vertical="center" wrapText="1"/>
    </xf>
    <xf numFmtId="3" fontId="26" fillId="0" borderId="15" xfId="0" applyNumberFormat="1" applyFont="1" applyFill="1" applyBorder="1" applyAlignment="1">
      <alignment vertical="center" wrapText="1"/>
    </xf>
    <xf numFmtId="9" fontId="115" fillId="0" borderId="28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25" xfId="0" applyNumberFormat="1" applyFont="1" applyFill="1" applyBorder="1" applyAlignment="1">
      <alignment horizontal="right" vertical="center"/>
    </xf>
    <xf numFmtId="3" fontId="30" fillId="33" borderId="15" xfId="0" applyNumberFormat="1" applyFont="1" applyFill="1" applyBorder="1" applyAlignment="1">
      <alignment horizontal="right" vertical="center" wrapText="1"/>
    </xf>
    <xf numFmtId="4" fontId="9" fillId="33" borderId="19" xfId="0" applyNumberFormat="1" applyFont="1" applyFill="1" applyBorder="1" applyAlignment="1">
      <alignment horizontal="right" vertical="center"/>
    </xf>
    <xf numFmtId="3" fontId="26" fillId="33" borderId="21" xfId="0" applyNumberFormat="1" applyFont="1" applyFill="1" applyBorder="1" applyAlignment="1">
      <alignment horizontal="right" vertical="center"/>
    </xf>
    <xf numFmtId="4" fontId="9" fillId="0" borderId="19" xfId="0" applyNumberFormat="1" applyFont="1" applyBorder="1" applyAlignment="1">
      <alignment horizontal="right" vertical="center"/>
    </xf>
    <xf numFmtId="4" fontId="9" fillId="33" borderId="10" xfId="0" applyNumberFormat="1" applyFont="1" applyFill="1" applyBorder="1" applyAlignment="1">
      <alignment horizontal="right" vertical="center"/>
    </xf>
    <xf numFmtId="4" fontId="26" fillId="0" borderId="26" xfId="0" applyNumberFormat="1" applyFont="1" applyBorder="1" applyAlignment="1">
      <alignment horizontal="right" vertical="center"/>
    </xf>
    <xf numFmtId="4" fontId="26" fillId="0" borderId="19" xfId="0" applyNumberFormat="1" applyFont="1" applyBorder="1" applyAlignment="1">
      <alignment horizontal="right" vertical="center"/>
    </xf>
    <xf numFmtId="4" fontId="26" fillId="0" borderId="44" xfId="0" applyNumberFormat="1" applyFont="1" applyBorder="1" applyAlignment="1">
      <alignment horizontal="right" vertical="center"/>
    </xf>
    <xf numFmtId="49" fontId="13" fillId="34" borderId="19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194" fontId="17" fillId="0" borderId="43" xfId="0" applyNumberFormat="1" applyFont="1" applyFill="1" applyBorder="1" applyAlignment="1">
      <alignment horizontal="right" vertical="center" wrapText="1"/>
    </xf>
    <xf numFmtId="0" fontId="17" fillId="0" borderId="65" xfId="0" applyFont="1" applyFill="1" applyBorder="1" applyAlignment="1">
      <alignment horizontal="center" vertical="center"/>
    </xf>
    <xf numFmtId="3" fontId="17" fillId="0" borderId="14" xfId="0" applyNumberFormat="1" applyFont="1" applyFill="1" applyBorder="1" applyAlignment="1">
      <alignment vertical="center" wrapText="1"/>
    </xf>
    <xf numFmtId="196" fontId="32" fillId="0" borderId="66" xfId="0" applyNumberFormat="1" applyFont="1" applyFill="1" applyBorder="1" applyAlignment="1">
      <alignment horizontal="right" vertical="center"/>
    </xf>
    <xf numFmtId="196" fontId="32" fillId="0" borderId="57" xfId="0" applyNumberFormat="1" applyFont="1" applyFill="1" applyBorder="1" applyAlignment="1">
      <alignment horizontal="right" vertical="center"/>
    </xf>
    <xf numFmtId="0" fontId="17" fillId="0" borderId="13" xfId="0" applyFont="1" applyFill="1" applyBorder="1" applyAlignment="1">
      <alignment horizontal="center" vertical="center"/>
    </xf>
    <xf numFmtId="3" fontId="32" fillId="0" borderId="14" xfId="0" applyNumberFormat="1" applyFont="1" applyFill="1" applyBorder="1" applyAlignment="1">
      <alignment horizontal="right" vertical="center" wrapText="1"/>
    </xf>
    <xf numFmtId="3" fontId="32" fillId="0" borderId="15" xfId="0" applyNumberFormat="1" applyFont="1" applyFill="1" applyBorder="1" applyAlignment="1">
      <alignment horizontal="right" vertical="center" wrapText="1"/>
    </xf>
    <xf numFmtId="3" fontId="32" fillId="0" borderId="67" xfId="0" applyNumberFormat="1" applyFont="1" applyFill="1" applyBorder="1" applyAlignment="1">
      <alignment horizontal="right" vertical="center"/>
    </xf>
    <xf numFmtId="196" fontId="32" fillId="0" borderId="68" xfId="0" applyNumberFormat="1" applyFont="1" applyFill="1" applyBorder="1" applyAlignment="1">
      <alignment horizontal="right" vertical="center"/>
    </xf>
    <xf numFmtId="4" fontId="17" fillId="0" borderId="19" xfId="0" applyNumberFormat="1" applyFont="1" applyFill="1" applyBorder="1" applyAlignment="1">
      <alignment horizontal="right" vertical="center"/>
    </xf>
    <xf numFmtId="196" fontId="26" fillId="0" borderId="28" xfId="0" applyNumberFormat="1" applyFont="1" applyBorder="1" applyAlignment="1">
      <alignment horizontal="right" vertical="center" wrapText="1"/>
    </xf>
    <xf numFmtId="3" fontId="26" fillId="34" borderId="20" xfId="0" applyNumberFormat="1" applyFont="1" applyFill="1" applyBorder="1" applyAlignment="1">
      <alignment vertical="center" wrapText="1"/>
    </xf>
    <xf numFmtId="3" fontId="26" fillId="0" borderId="69" xfId="0" applyNumberFormat="1" applyFont="1" applyBorder="1" applyAlignment="1">
      <alignment vertical="center" wrapText="1"/>
    </xf>
    <xf numFmtId="9" fontId="10" fillId="0" borderId="27" xfId="0" applyNumberFormat="1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vertical="center" wrapText="1"/>
    </xf>
    <xf numFmtId="0" fontId="36" fillId="0" borderId="70" xfId="0" applyFont="1" applyFill="1" applyBorder="1" applyAlignment="1">
      <alignment horizontal="center" vertical="center"/>
    </xf>
    <xf numFmtId="3" fontId="17" fillId="0" borderId="44" xfId="0" applyNumberFormat="1" applyFont="1" applyFill="1" applyBorder="1" applyAlignment="1">
      <alignment horizontal="right" vertical="center"/>
    </xf>
    <xf numFmtId="3" fontId="17" fillId="0" borderId="45" xfId="0" applyNumberFormat="1" applyFont="1" applyFill="1" applyBorder="1" applyAlignment="1">
      <alignment horizontal="right" vertical="center"/>
    </xf>
    <xf numFmtId="0" fontId="17" fillId="0" borderId="71" xfId="0" applyFont="1" applyFill="1" applyBorder="1" applyAlignment="1">
      <alignment horizontal="center" vertical="center"/>
    </xf>
    <xf numFmtId="3" fontId="17" fillId="0" borderId="44" xfId="0" applyNumberFormat="1" applyFont="1" applyFill="1" applyBorder="1" applyAlignment="1">
      <alignment vertical="center" wrapText="1"/>
    </xf>
    <xf numFmtId="194" fontId="17" fillId="0" borderId="47" xfId="0" applyNumberFormat="1" applyFont="1" applyFill="1" applyBorder="1" applyAlignment="1">
      <alignment horizontal="right" vertical="center" wrapText="1"/>
    </xf>
    <xf numFmtId="196" fontId="17" fillId="0" borderId="47" xfId="0" applyNumberFormat="1" applyFont="1" applyFill="1" applyBorder="1" applyAlignment="1">
      <alignment horizontal="right" vertical="center" wrapText="1"/>
    </xf>
    <xf numFmtId="3" fontId="17" fillId="0" borderId="56" xfId="0" applyNumberFormat="1" applyFont="1" applyFill="1" applyBorder="1" applyAlignment="1">
      <alignment horizontal="right" vertical="center"/>
    </xf>
    <xf numFmtId="3" fontId="17" fillId="0" borderId="45" xfId="0" applyNumberFormat="1" applyFont="1" applyFill="1" applyBorder="1" applyAlignment="1">
      <alignment horizontal="right" vertical="center" wrapText="1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3" fontId="26" fillId="0" borderId="28" xfId="0" applyNumberFormat="1" applyFont="1" applyFill="1" applyBorder="1" applyAlignment="1">
      <alignment horizontal="right" vertical="center"/>
    </xf>
    <xf numFmtId="3" fontId="26" fillId="0" borderId="28" xfId="0" applyNumberFormat="1" applyFont="1" applyFill="1" applyBorder="1" applyAlignment="1">
      <alignment horizontal="right"/>
    </xf>
    <xf numFmtId="3" fontId="19" fillId="0" borderId="28" xfId="0" applyNumberFormat="1" applyFont="1" applyFill="1" applyBorder="1" applyAlignment="1">
      <alignment horizontal="right" vertical="center" wrapText="1"/>
    </xf>
    <xf numFmtId="3" fontId="26" fillId="0" borderId="25" xfId="0" applyNumberFormat="1" applyFont="1" applyFill="1" applyBorder="1" applyAlignment="1">
      <alignment horizontal="right" vertical="center" wrapText="1"/>
    </xf>
    <xf numFmtId="3" fontId="9" fillId="0" borderId="21" xfId="0" applyNumberFormat="1" applyFont="1" applyFill="1" applyBorder="1" applyAlignment="1">
      <alignment horizontal="right" vertical="center"/>
    </xf>
    <xf numFmtId="3" fontId="9" fillId="0" borderId="40" xfId="0" applyNumberFormat="1" applyFont="1" applyFill="1" applyBorder="1" applyAlignment="1">
      <alignment horizontal="right" vertical="center"/>
    </xf>
    <xf numFmtId="3" fontId="26" fillId="0" borderId="10" xfId="0" applyNumberFormat="1" applyFont="1" applyFill="1" applyBorder="1" applyAlignment="1">
      <alignment horizontal="right" vertical="center"/>
    </xf>
    <xf numFmtId="3" fontId="26" fillId="0" borderId="10" xfId="0" applyNumberFormat="1" applyFont="1" applyFill="1" applyBorder="1" applyAlignment="1">
      <alignment horizontal="right" vertical="top"/>
    </xf>
    <xf numFmtId="3" fontId="26" fillId="0" borderId="21" xfId="0" applyNumberFormat="1" applyFont="1" applyFill="1" applyBorder="1" applyAlignment="1">
      <alignment horizontal="right" vertical="top"/>
    </xf>
    <xf numFmtId="0" fontId="9" fillId="0" borderId="27" xfId="0" applyFont="1" applyFill="1" applyBorder="1" applyAlignment="1" quotePrefix="1">
      <alignment vertical="center" wrapText="1"/>
    </xf>
    <xf numFmtId="49" fontId="9" fillId="34" borderId="24" xfId="0" applyNumberFormat="1" applyFont="1" applyFill="1" applyBorder="1" applyAlignment="1">
      <alignment horizontal="center" vertical="center"/>
    </xf>
    <xf numFmtId="9" fontId="9" fillId="0" borderId="30" xfId="0" applyNumberFormat="1" applyFont="1" applyFill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 wrapText="1"/>
    </xf>
    <xf numFmtId="0" fontId="114" fillId="34" borderId="10" xfId="0" applyFont="1" applyFill="1" applyBorder="1" applyAlignment="1">
      <alignment horizontal="center" vertical="center" wrapText="1"/>
    </xf>
    <xf numFmtId="0" fontId="114" fillId="34" borderId="10" xfId="0" applyFont="1" applyFill="1" applyBorder="1" applyAlignment="1" quotePrefix="1">
      <alignment vertical="center" wrapText="1"/>
    </xf>
    <xf numFmtId="49" fontId="9" fillId="0" borderId="31" xfId="0" applyNumberFormat="1" applyFont="1" applyFill="1" applyBorder="1" applyAlignment="1">
      <alignment horizontal="center" vertical="center"/>
    </xf>
    <xf numFmtId="200" fontId="9" fillId="0" borderId="72" xfId="0" applyNumberFormat="1" applyFont="1" applyFill="1" applyBorder="1" applyAlignment="1">
      <alignment horizontal="center" vertical="center"/>
    </xf>
    <xf numFmtId="203" fontId="30" fillId="34" borderId="18" xfId="0" applyNumberFormat="1" applyFont="1" applyFill="1" applyBorder="1" applyAlignment="1">
      <alignment horizontal="right" vertical="center" wrapText="1"/>
    </xf>
    <xf numFmtId="49" fontId="41" fillId="0" borderId="55" xfId="0" applyNumberFormat="1" applyFont="1" applyBorder="1" applyAlignment="1">
      <alignment horizontal="center" vertical="center"/>
    </xf>
    <xf numFmtId="3" fontId="41" fillId="33" borderId="31" xfId="0" applyNumberFormat="1" applyFont="1" applyFill="1" applyBorder="1" applyAlignment="1">
      <alignment horizontal="right" vertical="center" wrapText="1"/>
    </xf>
    <xf numFmtId="3" fontId="41" fillId="33" borderId="54" xfId="0" applyNumberFormat="1" applyFont="1" applyFill="1" applyBorder="1" applyAlignment="1">
      <alignment horizontal="right" vertical="center" wrapText="1"/>
    </xf>
    <xf numFmtId="203" fontId="41" fillId="0" borderId="54" xfId="63" applyNumberFormat="1" applyFont="1" applyFill="1" applyBorder="1" applyAlignment="1">
      <alignment horizontal="right" vertical="center" wrapText="1"/>
    </xf>
    <xf numFmtId="203" fontId="30" fillId="33" borderId="15" xfId="63" applyNumberFormat="1" applyFont="1" applyFill="1" applyBorder="1" applyAlignment="1">
      <alignment horizontal="right" vertical="center" wrapText="1"/>
    </xf>
    <xf numFmtId="0" fontId="116" fillId="34" borderId="10" xfId="0" applyFont="1" applyFill="1" applyBorder="1" applyAlignment="1">
      <alignment horizontal="center" vertical="center" wrapText="1"/>
    </xf>
    <xf numFmtId="203" fontId="30" fillId="0" borderId="15" xfId="63" applyNumberFormat="1" applyFont="1" applyFill="1" applyBorder="1" applyAlignment="1">
      <alignment horizontal="right" vertical="center" wrapText="1"/>
    </xf>
    <xf numFmtId="0" fontId="116" fillId="34" borderId="19" xfId="0" applyFont="1" applyFill="1" applyBorder="1" applyAlignment="1">
      <alignment horizontal="center" vertical="center" wrapText="1"/>
    </xf>
    <xf numFmtId="0" fontId="114" fillId="0" borderId="10" xfId="0" applyFont="1" applyFill="1" applyBorder="1" applyAlignment="1" quotePrefix="1">
      <alignment vertical="center" wrapText="1"/>
    </xf>
    <xf numFmtId="9" fontId="26" fillId="0" borderId="35" xfId="0" applyNumberFormat="1" applyFont="1" applyFill="1" applyBorder="1" applyAlignment="1">
      <alignment horizontal="center" vertical="center"/>
    </xf>
    <xf numFmtId="0" fontId="9" fillId="0" borderId="30" xfId="0" applyNumberFormat="1" applyFont="1" applyFill="1" applyBorder="1" applyAlignment="1">
      <alignment horizontal="center" vertical="center"/>
    </xf>
    <xf numFmtId="200" fontId="10" fillId="33" borderId="30" xfId="0" applyNumberFormat="1" applyFont="1" applyFill="1" applyBorder="1" applyAlignment="1">
      <alignment horizontal="center" vertical="center"/>
    </xf>
    <xf numFmtId="9" fontId="9" fillId="33" borderId="40" xfId="0" applyNumberFormat="1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vertical="center"/>
    </xf>
    <xf numFmtId="0" fontId="26" fillId="0" borderId="15" xfId="0" applyFont="1" applyFill="1" applyBorder="1" applyAlignment="1">
      <alignment horizontal="left" vertical="center" wrapText="1"/>
    </xf>
    <xf numFmtId="200" fontId="10" fillId="0" borderId="72" xfId="0" applyNumberFormat="1" applyFont="1" applyFill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200" fontId="19" fillId="0" borderId="0" xfId="0" applyNumberFormat="1" applyFont="1" applyAlignment="1">
      <alignment horizontal="right" vertical="center"/>
    </xf>
    <xf numFmtId="200" fontId="13" fillId="0" borderId="0" xfId="0" applyNumberFormat="1" applyFont="1" applyAlignment="1">
      <alignment horizontal="right" vertical="center"/>
    </xf>
    <xf numFmtId="200" fontId="9" fillId="0" borderId="50" xfId="0" applyNumberFormat="1" applyFont="1" applyBorder="1" applyAlignment="1">
      <alignment horizontal="center" vertical="center" wrapText="1"/>
    </xf>
    <xf numFmtId="200" fontId="11" fillId="0" borderId="16" xfId="0" applyNumberFormat="1" applyFont="1" applyBorder="1" applyAlignment="1">
      <alignment horizontal="right" vertical="center"/>
    </xf>
    <xf numFmtId="200" fontId="16" fillId="0" borderId="16" xfId="0" applyNumberFormat="1" applyFont="1" applyBorder="1" applyAlignment="1">
      <alignment horizontal="right" vertical="center"/>
    </xf>
    <xf numFmtId="200" fontId="9" fillId="0" borderId="0" xfId="0" applyNumberFormat="1" applyFont="1" applyAlignment="1">
      <alignment horizontal="right" vertical="center"/>
    </xf>
    <xf numFmtId="3" fontId="9" fillId="0" borderId="20" xfId="0" applyNumberFormat="1" applyFont="1" applyFill="1" applyBorder="1" applyAlignment="1">
      <alignment wrapText="1"/>
    </xf>
    <xf numFmtId="3" fontId="26" fillId="0" borderId="20" xfId="0" applyNumberFormat="1" applyFont="1" applyFill="1" applyBorder="1" applyAlignment="1">
      <alignment vertical="center" wrapText="1"/>
    </xf>
    <xf numFmtId="49" fontId="10" fillId="0" borderId="39" xfId="0" applyNumberFormat="1" applyFont="1" applyBorder="1" applyAlignment="1">
      <alignment horizontal="center" vertical="center"/>
    </xf>
    <xf numFmtId="49" fontId="10" fillId="0" borderId="67" xfId="0" applyNumberFormat="1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vertical="center" wrapText="1"/>
    </xf>
    <xf numFmtId="3" fontId="10" fillId="0" borderId="67" xfId="0" applyNumberFormat="1" applyFont="1" applyFill="1" applyBorder="1" applyAlignment="1">
      <alignment horizontal="center" vertical="center"/>
    </xf>
    <xf numFmtId="200" fontId="10" fillId="33" borderId="67" xfId="0" applyNumberFormat="1" applyFont="1" applyFill="1" applyBorder="1" applyAlignment="1">
      <alignment horizontal="center" vertical="center"/>
    </xf>
    <xf numFmtId="9" fontId="10" fillId="0" borderId="67" xfId="0" applyNumberFormat="1" applyFont="1" applyFill="1" applyBorder="1" applyAlignment="1">
      <alignment horizontal="center" vertical="center"/>
    </xf>
    <xf numFmtId="200" fontId="10" fillId="0" borderId="68" xfId="0" applyNumberFormat="1" applyFont="1" applyFill="1" applyBorder="1" applyAlignment="1">
      <alignment horizontal="center" vertical="center"/>
    </xf>
    <xf numFmtId="49" fontId="10" fillId="0" borderId="32" xfId="0" applyNumberFormat="1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vertical="center" wrapText="1"/>
    </xf>
    <xf numFmtId="3" fontId="10" fillId="0" borderId="29" xfId="0" applyNumberFormat="1" applyFont="1" applyFill="1" applyBorder="1" applyAlignment="1">
      <alignment horizontal="center" vertical="center"/>
    </xf>
    <xf numFmtId="200" fontId="10" fillId="33" borderId="29" xfId="0" applyNumberFormat="1" applyFont="1" applyFill="1" applyBorder="1" applyAlignment="1">
      <alignment horizontal="center" vertical="center"/>
    </xf>
    <xf numFmtId="9" fontId="10" fillId="33" borderId="29" xfId="0" applyNumberFormat="1" applyFont="1" applyFill="1" applyBorder="1" applyAlignment="1">
      <alignment horizontal="center" vertical="center"/>
    </xf>
    <xf numFmtId="200" fontId="10" fillId="0" borderId="48" xfId="0" applyNumberFormat="1" applyFont="1" applyFill="1" applyBorder="1" applyAlignment="1">
      <alignment horizontal="center" vertical="center"/>
    </xf>
    <xf numFmtId="10" fontId="9" fillId="0" borderId="48" xfId="0" applyNumberFormat="1" applyFont="1" applyFill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49" fontId="10" fillId="0" borderId="29" xfId="0" applyNumberFormat="1" applyFont="1" applyFill="1" applyBorder="1" applyAlignment="1">
      <alignment vertical="center" wrapText="1"/>
    </xf>
    <xf numFmtId="49" fontId="10" fillId="0" borderId="64" xfId="0" applyNumberFormat="1" applyFont="1" applyBorder="1" applyAlignment="1">
      <alignment horizontal="center" vertical="center"/>
    </xf>
    <xf numFmtId="49" fontId="10" fillId="0" borderId="29" xfId="0" applyNumberFormat="1" applyFont="1" applyFill="1" applyBorder="1" applyAlignment="1">
      <alignment vertical="top" wrapText="1"/>
    </xf>
    <xf numFmtId="49" fontId="10" fillId="0" borderId="29" xfId="0" applyNumberFormat="1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vertical="center" wrapText="1"/>
    </xf>
    <xf numFmtId="3" fontId="10" fillId="0" borderId="64" xfId="0" applyNumberFormat="1" applyFont="1" applyFill="1" applyBorder="1" applyAlignment="1">
      <alignment horizontal="center" vertical="center"/>
    </xf>
    <xf numFmtId="9" fontId="10" fillId="0" borderId="29" xfId="0" applyNumberFormat="1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vertical="center"/>
    </xf>
    <xf numFmtId="0" fontId="10" fillId="0" borderId="29" xfId="0" applyFont="1" applyFill="1" applyBorder="1" applyAlignment="1">
      <alignment horizontal="left" vertical="center" wrapText="1"/>
    </xf>
    <xf numFmtId="200" fontId="10" fillId="33" borderId="48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9" fillId="0" borderId="0" xfId="0" applyFont="1" applyAlignment="1">
      <alignment horizontal="left" vertical="top"/>
    </xf>
    <xf numFmtId="0" fontId="9" fillId="0" borderId="12" xfId="0" applyNumberFormat="1" applyFont="1" applyBorder="1" applyAlignment="1">
      <alignment vertical="top"/>
    </xf>
    <xf numFmtId="0" fontId="9" fillId="0" borderId="11" xfId="0" applyFont="1" applyBorder="1" applyAlignment="1">
      <alignment/>
    </xf>
    <xf numFmtId="200" fontId="19" fillId="0" borderId="11" xfId="0" applyNumberFormat="1" applyFont="1" applyBorder="1" applyAlignment="1">
      <alignment horizontal="right" vertical="center"/>
    </xf>
    <xf numFmtId="200" fontId="19" fillId="0" borderId="12" xfId="0" applyNumberFormat="1" applyFont="1" applyBorder="1" applyAlignment="1">
      <alignment horizontal="right" vertical="center"/>
    </xf>
    <xf numFmtId="3" fontId="17" fillId="0" borderId="17" xfId="0" applyNumberFormat="1" applyFont="1" applyFill="1" applyBorder="1" applyAlignment="1">
      <alignment horizontal="right" vertical="center"/>
    </xf>
    <xf numFmtId="3" fontId="17" fillId="0" borderId="15" xfId="0" applyNumberFormat="1" applyFont="1" applyFill="1" applyBorder="1" applyAlignment="1">
      <alignment horizontal="right" vertical="center"/>
    </xf>
    <xf numFmtId="196" fontId="17" fillId="0" borderId="16" xfId="0" applyNumberFormat="1" applyFont="1" applyFill="1" applyBorder="1" applyAlignment="1">
      <alignment horizontal="right" vertical="center"/>
    </xf>
    <xf numFmtId="196" fontId="17" fillId="0" borderId="16" xfId="0" applyNumberFormat="1" applyFont="1" applyFill="1" applyBorder="1" applyAlignment="1">
      <alignment horizontal="right" vertical="center" wrapText="1"/>
    </xf>
    <xf numFmtId="0" fontId="114" fillId="0" borderId="19" xfId="0" applyFont="1" applyFill="1" applyBorder="1" applyAlignment="1">
      <alignment horizontal="center" vertical="center" wrapText="1"/>
    </xf>
    <xf numFmtId="0" fontId="114" fillId="0" borderId="10" xfId="0" applyFont="1" applyFill="1" applyBorder="1" applyAlignment="1">
      <alignment horizontal="center" vertical="center" wrapText="1"/>
    </xf>
    <xf numFmtId="49" fontId="114" fillId="0" borderId="22" xfId="0" applyNumberFormat="1" applyFont="1" applyFill="1" applyBorder="1" applyAlignment="1">
      <alignment horizontal="center" vertical="center" wrapText="1"/>
    </xf>
    <xf numFmtId="49" fontId="114" fillId="0" borderId="30" xfId="0" applyNumberFormat="1" applyFont="1" applyFill="1" applyBorder="1" applyAlignment="1">
      <alignment horizontal="center" vertical="center" wrapText="1"/>
    </xf>
    <xf numFmtId="49" fontId="114" fillId="0" borderId="10" xfId="0" applyNumberFormat="1" applyFont="1" applyFill="1" applyBorder="1" applyAlignment="1">
      <alignment horizontal="center" vertical="center" wrapText="1"/>
    </xf>
    <xf numFmtId="200" fontId="114" fillId="0" borderId="28" xfId="0" applyNumberFormat="1" applyFont="1" applyFill="1" applyBorder="1" applyAlignment="1">
      <alignment horizontal="center" vertical="center"/>
    </xf>
    <xf numFmtId="200" fontId="115" fillId="0" borderId="28" xfId="0" applyNumberFormat="1" applyFont="1" applyFill="1" applyBorder="1" applyAlignment="1">
      <alignment horizontal="center" vertical="center"/>
    </xf>
    <xf numFmtId="0" fontId="114" fillId="0" borderId="55" xfId="0" applyFont="1" applyFill="1" applyBorder="1" applyAlignment="1">
      <alignment horizontal="center" vertical="center" wrapText="1"/>
    </xf>
    <xf numFmtId="49" fontId="114" fillId="0" borderId="31" xfId="0" applyNumberFormat="1" applyFont="1" applyFill="1" applyBorder="1" applyAlignment="1">
      <alignment horizontal="center" vertical="center" wrapText="1"/>
    </xf>
    <xf numFmtId="49" fontId="114" fillId="0" borderId="31" xfId="0" applyNumberFormat="1" applyFont="1" applyFill="1" applyBorder="1" applyAlignment="1" quotePrefix="1">
      <alignment vertical="center" wrapText="1"/>
    </xf>
    <xf numFmtId="0" fontId="114" fillId="0" borderId="22" xfId="0" applyFont="1" applyFill="1" applyBorder="1" applyAlignment="1">
      <alignment horizontal="center" vertical="center" wrapText="1"/>
    </xf>
    <xf numFmtId="49" fontId="114" fillId="0" borderId="30" xfId="0" applyNumberFormat="1" applyFont="1" applyFill="1" applyBorder="1" applyAlignment="1" quotePrefix="1">
      <alignment vertical="center" wrapText="1"/>
    </xf>
    <xf numFmtId="222" fontId="114" fillId="0" borderId="30" xfId="0" applyNumberFormat="1" applyFont="1" applyFill="1" applyBorder="1" applyAlignment="1">
      <alignment horizontal="center" vertical="center"/>
    </xf>
    <xf numFmtId="49" fontId="114" fillId="0" borderId="19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/>
    </xf>
    <xf numFmtId="49" fontId="114" fillId="0" borderId="26" xfId="0" applyNumberFormat="1" applyFont="1" applyFill="1" applyBorder="1" applyAlignment="1">
      <alignment horizontal="center" vertical="center" wrapText="1"/>
    </xf>
    <xf numFmtId="49" fontId="114" fillId="0" borderId="27" xfId="0" applyNumberFormat="1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left" vertical="center" wrapText="1"/>
    </xf>
    <xf numFmtId="9" fontId="26" fillId="33" borderId="15" xfId="0" applyNumberFormat="1" applyFont="1" applyFill="1" applyBorder="1" applyAlignment="1">
      <alignment horizontal="center" vertical="center" wrapText="1"/>
    </xf>
    <xf numFmtId="49" fontId="115" fillId="0" borderId="19" xfId="0" applyNumberFormat="1" applyFont="1" applyBorder="1" applyAlignment="1">
      <alignment horizontal="center" vertical="center"/>
    </xf>
    <xf numFmtId="49" fontId="115" fillId="0" borderId="25" xfId="0" applyNumberFormat="1" applyFont="1" applyFill="1" applyBorder="1" applyAlignment="1">
      <alignment horizontal="center" vertical="center"/>
    </xf>
    <xf numFmtId="49" fontId="10" fillId="0" borderId="42" xfId="0" applyNumberFormat="1" applyFont="1" applyFill="1" applyBorder="1" applyAlignment="1">
      <alignment horizontal="center" vertical="center" wrapText="1"/>
    </xf>
    <xf numFmtId="9" fontId="10" fillId="0" borderId="3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 quotePrefix="1">
      <alignment vertical="center" wrapText="1"/>
    </xf>
    <xf numFmtId="0" fontId="117" fillId="34" borderId="10" xfId="0" applyFont="1" applyFill="1" applyBorder="1" applyAlignment="1" quotePrefix="1">
      <alignment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117" fillId="34" borderId="26" xfId="0" applyFont="1" applyFill="1" applyBorder="1" applyAlignment="1">
      <alignment horizontal="center" vertical="center" wrapText="1"/>
    </xf>
    <xf numFmtId="0" fontId="117" fillId="34" borderId="27" xfId="0" applyFont="1" applyFill="1" applyBorder="1" applyAlignment="1" quotePrefix="1">
      <alignment vertical="center" wrapText="1"/>
    </xf>
    <xf numFmtId="49" fontId="117" fillId="34" borderId="19" xfId="0" applyNumberFormat="1" applyFont="1" applyFill="1" applyBorder="1" applyAlignment="1">
      <alignment horizontal="center" vertical="center" wrapText="1"/>
    </xf>
    <xf numFmtId="0" fontId="117" fillId="34" borderId="10" xfId="0" applyFont="1" applyFill="1" applyBorder="1" applyAlignment="1">
      <alignment horizontal="center" vertical="center" wrapText="1"/>
    </xf>
    <xf numFmtId="0" fontId="117" fillId="34" borderId="25" xfId="0" applyFont="1" applyFill="1" applyBorder="1" applyAlignment="1" quotePrefix="1">
      <alignment vertical="center" wrapText="1"/>
    </xf>
    <xf numFmtId="0" fontId="117" fillId="34" borderId="20" xfId="0" applyFont="1" applyFill="1" applyBorder="1" applyAlignment="1" quotePrefix="1">
      <alignment vertical="center" wrapText="1"/>
    </xf>
    <xf numFmtId="49" fontId="117" fillId="34" borderId="26" xfId="0" applyNumberFormat="1" applyFont="1" applyFill="1" applyBorder="1" applyAlignment="1">
      <alignment horizontal="center" vertical="center" wrapText="1"/>
    </xf>
    <xf numFmtId="0" fontId="117" fillId="34" borderId="27" xfId="0" applyFont="1" applyFill="1" applyBorder="1" applyAlignment="1">
      <alignment horizontal="center" vertical="center" wrapText="1"/>
    </xf>
    <xf numFmtId="49" fontId="117" fillId="34" borderId="27" xfId="0" applyNumberFormat="1" applyFont="1" applyFill="1" applyBorder="1" applyAlignment="1">
      <alignment horizontal="center" vertical="center" wrapText="1"/>
    </xf>
    <xf numFmtId="0" fontId="117" fillId="34" borderId="19" xfId="0" applyFont="1" applyFill="1" applyBorder="1" applyAlignment="1">
      <alignment horizontal="center" vertical="center" wrapText="1"/>
    </xf>
    <xf numFmtId="49" fontId="117" fillId="34" borderId="22" xfId="0" applyNumberFormat="1" applyFont="1" applyFill="1" applyBorder="1" applyAlignment="1">
      <alignment horizontal="center" vertical="center" wrapText="1"/>
    </xf>
    <xf numFmtId="0" fontId="117" fillId="34" borderId="22" xfId="0" applyFont="1" applyFill="1" applyBorder="1" applyAlignment="1">
      <alignment horizontal="center" vertical="center" wrapText="1"/>
    </xf>
    <xf numFmtId="3" fontId="13" fillId="34" borderId="30" xfId="0" applyNumberFormat="1" applyFont="1" applyFill="1" applyBorder="1" applyAlignment="1">
      <alignment horizontal="right" vertical="center"/>
    </xf>
    <xf numFmtId="49" fontId="117" fillId="34" borderId="10" xfId="0" applyNumberFormat="1" applyFont="1" applyFill="1" applyBorder="1" applyAlignment="1">
      <alignment horizontal="center" vertical="center" wrapText="1"/>
    </xf>
    <xf numFmtId="0" fontId="13" fillId="34" borderId="30" xfId="0" applyFont="1" applyFill="1" applyBorder="1" applyAlignment="1" quotePrefix="1">
      <alignment vertical="center" wrapText="1"/>
    </xf>
    <xf numFmtId="0" fontId="26" fillId="0" borderId="55" xfId="0" applyFont="1" applyFill="1" applyBorder="1" applyAlignment="1">
      <alignment horizontal="center"/>
    </xf>
    <xf numFmtId="0" fontId="26" fillId="0" borderId="72" xfId="0" applyFont="1" applyFill="1" applyBorder="1" applyAlignment="1">
      <alignment horizontal="center"/>
    </xf>
    <xf numFmtId="0" fontId="34" fillId="0" borderId="73" xfId="0" applyFont="1" applyFill="1" applyBorder="1" applyAlignment="1">
      <alignment horizontal="center" vertical="center"/>
    </xf>
    <xf numFmtId="0" fontId="34" fillId="0" borderId="53" xfId="0" applyFont="1" applyFill="1" applyBorder="1" applyAlignment="1">
      <alignment wrapText="1"/>
    </xf>
    <xf numFmtId="0" fontId="17" fillId="0" borderId="7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/>
    </xf>
    <xf numFmtId="0" fontId="17" fillId="0" borderId="70" xfId="0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left" vertical="center" wrapText="1"/>
    </xf>
    <xf numFmtId="0" fontId="34" fillId="0" borderId="70" xfId="0" applyFont="1" applyFill="1" applyBorder="1" applyAlignment="1">
      <alignment horizontal="center" vertical="center"/>
    </xf>
    <xf numFmtId="0" fontId="34" fillId="0" borderId="21" xfId="0" applyFont="1" applyBorder="1" applyAlignment="1">
      <alignment vertical="center" wrapText="1"/>
    </xf>
    <xf numFmtId="0" fontId="34" fillId="0" borderId="21" xfId="0" applyFont="1" applyFill="1" applyBorder="1" applyAlignment="1">
      <alignment vertical="justify" wrapText="1"/>
    </xf>
    <xf numFmtId="0" fontId="17" fillId="0" borderId="21" xfId="0" applyFont="1" applyFill="1" applyBorder="1" applyAlignment="1">
      <alignment vertical="center" wrapText="1"/>
    </xf>
    <xf numFmtId="0" fontId="34" fillId="0" borderId="21" xfId="0" applyFont="1" applyFill="1" applyBorder="1" applyAlignment="1">
      <alignment wrapText="1"/>
    </xf>
    <xf numFmtId="0" fontId="17" fillId="0" borderId="21" xfId="0" applyFont="1" applyFill="1" applyBorder="1" applyAlignment="1">
      <alignment horizontal="left" vertical="center" wrapText="1"/>
    </xf>
    <xf numFmtId="194" fontId="46" fillId="0" borderId="28" xfId="0" applyNumberFormat="1" applyFont="1" applyFill="1" applyBorder="1" applyAlignment="1">
      <alignment horizontal="right" vertical="center"/>
    </xf>
    <xf numFmtId="0" fontId="118" fillId="0" borderId="25" xfId="0" applyFont="1" applyFill="1" applyBorder="1" applyAlignment="1">
      <alignment vertical="center" wrapText="1"/>
    </xf>
    <xf numFmtId="0" fontId="118" fillId="0" borderId="7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left" vertical="center" wrapText="1"/>
    </xf>
    <xf numFmtId="0" fontId="34" fillId="0" borderId="74" xfId="0" applyFont="1" applyFill="1" applyBorder="1" applyAlignment="1">
      <alignment horizontal="center" vertical="center"/>
    </xf>
    <xf numFmtId="0" fontId="35" fillId="0" borderId="62" xfId="0" applyFont="1" applyFill="1" applyBorder="1" applyAlignment="1">
      <alignment vertical="center"/>
    </xf>
    <xf numFmtId="194" fontId="34" fillId="0" borderId="62" xfId="0" applyNumberFormat="1" applyFont="1" applyFill="1" applyBorder="1" applyAlignment="1">
      <alignment horizontal="right" vertical="center" wrapText="1"/>
    </xf>
    <xf numFmtId="194" fontId="34" fillId="0" borderId="58" xfId="0" applyNumberFormat="1" applyFont="1" applyFill="1" applyBorder="1" applyAlignment="1">
      <alignment horizontal="right" vertical="center"/>
    </xf>
    <xf numFmtId="0" fontId="17" fillId="0" borderId="70" xfId="0" applyNumberFormat="1" applyFont="1" applyFill="1" applyBorder="1" applyAlignment="1">
      <alignment horizontal="center" vertical="center"/>
    </xf>
    <xf numFmtId="2" fontId="36" fillId="0" borderId="21" xfId="0" applyNumberFormat="1" applyFont="1" applyFill="1" applyBorder="1" applyAlignment="1">
      <alignment wrapText="1"/>
    </xf>
    <xf numFmtId="0" fontId="17" fillId="0" borderId="21" xfId="0" applyFont="1" applyFill="1" applyBorder="1" applyAlignment="1">
      <alignment vertical="center"/>
    </xf>
    <xf numFmtId="0" fontId="17" fillId="0" borderId="74" xfId="0" applyNumberFormat="1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vertical="center" wrapText="1"/>
    </xf>
    <xf numFmtId="0" fontId="35" fillId="0" borderId="62" xfId="0" applyFont="1" applyFill="1" applyBorder="1" applyAlignment="1">
      <alignment vertical="center" wrapText="1"/>
    </xf>
    <xf numFmtId="3" fontId="34" fillId="0" borderId="11" xfId="0" applyNumberFormat="1" applyFont="1" applyFill="1" applyBorder="1" applyAlignment="1">
      <alignment horizontal="right" vertical="center" wrapText="1"/>
    </xf>
    <xf numFmtId="0" fontId="17" fillId="0" borderId="74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vertical="center" wrapText="1"/>
    </xf>
    <xf numFmtId="0" fontId="36" fillId="0" borderId="21" xfId="0" applyFont="1" applyFill="1" applyBorder="1" applyAlignment="1">
      <alignment horizontal="left" vertical="center" wrapText="1"/>
    </xf>
    <xf numFmtId="0" fontId="36" fillId="0" borderId="70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vertical="center" wrapText="1"/>
    </xf>
    <xf numFmtId="0" fontId="36" fillId="0" borderId="21" xfId="0" applyFont="1" applyFill="1" applyBorder="1" applyAlignment="1">
      <alignment vertical="center"/>
    </xf>
    <xf numFmtId="0" fontId="34" fillId="0" borderId="62" xfId="0" applyFont="1" applyFill="1" applyBorder="1" applyAlignment="1">
      <alignment vertical="center"/>
    </xf>
    <xf numFmtId="3" fontId="34" fillId="0" borderId="33" xfId="0" applyNumberFormat="1" applyFont="1" applyFill="1" applyBorder="1" applyAlignment="1">
      <alignment horizontal="right" vertical="center"/>
    </xf>
    <xf numFmtId="196" fontId="34" fillId="0" borderId="28" xfId="0" applyNumberFormat="1" applyFont="1" applyFill="1" applyBorder="1" applyAlignment="1">
      <alignment horizontal="right" vertical="center" wrapText="1"/>
    </xf>
    <xf numFmtId="0" fontId="34" fillId="0" borderId="75" xfId="0" applyFont="1" applyFill="1" applyBorder="1" applyAlignment="1">
      <alignment horizontal="center" vertical="center"/>
    </xf>
    <xf numFmtId="0" fontId="34" fillId="0" borderId="76" xfId="0" applyFont="1" applyFill="1" applyBorder="1" applyAlignment="1">
      <alignment vertical="center"/>
    </xf>
    <xf numFmtId="0" fontId="32" fillId="0" borderId="66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left" vertical="center" wrapText="1"/>
    </xf>
    <xf numFmtId="0" fontId="36" fillId="0" borderId="77" xfId="0" applyFont="1" applyFill="1" applyBorder="1" applyAlignment="1">
      <alignment vertical="center" wrapText="1"/>
    </xf>
    <xf numFmtId="0" fontId="32" fillId="0" borderId="66" xfId="0" applyFont="1" applyFill="1" applyBorder="1" applyAlignment="1">
      <alignment horizontal="left" vertical="center"/>
    </xf>
    <xf numFmtId="0" fontId="17" fillId="0" borderId="66" xfId="0" applyFont="1" applyFill="1" applyBorder="1" applyAlignment="1">
      <alignment wrapText="1"/>
    </xf>
    <xf numFmtId="3" fontId="17" fillId="0" borderId="39" xfId="0" applyNumberFormat="1" applyFont="1" applyFill="1" applyBorder="1" applyAlignment="1">
      <alignment vertical="center" wrapText="1"/>
    </xf>
    <xf numFmtId="0" fontId="37" fillId="0" borderId="66" xfId="0" applyFont="1" applyFill="1" applyBorder="1" applyAlignment="1">
      <alignment vertical="center" wrapText="1"/>
    </xf>
    <xf numFmtId="3" fontId="32" fillId="0" borderId="57" xfId="0" applyNumberFormat="1" applyFont="1" applyFill="1" applyBorder="1" applyAlignment="1">
      <alignment horizontal="right" vertical="center"/>
    </xf>
    <xf numFmtId="196" fontId="34" fillId="0" borderId="48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top"/>
    </xf>
    <xf numFmtId="194" fontId="49" fillId="0" borderId="0" xfId="0" applyNumberFormat="1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3" fontId="32" fillId="0" borderId="62" xfId="0" applyNumberFormat="1" applyFont="1" applyFill="1" applyBorder="1" applyAlignment="1">
      <alignment horizontal="right" vertical="center"/>
    </xf>
    <xf numFmtId="3" fontId="17" fillId="0" borderId="62" xfId="0" applyNumberFormat="1" applyFont="1" applyFill="1" applyBorder="1" applyAlignment="1">
      <alignment horizontal="right" vertical="center"/>
    </xf>
    <xf numFmtId="3" fontId="34" fillId="0" borderId="12" xfId="0" applyNumberFormat="1" applyFont="1" applyFill="1" applyBorder="1" applyAlignment="1">
      <alignment horizontal="right" vertical="center"/>
    </xf>
    <xf numFmtId="0" fontId="17" fillId="0" borderId="70" xfId="0" applyFont="1" applyBorder="1" applyAlignment="1">
      <alignment horizontal="center" vertical="center"/>
    </xf>
    <xf numFmtId="3" fontId="17" fillId="0" borderId="28" xfId="0" applyNumberFormat="1" applyFont="1" applyFill="1" applyBorder="1" applyAlignment="1">
      <alignment horizontal="right" vertical="center"/>
    </xf>
    <xf numFmtId="3" fontId="46" fillId="0" borderId="12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3" fontId="32" fillId="0" borderId="0" xfId="0" applyNumberFormat="1" applyFont="1" applyFill="1" applyBorder="1" applyAlignment="1">
      <alignment horizontal="right" vertical="center"/>
    </xf>
    <xf numFmtId="196" fontId="32" fillId="0" borderId="0" xfId="0" applyNumberFormat="1" applyFont="1" applyFill="1" applyBorder="1" applyAlignment="1">
      <alignment horizontal="right" vertical="center"/>
    </xf>
    <xf numFmtId="194" fontId="32" fillId="0" borderId="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3" fontId="0" fillId="0" borderId="0" xfId="0" applyNumberFormat="1" applyFont="1" applyFill="1" applyAlignment="1">
      <alignment/>
    </xf>
    <xf numFmtId="0" fontId="26" fillId="0" borderId="10" xfId="0" applyFont="1" applyBorder="1" applyAlignment="1">
      <alignment horizontal="center" vertical="center" wrapText="1"/>
    </xf>
    <xf numFmtId="196" fontId="9" fillId="0" borderId="28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horizontal="center" wrapText="1"/>
    </xf>
    <xf numFmtId="49" fontId="119" fillId="0" borderId="22" xfId="0" applyNumberFormat="1" applyFont="1" applyFill="1" applyBorder="1" applyAlignment="1">
      <alignment horizontal="center" vertical="center"/>
    </xf>
    <xf numFmtId="0" fontId="119" fillId="0" borderId="30" xfId="0" applyFont="1" applyFill="1" applyBorder="1" applyAlignment="1">
      <alignment horizontal="centerContinuous" vertical="center"/>
    </xf>
    <xf numFmtId="0" fontId="119" fillId="0" borderId="30" xfId="0" applyFont="1" applyFill="1" applyBorder="1" applyAlignment="1" quotePrefix="1">
      <alignment horizontal="center" vertical="center" wrapText="1"/>
    </xf>
    <xf numFmtId="222" fontId="119" fillId="0" borderId="30" xfId="0" applyNumberFormat="1" applyFont="1" applyFill="1" applyBorder="1" applyAlignment="1">
      <alignment horizontal="right" vertical="center"/>
    </xf>
    <xf numFmtId="0" fontId="114" fillId="0" borderId="36" xfId="0" applyFont="1" applyFill="1" applyBorder="1" applyAlignment="1">
      <alignment horizontal="center" vertical="center"/>
    </xf>
    <xf numFmtId="0" fontId="114" fillId="0" borderId="10" xfId="0" applyFont="1" applyFill="1" applyBorder="1" applyAlignment="1">
      <alignment horizontal="center"/>
    </xf>
    <xf numFmtId="0" fontId="114" fillId="0" borderId="10" xfId="0" applyFont="1" applyFill="1" applyBorder="1" applyAlignment="1">
      <alignment horizontal="left"/>
    </xf>
    <xf numFmtId="222" fontId="114" fillId="0" borderId="30" xfId="0" applyNumberFormat="1" applyFont="1" applyFill="1" applyBorder="1" applyAlignment="1">
      <alignment horizontal="right" vertical="center"/>
    </xf>
    <xf numFmtId="196" fontId="9" fillId="0" borderId="28" xfId="0" applyNumberFormat="1" applyFont="1" applyBorder="1" applyAlignment="1">
      <alignment/>
    </xf>
    <xf numFmtId="0" fontId="119" fillId="0" borderId="30" xfId="0" applyFont="1" applyFill="1" applyBorder="1" applyAlignment="1">
      <alignment horizontal="center" vertical="center" wrapText="1"/>
    </xf>
    <xf numFmtId="0" fontId="114" fillId="0" borderId="22" xfId="0" applyFont="1" applyFill="1" applyBorder="1" applyAlignment="1">
      <alignment horizontal="centerContinuous" vertical="center"/>
    </xf>
    <xf numFmtId="0" fontId="114" fillId="0" borderId="30" xfId="0" applyFont="1" applyFill="1" applyBorder="1" applyAlignment="1">
      <alignment horizontal="centerContinuous" vertical="center"/>
    </xf>
    <xf numFmtId="0" fontId="114" fillId="0" borderId="30" xfId="0" applyFont="1" applyFill="1" applyBorder="1" applyAlignment="1">
      <alignment horizontal="left" vertical="center" wrapText="1"/>
    </xf>
    <xf numFmtId="222" fontId="114" fillId="0" borderId="10" xfId="0" applyNumberFormat="1" applyFont="1" applyFill="1" applyBorder="1" applyAlignment="1">
      <alignment horizontal="right" vertical="center"/>
    </xf>
    <xf numFmtId="0" fontId="114" fillId="0" borderId="41" xfId="0" applyFont="1" applyFill="1" applyBorder="1" applyAlignment="1">
      <alignment horizontal="centerContinuous" vertical="center"/>
    </xf>
    <xf numFmtId="0" fontId="114" fillId="0" borderId="78" xfId="0" applyFont="1" applyFill="1" applyBorder="1" applyAlignment="1">
      <alignment horizontal="centerContinuous" vertical="center"/>
    </xf>
    <xf numFmtId="0" fontId="114" fillId="0" borderId="78" xfId="0" applyFont="1" applyFill="1" applyBorder="1" applyAlignment="1">
      <alignment horizontal="left" vertical="center" wrapText="1"/>
    </xf>
    <xf numFmtId="222" fontId="114" fillId="0" borderId="78" xfId="0" applyNumberFormat="1" applyFont="1" applyFill="1" applyBorder="1" applyAlignment="1">
      <alignment horizontal="center" vertical="center"/>
    </xf>
    <xf numFmtId="3" fontId="9" fillId="0" borderId="12" xfId="0" applyNumberFormat="1" applyFont="1" applyBorder="1" applyAlignment="1">
      <alignment wrapText="1"/>
    </xf>
    <xf numFmtId="196" fontId="9" fillId="0" borderId="21" xfId="0" applyNumberFormat="1" applyFont="1" applyBorder="1" applyAlignment="1">
      <alignment wrapText="1"/>
    </xf>
    <xf numFmtId="222" fontId="119" fillId="0" borderId="23" xfId="0" applyNumberFormat="1" applyFont="1" applyFill="1" applyBorder="1" applyAlignment="1">
      <alignment horizontal="right" vertical="center"/>
    </xf>
    <xf numFmtId="222" fontId="114" fillId="0" borderId="23" xfId="0" applyNumberFormat="1" applyFont="1" applyFill="1" applyBorder="1" applyAlignment="1">
      <alignment horizontal="right" vertical="center"/>
    </xf>
    <xf numFmtId="3" fontId="26" fillId="0" borderId="20" xfId="0" applyNumberFormat="1" applyFont="1" applyBorder="1" applyAlignment="1">
      <alignment horizontal="right" wrapText="1"/>
    </xf>
    <xf numFmtId="3" fontId="9" fillId="0" borderId="20" xfId="0" applyNumberFormat="1" applyFont="1" applyBorder="1" applyAlignment="1">
      <alignment horizontal="right" wrapText="1"/>
    </xf>
    <xf numFmtId="3" fontId="9" fillId="0" borderId="46" xfId="0" applyNumberFormat="1" applyFont="1" applyBorder="1" applyAlignment="1">
      <alignment horizontal="right" wrapText="1"/>
    </xf>
    <xf numFmtId="3" fontId="9" fillId="0" borderId="45" xfId="0" applyNumberFormat="1" applyFont="1" applyBorder="1" applyAlignment="1">
      <alignment horizontal="right"/>
    </xf>
    <xf numFmtId="196" fontId="9" fillId="0" borderId="47" xfId="0" applyNumberFormat="1" applyFont="1" applyBorder="1" applyAlignment="1">
      <alignment horizontal="right" wrapText="1"/>
    </xf>
    <xf numFmtId="0" fontId="11" fillId="0" borderId="0" xfId="0" applyFont="1" applyBorder="1" applyAlignment="1">
      <alignment horizontal="center" vertical="center"/>
    </xf>
    <xf numFmtId="3" fontId="32" fillId="0" borderId="25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49" fontId="120" fillId="34" borderId="17" xfId="0" applyNumberFormat="1" applyFont="1" applyFill="1" applyBorder="1" applyAlignment="1">
      <alignment horizontal="center" vertical="center" wrapText="1"/>
    </xf>
    <xf numFmtId="0" fontId="121" fillId="34" borderId="17" xfId="0" applyFont="1" applyFill="1" applyBorder="1" applyAlignment="1">
      <alignment horizontal="center" vertical="center" wrapText="1"/>
    </xf>
    <xf numFmtId="0" fontId="117" fillId="34" borderId="24" xfId="0" applyFont="1" applyFill="1" applyBorder="1" applyAlignment="1" quotePrefix="1">
      <alignment vertical="center" wrapText="1"/>
    </xf>
    <xf numFmtId="0" fontId="117" fillId="34" borderId="55" xfId="0" applyFont="1" applyFill="1" applyBorder="1" applyAlignment="1">
      <alignment horizontal="center" vertical="center" wrapText="1"/>
    </xf>
    <xf numFmtId="200" fontId="16" fillId="34" borderId="16" xfId="0" applyNumberFormat="1" applyFont="1" applyFill="1" applyBorder="1" applyAlignment="1">
      <alignment horizontal="right" vertical="center"/>
    </xf>
    <xf numFmtId="0" fontId="13" fillId="34" borderId="31" xfId="0" applyFont="1" applyFill="1" applyBorder="1" applyAlignment="1">
      <alignment horizontal="right" vertical="center"/>
    </xf>
    <xf numFmtId="0" fontId="120" fillId="34" borderId="17" xfId="0" applyFont="1" applyFill="1" applyBorder="1" applyAlignment="1">
      <alignment horizontal="center" vertical="center" wrapText="1"/>
    </xf>
    <xf numFmtId="3" fontId="13" fillId="34" borderId="31" xfId="0" applyNumberFormat="1" applyFont="1" applyFill="1" applyBorder="1" applyAlignment="1">
      <alignment horizontal="right" vertical="center" wrapText="1"/>
    </xf>
    <xf numFmtId="3" fontId="13" fillId="34" borderId="31" xfId="0" applyNumberFormat="1" applyFont="1" applyFill="1" applyBorder="1" applyAlignment="1">
      <alignment horizontal="right" vertical="center"/>
    </xf>
    <xf numFmtId="0" fontId="120" fillId="34" borderId="34" xfId="0" applyFont="1" applyFill="1" applyBorder="1" applyAlignment="1">
      <alignment horizontal="center" vertical="center" wrapText="1"/>
    </xf>
    <xf numFmtId="1" fontId="117" fillId="34" borderId="10" xfId="0" applyNumberFormat="1" applyFont="1" applyFill="1" applyBorder="1" applyAlignment="1">
      <alignment horizontal="right" vertical="center"/>
    </xf>
    <xf numFmtId="1" fontId="13" fillId="34" borderId="10" xfId="0" applyNumberFormat="1" applyFont="1" applyFill="1" applyBorder="1" applyAlignment="1">
      <alignment vertical="center" wrapText="1"/>
    </xf>
    <xf numFmtId="1" fontId="13" fillId="34" borderId="27" xfId="0" applyNumberFormat="1" applyFont="1" applyFill="1" applyBorder="1" applyAlignment="1">
      <alignment vertical="center" wrapText="1"/>
    </xf>
    <xf numFmtId="1" fontId="13" fillId="34" borderId="27" xfId="0" applyNumberFormat="1" applyFont="1" applyFill="1" applyBorder="1" applyAlignment="1">
      <alignment horizontal="right" vertical="center"/>
    </xf>
    <xf numFmtId="1" fontId="13" fillId="34" borderId="31" xfId="0" applyNumberFormat="1" applyFont="1" applyFill="1" applyBorder="1" applyAlignment="1">
      <alignment horizontal="right" vertical="center"/>
    </xf>
    <xf numFmtId="49" fontId="117" fillId="34" borderId="55" xfId="0" applyNumberFormat="1" applyFont="1" applyFill="1" applyBorder="1" applyAlignment="1">
      <alignment horizontal="center" vertical="center" wrapText="1"/>
    </xf>
    <xf numFmtId="49" fontId="117" fillId="34" borderId="31" xfId="0" applyNumberFormat="1" applyFont="1" applyFill="1" applyBorder="1" applyAlignment="1">
      <alignment horizontal="center" vertical="center" wrapText="1"/>
    </xf>
    <xf numFmtId="200" fontId="11" fillId="34" borderId="16" xfId="0" applyNumberFormat="1" applyFont="1" applyFill="1" applyBorder="1" applyAlignment="1">
      <alignment horizontal="right" vertical="center"/>
    </xf>
    <xf numFmtId="200" fontId="13" fillId="34" borderId="43" xfId="0" applyNumberFormat="1" applyFont="1" applyFill="1" applyBorder="1" applyAlignment="1">
      <alignment horizontal="right" vertical="center"/>
    </xf>
    <xf numFmtId="200" fontId="13" fillId="34" borderId="72" xfId="0" applyNumberFormat="1" applyFont="1" applyFill="1" applyBorder="1" applyAlignment="1">
      <alignment horizontal="right" vertical="center"/>
    </xf>
    <xf numFmtId="49" fontId="30" fillId="0" borderId="15" xfId="0" applyNumberFormat="1" applyFont="1" applyBorder="1" applyAlignment="1">
      <alignment horizontal="center" vertical="center"/>
    </xf>
    <xf numFmtId="0" fontId="30" fillId="0" borderId="15" xfId="0" applyFont="1" applyBorder="1" applyAlignment="1">
      <alignment vertical="center" wrapText="1"/>
    </xf>
    <xf numFmtId="0" fontId="50" fillId="33" borderId="15" xfId="0" applyFont="1" applyFill="1" applyBorder="1" applyAlignment="1">
      <alignment horizontal="center" vertical="center" wrapText="1"/>
    </xf>
    <xf numFmtId="49" fontId="41" fillId="0" borderId="31" xfId="0" applyNumberFormat="1" applyFont="1" applyBorder="1" applyAlignment="1">
      <alignment horizontal="center" vertical="center"/>
    </xf>
    <xf numFmtId="0" fontId="41" fillId="0" borderId="31" xfId="0" applyFont="1" applyBorder="1" applyAlignment="1">
      <alignment horizontal="left" vertical="center" wrapText="1"/>
    </xf>
    <xf numFmtId="0" fontId="50" fillId="33" borderId="31" xfId="0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right" vertical="center" wrapText="1"/>
    </xf>
    <xf numFmtId="0" fontId="45" fillId="34" borderId="10" xfId="0" applyFont="1" applyFill="1" applyBorder="1" applyAlignment="1" quotePrefix="1">
      <alignment horizontal="left" vertical="center" wrapText="1"/>
    </xf>
    <xf numFmtId="49" fontId="29" fillId="34" borderId="10" xfId="0" applyNumberFormat="1" applyFont="1" applyFill="1" applyBorder="1" applyAlignment="1">
      <alignment horizontal="center" vertical="center" wrapText="1"/>
    </xf>
    <xf numFmtId="3" fontId="29" fillId="34" borderId="10" xfId="0" applyNumberFormat="1" applyFont="1" applyFill="1" applyBorder="1" applyAlignment="1">
      <alignment horizontal="right" vertical="center" wrapText="1"/>
    </xf>
    <xf numFmtId="203" fontId="29" fillId="34" borderId="10" xfId="63" applyNumberFormat="1" applyFont="1" applyFill="1" applyBorder="1" applyAlignment="1">
      <alignment horizontal="right" vertical="center" wrapText="1"/>
    </xf>
    <xf numFmtId="49" fontId="116" fillId="34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left" vertical="center" wrapText="1"/>
    </xf>
    <xf numFmtId="0" fontId="116" fillId="34" borderId="30" xfId="0" applyFont="1" applyFill="1" applyBorder="1" applyAlignment="1">
      <alignment horizontal="center" vertical="center" wrapText="1"/>
    </xf>
    <xf numFmtId="0" fontId="45" fillId="34" borderId="30" xfId="0" applyFont="1" applyFill="1" applyBorder="1" applyAlignment="1">
      <alignment horizontal="left" vertical="center" wrapText="1"/>
    </xf>
    <xf numFmtId="3" fontId="29" fillId="34" borderId="30" xfId="0" applyNumberFormat="1" applyFont="1" applyFill="1" applyBorder="1" applyAlignment="1">
      <alignment horizontal="right" vertical="center" wrapText="1"/>
    </xf>
    <xf numFmtId="0" fontId="122" fillId="0" borderId="17" xfId="0" applyFont="1" applyFill="1" applyBorder="1" applyAlignment="1">
      <alignment horizontal="center" vertical="center" wrapText="1"/>
    </xf>
    <xf numFmtId="0" fontId="122" fillId="0" borderId="15" xfId="0" applyFont="1" applyFill="1" applyBorder="1" applyAlignment="1">
      <alignment horizontal="center" vertical="center" wrapText="1"/>
    </xf>
    <xf numFmtId="0" fontId="123" fillId="0" borderId="26" xfId="0" applyFont="1" applyFill="1" applyBorder="1" applyAlignment="1">
      <alignment horizontal="center" vertical="center" wrapText="1"/>
    </xf>
    <xf numFmtId="0" fontId="123" fillId="0" borderId="27" xfId="0" applyFont="1" applyFill="1" applyBorder="1" applyAlignment="1">
      <alignment horizontal="center" vertical="center" wrapText="1"/>
    </xf>
    <xf numFmtId="0" fontId="45" fillId="33" borderId="27" xfId="0" applyFont="1" applyFill="1" applyBorder="1" applyAlignment="1">
      <alignment horizontal="left" vertical="center" wrapText="1"/>
    </xf>
    <xf numFmtId="49" fontId="29" fillId="0" borderId="27" xfId="0" applyNumberFormat="1" applyFont="1" applyBorder="1" applyAlignment="1">
      <alignment horizontal="center" vertical="center" wrapText="1"/>
    </xf>
    <xf numFmtId="3" fontId="29" fillId="0" borderId="27" xfId="0" applyNumberFormat="1" applyFont="1" applyBorder="1" applyAlignment="1">
      <alignment horizontal="right" vertical="center" wrapText="1"/>
    </xf>
    <xf numFmtId="49" fontId="29" fillId="0" borderId="30" xfId="0" applyNumberFormat="1" applyFont="1" applyBorder="1" applyAlignment="1">
      <alignment horizontal="center" vertical="center" wrapText="1"/>
    </xf>
    <xf numFmtId="3" fontId="29" fillId="0" borderId="30" xfId="0" applyNumberFormat="1" applyFont="1" applyBorder="1" applyAlignment="1">
      <alignment horizontal="right" vertical="center" wrapText="1"/>
    </xf>
    <xf numFmtId="3" fontId="41" fillId="0" borderId="10" xfId="0" applyNumberFormat="1" applyFont="1" applyBorder="1" applyAlignment="1">
      <alignment horizontal="right" vertical="center" wrapText="1"/>
    </xf>
    <xf numFmtId="49" fontId="41" fillId="0" borderId="26" xfId="0" applyNumberFormat="1" applyFont="1" applyBorder="1" applyAlignment="1">
      <alignment horizontal="center" vertical="center"/>
    </xf>
    <xf numFmtId="49" fontId="41" fillId="0" borderId="27" xfId="0" applyNumberFormat="1" applyFont="1" applyBorder="1" applyAlignment="1">
      <alignment horizontal="center" vertical="center"/>
    </xf>
    <xf numFmtId="0" fontId="50" fillId="33" borderId="27" xfId="0" applyFont="1" applyFill="1" applyBorder="1" applyAlignment="1">
      <alignment horizontal="left" vertical="center" wrapText="1"/>
    </xf>
    <xf numFmtId="49" fontId="30" fillId="33" borderId="27" xfId="0" applyNumberFormat="1" applyFont="1" applyFill="1" applyBorder="1" applyAlignment="1">
      <alignment horizontal="center" vertical="center" wrapText="1"/>
    </xf>
    <xf numFmtId="0" fontId="30" fillId="33" borderId="27" xfId="0" applyFont="1" applyFill="1" applyBorder="1" applyAlignment="1">
      <alignment horizontal="right" vertical="center" wrapText="1"/>
    </xf>
    <xf numFmtId="0" fontId="116" fillId="34" borderId="10" xfId="0" applyFont="1" applyFill="1" applyBorder="1" applyAlignment="1">
      <alignment vertical="center" wrapText="1"/>
    </xf>
    <xf numFmtId="0" fontId="30" fillId="33" borderId="10" xfId="0" applyFont="1" applyFill="1" applyBorder="1" applyAlignment="1">
      <alignment horizontal="right" vertical="center" wrapText="1"/>
    </xf>
    <xf numFmtId="49" fontId="41" fillId="0" borderId="27" xfId="0" applyNumberFormat="1" applyFont="1" applyBorder="1" applyAlignment="1">
      <alignment horizontal="center" vertical="center" wrapText="1"/>
    </xf>
    <xf numFmtId="0" fontId="50" fillId="0" borderId="31" xfId="0" applyFont="1" applyBorder="1" applyAlignment="1">
      <alignment horizontal="left" vertical="center" wrapText="1"/>
    </xf>
    <xf numFmtId="49" fontId="30" fillId="0" borderId="31" xfId="0" applyNumberFormat="1" applyFont="1" applyBorder="1" applyAlignment="1">
      <alignment horizontal="center" vertical="center" wrapText="1"/>
    </xf>
    <xf numFmtId="3" fontId="41" fillId="0" borderId="27" xfId="0" applyNumberFormat="1" applyFont="1" applyBorder="1" applyAlignment="1">
      <alignment horizontal="right" vertical="center"/>
    </xf>
    <xf numFmtId="3" fontId="41" fillId="0" borderId="58" xfId="0" applyNumberFormat="1" applyFont="1" applyBorder="1" applyAlignment="1">
      <alignment horizontal="right" vertical="center"/>
    </xf>
    <xf numFmtId="3" fontId="45" fillId="0" borderId="10" xfId="0" applyNumberFormat="1" applyFont="1" applyFill="1" applyBorder="1" applyAlignment="1">
      <alignment vertical="center" wrapText="1"/>
    </xf>
    <xf numFmtId="3" fontId="29" fillId="0" borderId="58" xfId="0" applyNumberFormat="1" applyFont="1" applyBorder="1" applyAlignment="1">
      <alignment horizontal="right" vertical="center"/>
    </xf>
    <xf numFmtId="200" fontId="29" fillId="34" borderId="27" xfId="0" applyNumberFormat="1" applyFont="1" applyFill="1" applyBorder="1" applyAlignment="1">
      <alignment horizontal="right" vertical="center"/>
    </xf>
    <xf numFmtId="3" fontId="51" fillId="0" borderId="20" xfId="0" applyNumberFormat="1" applyFont="1" applyFill="1" applyBorder="1" applyAlignment="1">
      <alignment vertical="center" wrapText="1"/>
    </xf>
    <xf numFmtId="3" fontId="45" fillId="0" borderId="20" xfId="0" applyNumberFormat="1" applyFont="1" applyFill="1" applyBorder="1" applyAlignment="1">
      <alignment vertical="center" wrapText="1"/>
    </xf>
    <xf numFmtId="3" fontId="29" fillId="34" borderId="58" xfId="0" applyNumberFormat="1" applyFont="1" applyFill="1" applyBorder="1" applyAlignment="1">
      <alignment horizontal="right" vertical="center"/>
    </xf>
    <xf numFmtId="3" fontId="41" fillId="34" borderId="58" xfId="0" applyNumberFormat="1" applyFont="1" applyFill="1" applyBorder="1" applyAlignment="1">
      <alignment horizontal="right" vertical="center"/>
    </xf>
    <xf numFmtId="9" fontId="41" fillId="0" borderId="10" xfId="0" applyNumberFormat="1" applyFont="1" applyBorder="1" applyAlignment="1">
      <alignment vertical="center"/>
    </xf>
    <xf numFmtId="0" fontId="45" fillId="0" borderId="10" xfId="0" applyFont="1" applyFill="1" applyBorder="1" applyAlignment="1">
      <alignment vertical="center" wrapText="1"/>
    </xf>
    <xf numFmtId="3" fontId="29" fillId="0" borderId="20" xfId="0" applyNumberFormat="1" applyFont="1" applyBorder="1" applyAlignment="1">
      <alignment vertical="center"/>
    </xf>
    <xf numFmtId="3" fontId="29" fillId="0" borderId="2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45" fillId="0" borderId="20" xfId="0" applyFont="1" applyFill="1" applyBorder="1" applyAlignment="1">
      <alignment vertical="center" wrapText="1"/>
    </xf>
    <xf numFmtId="3" fontId="41" fillId="0" borderId="20" xfId="0" applyNumberFormat="1" applyFont="1" applyBorder="1" applyAlignment="1">
      <alignment vertical="center"/>
    </xf>
    <xf numFmtId="200" fontId="41" fillId="0" borderId="10" xfId="0" applyNumberFormat="1" applyFont="1" applyBorder="1" applyAlignment="1">
      <alignment vertical="center"/>
    </xf>
    <xf numFmtId="3" fontId="41" fillId="0" borderId="20" xfId="0" applyNumberFormat="1" applyFont="1" applyBorder="1" applyAlignment="1">
      <alignment horizontal="right" vertical="center"/>
    </xf>
    <xf numFmtId="0" fontId="45" fillId="0" borderId="10" xfId="0" applyFont="1" applyFill="1" applyBorder="1" applyAlignment="1">
      <alignment horizontal="left" vertical="center" wrapText="1"/>
    </xf>
    <xf numFmtId="3" fontId="29" fillId="0" borderId="10" xfId="0" applyNumberFormat="1" applyFont="1" applyBorder="1" applyAlignment="1">
      <alignment horizontal="right" vertical="center"/>
    </xf>
    <xf numFmtId="0" fontId="45" fillId="0" borderId="27" xfId="0" applyFont="1" applyFill="1" applyBorder="1" applyAlignment="1">
      <alignment horizontal="left" vertical="top" wrapText="1"/>
    </xf>
    <xf numFmtId="3" fontId="29" fillId="0" borderId="27" xfId="0" applyNumberFormat="1" applyFont="1" applyBorder="1" applyAlignment="1">
      <alignment horizontal="right" vertical="center"/>
    </xf>
    <xf numFmtId="0" fontId="51" fillId="0" borderId="20" xfId="0" applyFont="1" applyFill="1" applyBorder="1" applyAlignment="1">
      <alignment horizontal="left" vertical="top" wrapText="1"/>
    </xf>
    <xf numFmtId="3" fontId="41" fillId="0" borderId="27" xfId="0" applyNumberFormat="1" applyFont="1" applyBorder="1" applyAlignment="1">
      <alignment horizontal="center" vertical="center"/>
    </xf>
    <xf numFmtId="200" fontId="41" fillId="0" borderId="27" xfId="0" applyNumberFormat="1" applyFont="1" applyBorder="1" applyAlignment="1">
      <alignment horizontal="center" vertical="center"/>
    </xf>
    <xf numFmtId="0" fontId="116" fillId="0" borderId="10" xfId="0" applyFont="1" applyFill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3" fontId="29" fillId="0" borderId="27" xfId="0" applyNumberFormat="1" applyFont="1" applyBorder="1" applyAlignment="1">
      <alignment vertical="center"/>
    </xf>
    <xf numFmtId="0" fontId="51" fillId="0" borderId="20" xfId="0" applyFont="1" applyFill="1" applyBorder="1" applyAlignment="1">
      <alignment vertical="center" wrapText="1"/>
    </xf>
    <xf numFmtId="3" fontId="29" fillId="34" borderId="10" xfId="0" applyNumberFormat="1" applyFont="1" applyFill="1" applyBorder="1" applyAlignment="1">
      <alignment horizontal="right" vertical="center"/>
    </xf>
    <xf numFmtId="3" fontId="51" fillId="0" borderId="10" xfId="0" applyNumberFormat="1" applyFont="1" applyFill="1" applyBorder="1" applyAlignment="1">
      <alignment vertical="center" wrapText="1"/>
    </xf>
    <xf numFmtId="3" fontId="41" fillId="34" borderId="10" xfId="0" applyNumberFormat="1" applyFont="1" applyFill="1" applyBorder="1" applyAlignment="1">
      <alignment horizontal="right" vertical="center"/>
    </xf>
    <xf numFmtId="200" fontId="41" fillId="0" borderId="10" xfId="0" applyNumberFormat="1" applyFont="1" applyBorder="1" applyAlignment="1">
      <alignment horizontal="right" vertical="center" wrapText="1"/>
    </xf>
    <xf numFmtId="3" fontId="41" fillId="0" borderId="10" xfId="0" applyNumberFormat="1" applyFont="1" applyBorder="1" applyAlignment="1">
      <alignment horizontal="right" vertical="center"/>
    </xf>
    <xf numFmtId="200" fontId="29" fillId="0" borderId="10" xfId="0" applyNumberFormat="1" applyFont="1" applyBorder="1" applyAlignment="1">
      <alignment horizontal="right" vertical="center" wrapText="1"/>
    </xf>
    <xf numFmtId="3" fontId="29" fillId="0" borderId="10" xfId="0" applyNumberFormat="1" applyFont="1" applyBorder="1" applyAlignment="1">
      <alignment vertical="center"/>
    </xf>
    <xf numFmtId="0" fontId="51" fillId="0" borderId="58" xfId="0" applyFont="1" applyFill="1" applyBorder="1" applyAlignment="1">
      <alignment vertical="center" wrapText="1"/>
    </xf>
    <xf numFmtId="3" fontId="29" fillId="34" borderId="10" xfId="0" applyNumberFormat="1" applyFont="1" applyFill="1" applyBorder="1" applyAlignment="1">
      <alignment horizontal="center" vertical="center"/>
    </xf>
    <xf numFmtId="200" fontId="29" fillId="0" borderId="10" xfId="0" applyNumberFormat="1" applyFont="1" applyBorder="1" applyAlignment="1">
      <alignment horizontal="center" vertical="center" wrapText="1"/>
    </xf>
    <xf numFmtId="3" fontId="41" fillId="0" borderId="10" xfId="0" applyNumberFormat="1" applyFont="1" applyBorder="1" applyAlignment="1">
      <alignment vertical="center"/>
    </xf>
    <xf numFmtId="3" fontId="51" fillId="0" borderId="27" xfId="0" applyNumberFormat="1" applyFont="1" applyFill="1" applyBorder="1" applyAlignment="1">
      <alignment vertical="center" wrapText="1"/>
    </xf>
    <xf numFmtId="3" fontId="41" fillId="34" borderId="27" xfId="0" applyNumberFormat="1" applyFont="1" applyFill="1" applyBorder="1" applyAlignment="1">
      <alignment vertical="center"/>
    </xf>
    <xf numFmtId="3" fontId="41" fillId="0" borderId="27" xfId="0" applyNumberFormat="1" applyFont="1" applyBorder="1" applyAlignment="1">
      <alignment vertical="center" wrapText="1"/>
    </xf>
    <xf numFmtId="200" fontId="41" fillId="0" borderId="27" xfId="0" applyNumberFormat="1" applyFont="1" applyBorder="1" applyAlignment="1">
      <alignment vertical="center" wrapText="1"/>
    </xf>
    <xf numFmtId="0" fontId="124" fillId="0" borderId="10" xfId="0" applyFont="1" applyBorder="1" applyAlignment="1">
      <alignment horizontal="left" vertical="center" wrapText="1"/>
    </xf>
    <xf numFmtId="3" fontId="41" fillId="34" borderId="30" xfId="0" applyNumberFormat="1" applyFont="1" applyFill="1" applyBorder="1" applyAlignment="1">
      <alignment vertical="center"/>
    </xf>
    <xf numFmtId="3" fontId="41" fillId="0" borderId="30" xfId="0" applyNumberFormat="1" applyFont="1" applyBorder="1" applyAlignment="1">
      <alignment vertical="center" wrapText="1"/>
    </xf>
    <xf numFmtId="200" fontId="41" fillId="0" borderId="30" xfId="0" applyNumberFormat="1" applyFont="1" applyBorder="1" applyAlignment="1">
      <alignment vertical="center" wrapText="1"/>
    </xf>
    <xf numFmtId="3" fontId="41" fillId="0" borderId="30" xfId="0" applyNumberFormat="1" applyFont="1" applyBorder="1" applyAlignment="1">
      <alignment horizontal="right" vertical="center"/>
    </xf>
    <xf numFmtId="0" fontId="125" fillId="0" borderId="69" xfId="0" applyFont="1" applyFill="1" applyBorder="1" applyAlignment="1">
      <alignment vertical="center" wrapText="1"/>
    </xf>
    <xf numFmtId="0" fontId="30" fillId="0" borderId="14" xfId="0" applyFont="1" applyBorder="1" applyAlignment="1">
      <alignment horizontal="center" vertical="center"/>
    </xf>
    <xf numFmtId="203" fontId="30" fillId="33" borderId="15" xfId="63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30" fillId="0" borderId="0" xfId="0" applyFont="1" applyBorder="1" applyAlignment="1">
      <alignment horizontal="center" vertical="center"/>
    </xf>
    <xf numFmtId="49" fontId="30" fillId="33" borderId="0" xfId="0" applyNumberFormat="1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3" fontId="30" fillId="33" borderId="0" xfId="0" applyNumberFormat="1" applyFont="1" applyFill="1" applyBorder="1" applyAlignment="1">
      <alignment horizontal="center" vertical="center" wrapText="1"/>
    </xf>
    <xf numFmtId="203" fontId="30" fillId="33" borderId="0" xfId="63" applyNumberFormat="1" applyFont="1" applyFill="1" applyBorder="1" applyAlignment="1">
      <alignment horizontal="right" vertical="center" wrapText="1"/>
    </xf>
    <xf numFmtId="0" fontId="27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left" vertical="center"/>
    </xf>
    <xf numFmtId="2" fontId="11" fillId="0" borderId="0" xfId="0" applyNumberFormat="1" applyFont="1" applyBorder="1" applyAlignment="1">
      <alignment horizontal="left" vertical="center"/>
    </xf>
    <xf numFmtId="3" fontId="29" fillId="34" borderId="30" xfId="0" applyNumberFormat="1" applyFont="1" applyFill="1" applyBorder="1" applyAlignment="1">
      <alignment horizontal="right" vertical="center"/>
    </xf>
    <xf numFmtId="3" fontId="29" fillId="0" borderId="30" xfId="0" applyNumberFormat="1" applyFont="1" applyBorder="1" applyAlignment="1">
      <alignment vertical="center"/>
    </xf>
    <xf numFmtId="3" fontId="51" fillId="0" borderId="15" xfId="0" applyNumberFormat="1" applyFont="1" applyFill="1" applyBorder="1" applyAlignment="1">
      <alignment vertical="center" wrapText="1"/>
    </xf>
    <xf numFmtId="3" fontId="41" fillId="34" borderId="15" xfId="0" applyNumberFormat="1" applyFont="1" applyFill="1" applyBorder="1" applyAlignment="1">
      <alignment vertical="center"/>
    </xf>
    <xf numFmtId="3" fontId="41" fillId="0" borderId="15" xfId="0" applyNumberFormat="1" applyFont="1" applyBorder="1" applyAlignment="1">
      <alignment vertical="center" wrapText="1"/>
    </xf>
    <xf numFmtId="0" fontId="45" fillId="33" borderId="30" xfId="0" applyFont="1" applyFill="1" applyBorder="1" applyAlignment="1" quotePrefix="1">
      <alignment horizontal="left" vertical="center" wrapText="1"/>
    </xf>
    <xf numFmtId="9" fontId="29" fillId="33" borderId="30" xfId="0" applyNumberFormat="1" applyFont="1" applyFill="1" applyBorder="1" applyAlignment="1">
      <alignment horizontal="right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0" fontId="50" fillId="0" borderId="15" xfId="0" applyFont="1" applyBorder="1" applyAlignment="1">
      <alignment horizontal="left" vertical="center" wrapText="1"/>
    </xf>
    <xf numFmtId="3" fontId="30" fillId="0" borderId="15" xfId="0" applyNumberFormat="1" applyFont="1" applyBorder="1" applyAlignment="1">
      <alignment horizontal="right" vertical="center"/>
    </xf>
    <xf numFmtId="0" fontId="51" fillId="0" borderId="30" xfId="0" applyFont="1" applyFill="1" applyBorder="1" applyAlignment="1">
      <alignment vertical="center" wrapText="1"/>
    </xf>
    <xf numFmtId="49" fontId="41" fillId="0" borderId="30" xfId="0" applyNumberFormat="1" applyFont="1" applyBorder="1" applyAlignment="1">
      <alignment horizontal="center" vertical="center" wrapText="1"/>
    </xf>
    <xf numFmtId="3" fontId="41" fillId="0" borderId="30" xfId="0" applyNumberFormat="1" applyFont="1" applyBorder="1" applyAlignment="1">
      <alignment horizontal="right" vertical="center" wrapText="1"/>
    </xf>
    <xf numFmtId="203" fontId="41" fillId="0" borderId="30" xfId="63" applyNumberFormat="1" applyFont="1" applyFill="1" applyBorder="1" applyAlignment="1">
      <alignment horizontal="right" vertical="center" wrapText="1"/>
    </xf>
    <xf numFmtId="0" fontId="50" fillId="33" borderId="15" xfId="0" applyFont="1" applyFill="1" applyBorder="1" applyAlignment="1">
      <alignment horizontal="left" vertical="center"/>
    </xf>
    <xf numFmtId="9" fontId="11" fillId="34" borderId="0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/>
    </xf>
    <xf numFmtId="49" fontId="9" fillId="34" borderId="0" xfId="0" applyNumberFormat="1" applyFont="1" applyFill="1" applyAlignment="1">
      <alignment vertical="center"/>
    </xf>
    <xf numFmtId="49" fontId="9" fillId="34" borderId="0" xfId="0" applyNumberFormat="1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center"/>
    </xf>
    <xf numFmtId="0" fontId="26" fillId="0" borderId="17" xfId="0" applyFont="1" applyBorder="1" applyAlignment="1">
      <alignment horizontal="center" vertical="center"/>
    </xf>
    <xf numFmtId="49" fontId="26" fillId="33" borderId="18" xfId="0" applyNumberFormat="1" applyFont="1" applyFill="1" applyBorder="1" applyAlignment="1">
      <alignment horizontal="center" vertical="center" wrapText="1"/>
    </xf>
    <xf numFmtId="49" fontId="26" fillId="0" borderId="15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9" fontId="10" fillId="33" borderId="18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22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right" vertical="center" wrapText="1"/>
    </xf>
    <xf numFmtId="3" fontId="9" fillId="0" borderId="20" xfId="0" applyNumberFormat="1" applyFont="1" applyBorder="1" applyAlignment="1">
      <alignment horizontal="right" vertical="center" wrapText="1"/>
    </xf>
    <xf numFmtId="3" fontId="10" fillId="0" borderId="23" xfId="0" applyNumberFormat="1" applyFont="1" applyBorder="1" applyAlignment="1">
      <alignment horizontal="right" vertical="center" wrapText="1"/>
    </xf>
    <xf numFmtId="49" fontId="19" fillId="0" borderId="0" xfId="0" applyNumberFormat="1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26" fillId="0" borderId="34" xfId="0" applyNumberFormat="1" applyFont="1" applyBorder="1" applyAlignment="1">
      <alignment horizontal="center" vertical="center" wrapText="1"/>
    </xf>
    <xf numFmtId="49" fontId="26" fillId="0" borderId="35" xfId="0" applyNumberFormat="1" applyFont="1" applyBorder="1" applyAlignment="1">
      <alignment horizontal="center" vertical="center" wrapText="1"/>
    </xf>
    <xf numFmtId="49" fontId="26" fillId="0" borderId="45" xfId="0" applyNumberFormat="1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3" fontId="11" fillId="0" borderId="57" xfId="0" applyNumberFormat="1" applyFont="1" applyBorder="1" applyAlignment="1">
      <alignment horizontal="right" vertical="center" wrapText="1"/>
    </xf>
    <xf numFmtId="0" fontId="29" fillId="0" borderId="0" xfId="0" applyFont="1" applyAlignment="1">
      <alignment/>
    </xf>
    <xf numFmtId="49" fontId="16" fillId="0" borderId="18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3" fontId="16" fillId="0" borderId="57" xfId="0" applyNumberFormat="1" applyFont="1" applyBorder="1" applyAlignment="1">
      <alignment horizontal="right" vertical="center" wrapText="1"/>
    </xf>
    <xf numFmtId="0" fontId="41" fillId="0" borderId="0" xfId="0" applyFont="1" applyAlignment="1">
      <alignment/>
    </xf>
    <xf numFmtId="0" fontId="117" fillId="34" borderId="31" xfId="0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vertical="center" wrapText="1"/>
    </xf>
    <xf numFmtId="3" fontId="13" fillId="0" borderId="69" xfId="0" applyNumberFormat="1" applyFont="1" applyBorder="1" applyAlignment="1">
      <alignment horizontal="right" vertical="center" wrapText="1"/>
    </xf>
    <xf numFmtId="0" fontId="13" fillId="0" borderId="31" xfId="0" applyFont="1" applyBorder="1" applyAlignment="1">
      <alignment horizontal="right" vertical="center"/>
    </xf>
    <xf numFmtId="0" fontId="30" fillId="0" borderId="17" xfId="0" applyFont="1" applyBorder="1" applyAlignment="1">
      <alignment vertical="center"/>
    </xf>
    <xf numFmtId="0" fontId="30" fillId="0" borderId="18" xfId="0" applyFont="1" applyBorder="1" applyAlignment="1">
      <alignment vertical="center"/>
    </xf>
    <xf numFmtId="49" fontId="30" fillId="0" borderId="15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53" fillId="0" borderId="0" xfId="0" applyNumberFormat="1" applyFont="1" applyAlignment="1">
      <alignment vertical="center"/>
    </xf>
    <xf numFmtId="0" fontId="54" fillId="0" borderId="0" xfId="0" applyFont="1" applyAlignment="1">
      <alignment vertical="center" wrapText="1"/>
    </xf>
    <xf numFmtId="4" fontId="53" fillId="0" borderId="0" xfId="0" applyNumberFormat="1" applyFont="1" applyAlignment="1">
      <alignment vertical="center"/>
    </xf>
    <xf numFmtId="3" fontId="9" fillId="0" borderId="0" xfId="0" applyNumberFormat="1" applyFont="1" applyAlignment="1">
      <alignment/>
    </xf>
    <xf numFmtId="9" fontId="16" fillId="0" borderId="16" xfId="0" applyNumberFormat="1" applyFont="1" applyBorder="1" applyAlignment="1">
      <alignment horizontal="right" vertical="center"/>
    </xf>
    <xf numFmtId="9" fontId="13" fillId="0" borderId="72" xfId="0" applyNumberFormat="1" applyFont="1" applyBorder="1" applyAlignment="1">
      <alignment horizontal="right" vertical="center"/>
    </xf>
    <xf numFmtId="3" fontId="9" fillId="33" borderId="22" xfId="0" applyNumberFormat="1" applyFont="1" applyFill="1" applyBorder="1" applyAlignment="1">
      <alignment horizontal="right" vertical="center"/>
    </xf>
    <xf numFmtId="3" fontId="26" fillId="33" borderId="19" xfId="0" applyNumberFormat="1" applyFont="1" applyFill="1" applyBorder="1" applyAlignment="1">
      <alignment horizontal="right" vertical="center"/>
    </xf>
    <xf numFmtId="3" fontId="9" fillId="33" borderId="25" xfId="0" applyNumberFormat="1" applyFont="1" applyFill="1" applyBorder="1" applyAlignment="1">
      <alignment horizontal="right" vertical="center"/>
    </xf>
    <xf numFmtId="3" fontId="26" fillId="33" borderId="10" xfId="0" applyNumberFormat="1" applyFont="1" applyFill="1" applyBorder="1" applyAlignment="1">
      <alignment horizontal="right" vertical="center"/>
    </xf>
    <xf numFmtId="0" fontId="22" fillId="0" borderId="21" xfId="0" applyFont="1" applyBorder="1" applyAlignment="1">
      <alignment horizontal="center" vertical="center" wrapText="1"/>
    </xf>
    <xf numFmtId="0" fontId="117" fillId="34" borderId="54" xfId="0" applyFont="1" applyFill="1" applyBorder="1" applyAlignment="1">
      <alignment horizontal="center" vertical="center" wrapText="1"/>
    </xf>
    <xf numFmtId="0" fontId="52" fillId="0" borderId="35" xfId="0" applyFont="1" applyBorder="1" applyAlignment="1">
      <alignment vertical="center" wrapText="1"/>
    </xf>
    <xf numFmtId="3" fontId="11" fillId="0" borderId="79" xfId="0" applyNumberFormat="1" applyFont="1" applyBorder="1" applyAlignment="1">
      <alignment horizontal="right" vertical="center"/>
    </xf>
    <xf numFmtId="9" fontId="11" fillId="0" borderId="50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right" vertical="center"/>
    </xf>
    <xf numFmtId="200" fontId="41" fillId="0" borderId="28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49" fontId="126" fillId="0" borderId="10" xfId="0" applyNumberFormat="1" applyFont="1" applyFill="1" applyBorder="1" applyAlignment="1" quotePrefix="1">
      <alignment vertical="center" wrapText="1"/>
    </xf>
    <xf numFmtId="0" fontId="32" fillId="0" borderId="51" xfId="0" applyFont="1" applyFill="1" applyBorder="1" applyAlignment="1">
      <alignment horizontal="center" vertical="center"/>
    </xf>
    <xf numFmtId="0" fontId="32" fillId="0" borderId="80" xfId="0" applyFont="1" applyFill="1" applyBorder="1" applyAlignment="1">
      <alignment horizontal="center"/>
    </xf>
    <xf numFmtId="3" fontId="32" fillId="0" borderId="61" xfId="0" applyNumberFormat="1" applyFont="1" applyFill="1" applyBorder="1" applyAlignment="1">
      <alignment horizontal="right" vertical="center"/>
    </xf>
    <xf numFmtId="3" fontId="32" fillId="0" borderId="35" xfId="0" applyNumberFormat="1" applyFont="1" applyFill="1" applyBorder="1" applyAlignment="1">
      <alignment horizontal="right" vertical="center"/>
    </xf>
    <xf numFmtId="194" fontId="32" fillId="0" borderId="80" xfId="0" applyNumberFormat="1" applyFont="1" applyFill="1" applyBorder="1" applyAlignment="1">
      <alignment horizontal="right" vertical="center"/>
    </xf>
    <xf numFmtId="3" fontId="32" fillId="0" borderId="34" xfId="0" applyNumberFormat="1" applyFont="1" applyFill="1" applyBorder="1" applyAlignment="1">
      <alignment horizontal="right" vertical="center"/>
    </xf>
    <xf numFmtId="3" fontId="32" fillId="0" borderId="49" xfId="0" applyNumberFormat="1" applyFont="1" applyFill="1" applyBorder="1" applyAlignment="1">
      <alignment horizontal="right" vertical="center"/>
    </xf>
    <xf numFmtId="196" fontId="32" fillId="0" borderId="50" xfId="0" applyNumberFormat="1" applyFont="1" applyFill="1" applyBorder="1" applyAlignment="1">
      <alignment horizontal="right" vertical="center"/>
    </xf>
    <xf numFmtId="200" fontId="29" fillId="34" borderId="10" xfId="0" applyNumberFormat="1" applyFont="1" applyFill="1" applyBorder="1" applyAlignment="1">
      <alignment horizontal="right" vertical="center"/>
    </xf>
    <xf numFmtId="9" fontId="13" fillId="34" borderId="43" xfId="0" applyNumberFormat="1" applyFont="1" applyFill="1" applyBorder="1" applyAlignment="1">
      <alignment horizontal="right" vertical="center"/>
    </xf>
    <xf numFmtId="9" fontId="13" fillId="34" borderId="72" xfId="0" applyNumberFormat="1" applyFont="1" applyFill="1" applyBorder="1" applyAlignment="1">
      <alignment horizontal="right" vertical="center"/>
    </xf>
    <xf numFmtId="9" fontId="11" fillId="34" borderId="16" xfId="0" applyNumberFormat="1" applyFont="1" applyFill="1" applyBorder="1" applyAlignment="1">
      <alignment horizontal="right" vertical="center"/>
    </xf>
    <xf numFmtId="9" fontId="16" fillId="34" borderId="16" xfId="0" applyNumberFormat="1" applyFont="1" applyFill="1" applyBorder="1" applyAlignment="1">
      <alignment horizontal="right" vertical="center"/>
    </xf>
    <xf numFmtId="1" fontId="13" fillId="34" borderId="10" xfId="0" applyNumberFormat="1" applyFont="1" applyFill="1" applyBorder="1" applyAlignment="1">
      <alignment horizontal="right" vertical="center"/>
    </xf>
    <xf numFmtId="9" fontId="13" fillId="34" borderId="28" xfId="0" applyNumberFormat="1" applyFont="1" applyFill="1" applyBorder="1" applyAlignment="1">
      <alignment horizontal="right" vertical="center"/>
    </xf>
    <xf numFmtId="200" fontId="13" fillId="34" borderId="28" xfId="0" applyNumberFormat="1" applyFont="1" applyFill="1" applyBorder="1" applyAlignment="1">
      <alignment horizontal="right" vertical="center"/>
    </xf>
    <xf numFmtId="200" fontId="11" fillId="34" borderId="50" xfId="0" applyNumberFormat="1" applyFont="1" applyFill="1" applyBorder="1" applyAlignment="1">
      <alignment horizontal="right" vertical="center"/>
    </xf>
    <xf numFmtId="3" fontId="16" fillId="34" borderId="10" xfId="0" applyNumberFormat="1" applyFont="1" applyFill="1" applyBorder="1" applyAlignment="1">
      <alignment horizontal="right" vertical="center"/>
    </xf>
    <xf numFmtId="0" fontId="16" fillId="34" borderId="10" xfId="0" applyFont="1" applyFill="1" applyBorder="1" applyAlignment="1">
      <alignment horizontal="right" vertical="center"/>
    </xf>
    <xf numFmtId="0" fontId="117" fillId="34" borderId="32" xfId="0" applyFont="1" applyFill="1" applyBorder="1" applyAlignment="1">
      <alignment horizontal="center" vertical="center" wrapText="1"/>
    </xf>
    <xf numFmtId="1" fontId="117" fillId="34" borderId="29" xfId="0" applyNumberFormat="1" applyFont="1" applyFill="1" applyBorder="1" applyAlignment="1">
      <alignment horizontal="right" vertical="center"/>
    </xf>
    <xf numFmtId="9" fontId="13" fillId="34" borderId="48" xfId="0" applyNumberFormat="1" applyFont="1" applyFill="1" applyBorder="1" applyAlignment="1">
      <alignment horizontal="right" vertical="center"/>
    </xf>
    <xf numFmtId="49" fontId="30" fillId="0" borderId="0" xfId="0" applyNumberFormat="1" applyFont="1" applyBorder="1" applyAlignment="1">
      <alignment vertical="center"/>
    </xf>
    <xf numFmtId="0" fontId="52" fillId="0" borderId="0" xfId="0" applyFont="1" applyBorder="1" applyAlignment="1">
      <alignment vertical="center" wrapText="1"/>
    </xf>
    <xf numFmtId="3" fontId="11" fillId="0" borderId="0" xfId="0" applyNumberFormat="1" applyFont="1" applyBorder="1" applyAlignment="1">
      <alignment horizontal="right" vertical="center"/>
    </xf>
    <xf numFmtId="9" fontId="11" fillId="0" borderId="0" xfId="0" applyNumberFormat="1" applyFont="1" applyBorder="1" applyAlignment="1">
      <alignment horizontal="right" vertical="center"/>
    </xf>
    <xf numFmtId="49" fontId="26" fillId="0" borderId="55" xfId="0" applyNumberFormat="1" applyFont="1" applyFill="1" applyBorder="1" applyAlignment="1">
      <alignment horizontal="center" vertical="center" wrapText="1"/>
    </xf>
    <xf numFmtId="49" fontId="19" fillId="0" borderId="55" xfId="0" applyNumberFormat="1" applyFont="1" applyBorder="1" applyAlignment="1">
      <alignment horizontal="center" vertical="center" wrapText="1"/>
    </xf>
    <xf numFmtId="49" fontId="19" fillId="0" borderId="31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 wrapText="1"/>
    </xf>
    <xf numFmtId="0" fontId="127" fillId="0" borderId="0" xfId="0" applyFont="1" applyAlignment="1">
      <alignment/>
    </xf>
    <xf numFmtId="0" fontId="9" fillId="0" borderId="12" xfId="0" applyFont="1" applyFill="1" applyBorder="1" applyAlignment="1">
      <alignment vertical="center"/>
    </xf>
    <xf numFmtId="0" fontId="127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49" fontId="30" fillId="0" borderId="17" xfId="0" applyNumberFormat="1" applyFont="1" applyBorder="1" applyAlignment="1">
      <alignment vertical="center"/>
    </xf>
    <xf numFmtId="49" fontId="30" fillId="0" borderId="15" xfId="0" applyNumberFormat="1" applyFont="1" applyFill="1" applyBorder="1" applyAlignment="1">
      <alignment horizontal="center" vertical="center"/>
    </xf>
    <xf numFmtId="49" fontId="29" fillId="0" borderId="15" xfId="0" applyNumberFormat="1" applyFont="1" applyBorder="1" applyAlignment="1">
      <alignment horizontal="center" vertical="center"/>
    </xf>
    <xf numFmtId="0" fontId="128" fillId="0" borderId="0" xfId="0" applyFont="1" applyAlignment="1">
      <alignment/>
    </xf>
    <xf numFmtId="49" fontId="41" fillId="0" borderId="17" xfId="0" applyNumberFormat="1" applyFont="1" applyBorder="1" applyAlignment="1">
      <alignment vertical="center"/>
    </xf>
    <xf numFmtId="49" fontId="41" fillId="0" borderId="18" xfId="0" applyNumberFormat="1" applyFont="1" applyFill="1" applyBorder="1" applyAlignment="1">
      <alignment horizontal="center" vertical="center"/>
    </xf>
    <xf numFmtId="49" fontId="41" fillId="0" borderId="15" xfId="0" applyNumberFormat="1" applyFont="1" applyBorder="1" applyAlignment="1">
      <alignment horizontal="center" vertical="center"/>
    </xf>
    <xf numFmtId="0" fontId="41" fillId="0" borderId="31" xfId="0" applyFont="1" applyFill="1" applyBorder="1" applyAlignment="1">
      <alignment vertical="center" wrapText="1"/>
    </xf>
    <xf numFmtId="0" fontId="129" fillId="0" borderId="0" xfId="0" applyFont="1" applyAlignment="1">
      <alignment/>
    </xf>
    <xf numFmtId="0" fontId="30" fillId="0" borderId="15" xfId="0" applyFont="1" applyBorder="1" applyAlignment="1">
      <alignment vertical="center"/>
    </xf>
    <xf numFmtId="0" fontId="52" fillId="0" borderId="15" xfId="0" applyFont="1" applyFill="1" applyBorder="1" applyAlignment="1">
      <alignment vertical="center" wrapText="1"/>
    </xf>
    <xf numFmtId="49" fontId="26" fillId="0" borderId="0" xfId="0" applyNumberFormat="1" applyFont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4" fontId="26" fillId="0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49" fontId="23" fillId="0" borderId="0" xfId="0" applyNumberFormat="1" applyFont="1" applyBorder="1" applyAlignment="1">
      <alignment vertical="center"/>
    </xf>
    <xf numFmtId="0" fontId="55" fillId="0" borderId="0" xfId="0" applyFont="1" applyFill="1" applyBorder="1" applyAlignment="1">
      <alignment vertical="center" wrapText="1"/>
    </xf>
    <xf numFmtId="4" fontId="23" fillId="0" borderId="0" xfId="0" applyNumberFormat="1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41" fillId="0" borderId="17" xfId="0" applyFont="1" applyBorder="1" applyAlignment="1">
      <alignment vertical="center" wrapText="1"/>
    </xf>
    <xf numFmtId="0" fontId="116" fillId="0" borderId="29" xfId="0" applyFont="1" applyBorder="1" applyAlignment="1">
      <alignment vertical="center" wrapText="1"/>
    </xf>
    <xf numFmtId="0" fontId="116" fillId="0" borderId="10" xfId="0" applyFont="1" applyBorder="1" applyAlignment="1">
      <alignment vertical="center" wrapText="1"/>
    </xf>
    <xf numFmtId="49" fontId="29" fillId="0" borderId="14" xfId="0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 wrapText="1"/>
    </xf>
    <xf numFmtId="3" fontId="30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left"/>
    </xf>
    <xf numFmtId="3" fontId="28" fillId="0" borderId="0" xfId="0" applyNumberFormat="1" applyFont="1" applyBorder="1" applyAlignment="1">
      <alignment horizontal="left"/>
    </xf>
    <xf numFmtId="2" fontId="26" fillId="0" borderId="0" xfId="0" applyNumberFormat="1" applyFont="1" applyBorder="1" applyAlignment="1">
      <alignment horizontal="left"/>
    </xf>
    <xf numFmtId="0" fontId="53" fillId="0" borderId="0" xfId="0" applyFont="1" applyBorder="1" applyAlignment="1">
      <alignment vertical="center"/>
    </xf>
    <xf numFmtId="3" fontId="9" fillId="0" borderId="0" xfId="0" applyNumberFormat="1" applyFont="1" applyFill="1" applyAlignment="1" applyProtection="1">
      <alignment/>
      <protection/>
    </xf>
    <xf numFmtId="49" fontId="53" fillId="0" borderId="0" xfId="0" applyNumberFormat="1" applyFont="1" applyBorder="1" applyAlignment="1">
      <alignment vertical="center"/>
    </xf>
    <xf numFmtId="0" fontId="130" fillId="0" borderId="0" xfId="0" applyFont="1" applyAlignment="1">
      <alignment/>
    </xf>
    <xf numFmtId="0" fontId="9" fillId="0" borderId="0" xfId="0" applyNumberFormat="1" applyFont="1" applyFill="1" applyAlignment="1" applyProtection="1">
      <alignment/>
      <protection/>
    </xf>
    <xf numFmtId="0" fontId="19" fillId="0" borderId="0" xfId="0" applyFont="1" applyFill="1" applyBorder="1" applyAlignment="1">
      <alignment/>
    </xf>
    <xf numFmtId="9" fontId="11" fillId="0" borderId="16" xfId="0" applyNumberFormat="1" applyFont="1" applyBorder="1" applyAlignment="1">
      <alignment horizontal="right" vertical="center"/>
    </xf>
    <xf numFmtId="3" fontId="30" fillId="0" borderId="57" xfId="0" applyNumberFormat="1" applyFont="1" applyFill="1" applyBorder="1" applyAlignment="1">
      <alignment horizontal="center" vertical="center" wrapText="1"/>
    </xf>
    <xf numFmtId="3" fontId="41" fillId="0" borderId="57" xfId="0" applyNumberFormat="1" applyFont="1" applyFill="1" applyBorder="1" applyAlignment="1">
      <alignment horizontal="center" vertical="center" wrapText="1"/>
    </xf>
    <xf numFmtId="3" fontId="41" fillId="0" borderId="69" xfId="0" applyNumberFormat="1" applyFont="1" applyFill="1" applyBorder="1" applyAlignment="1">
      <alignment horizontal="right" vertical="center" wrapText="1"/>
    </xf>
    <xf numFmtId="3" fontId="30" fillId="0" borderId="57" xfId="0" applyNumberFormat="1" applyFont="1" applyFill="1" applyBorder="1" applyAlignment="1">
      <alignment horizontal="center" vertical="center"/>
    </xf>
    <xf numFmtId="9" fontId="16" fillId="0" borderId="28" xfId="0" applyNumberFormat="1" applyFont="1" applyBorder="1" applyAlignment="1">
      <alignment horizontal="right" vertical="center"/>
    </xf>
    <xf numFmtId="0" fontId="127" fillId="0" borderId="30" xfId="0" applyFont="1" applyBorder="1" applyAlignment="1">
      <alignment horizontal="center"/>
    </xf>
    <xf numFmtId="49" fontId="26" fillId="0" borderId="31" xfId="0" applyNumberFormat="1" applyFont="1" applyFill="1" applyBorder="1" applyAlignment="1">
      <alignment horizontal="center" vertical="center" wrapText="1"/>
    </xf>
    <xf numFmtId="49" fontId="26" fillId="0" borderId="30" xfId="0" applyNumberFormat="1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vertical="top" wrapText="1"/>
    </xf>
    <xf numFmtId="3" fontId="29" fillId="0" borderId="58" xfId="0" applyNumberFormat="1" applyFont="1" applyFill="1" applyBorder="1" applyAlignment="1">
      <alignment horizontal="right" vertical="center" wrapText="1"/>
    </xf>
    <xf numFmtId="0" fontId="127" fillId="0" borderId="40" xfId="0" applyFont="1" applyBorder="1" applyAlignment="1">
      <alignment horizontal="center"/>
    </xf>
    <xf numFmtId="0" fontId="128" fillId="0" borderId="15" xfId="0" applyFont="1" applyBorder="1" applyAlignment="1">
      <alignment vertical="center"/>
    </xf>
    <xf numFmtId="0" fontId="131" fillId="0" borderId="15" xfId="0" applyFont="1" applyBorder="1" applyAlignment="1">
      <alignment horizontal="center" vertical="center"/>
    </xf>
    <xf numFmtId="9" fontId="131" fillId="0" borderId="16" xfId="0" applyNumberFormat="1" applyFont="1" applyBorder="1" applyAlignment="1">
      <alignment vertical="center"/>
    </xf>
    <xf numFmtId="9" fontId="129" fillId="0" borderId="16" xfId="0" applyNumberFormat="1" applyFont="1" applyBorder="1" applyAlignment="1">
      <alignment vertical="center"/>
    </xf>
    <xf numFmtId="0" fontId="128" fillId="0" borderId="27" xfId="0" applyFont="1" applyBorder="1" applyAlignment="1">
      <alignment horizontal="right" vertical="center"/>
    </xf>
    <xf numFmtId="9" fontId="128" fillId="0" borderId="48" xfId="0" applyNumberFormat="1" applyFont="1" applyBorder="1" applyAlignment="1">
      <alignment vertical="center"/>
    </xf>
    <xf numFmtId="0" fontId="129" fillId="0" borderId="45" xfId="0" applyFont="1" applyBorder="1" applyAlignment="1">
      <alignment vertical="center"/>
    </xf>
    <xf numFmtId="9" fontId="129" fillId="0" borderId="50" xfId="0" applyNumberFormat="1" applyFont="1" applyBorder="1" applyAlignment="1">
      <alignment vertical="center"/>
    </xf>
    <xf numFmtId="0" fontId="116" fillId="0" borderId="27" xfId="0" applyFont="1" applyBorder="1" applyAlignment="1">
      <alignment vertical="center" wrapText="1"/>
    </xf>
    <xf numFmtId="3" fontId="41" fillId="0" borderId="15" xfId="0" applyNumberFormat="1" applyFont="1" applyFill="1" applyBorder="1" applyAlignment="1">
      <alignment horizontal="center" vertical="center" wrapText="1"/>
    </xf>
    <xf numFmtId="4" fontId="116" fillId="0" borderId="29" xfId="0" applyNumberFormat="1" applyFont="1" applyBorder="1" applyAlignment="1">
      <alignment horizontal="right" vertical="center" wrapText="1"/>
    </xf>
    <xf numFmtId="4" fontId="116" fillId="0" borderId="10" xfId="0" applyNumberFormat="1" applyFont="1" applyBorder="1" applyAlignment="1">
      <alignment horizontal="right" vertical="center" wrapText="1"/>
    </xf>
    <xf numFmtId="4" fontId="116" fillId="0" borderId="27" xfId="0" applyNumberFormat="1" applyFont="1" applyBorder="1" applyAlignment="1">
      <alignment vertical="center" wrapText="1"/>
    </xf>
    <xf numFmtId="4" fontId="116" fillId="0" borderId="10" xfId="0" applyNumberFormat="1" applyFont="1" applyBorder="1" applyAlignment="1">
      <alignment vertical="center" wrapText="1"/>
    </xf>
    <xf numFmtId="3" fontId="30" fillId="0" borderId="15" xfId="0" applyNumberFormat="1" applyFont="1" applyFill="1" applyBorder="1" applyAlignment="1">
      <alignment horizontal="center" vertical="center"/>
    </xf>
    <xf numFmtId="0" fontId="26" fillId="0" borderId="81" xfId="0" applyFont="1" applyBorder="1" applyAlignment="1">
      <alignment horizontal="center"/>
    </xf>
    <xf numFmtId="49" fontId="26" fillId="0" borderId="39" xfId="0" applyNumberFormat="1" applyFont="1" applyFill="1" applyBorder="1" applyAlignment="1">
      <alignment horizontal="center" vertical="center" wrapText="1"/>
    </xf>
    <xf numFmtId="49" fontId="26" fillId="0" borderId="67" xfId="0" applyNumberFormat="1" applyFont="1" applyFill="1" applyBorder="1" applyAlignment="1">
      <alignment horizontal="center" vertical="center" wrapText="1"/>
    </xf>
    <xf numFmtId="0" fontId="26" fillId="0" borderId="82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3" fontId="30" fillId="0" borderId="15" xfId="0" applyNumberFormat="1" applyFont="1" applyFill="1" applyBorder="1" applyAlignment="1">
      <alignment horizontal="center" vertical="center" wrapText="1"/>
    </xf>
    <xf numFmtId="4" fontId="116" fillId="0" borderId="27" xfId="0" applyNumberFormat="1" applyFont="1" applyBorder="1" applyAlignment="1">
      <alignment horizontal="right" vertical="center" wrapText="1"/>
    </xf>
    <xf numFmtId="0" fontId="26" fillId="0" borderId="83" xfId="0" applyFont="1" applyBorder="1" applyAlignment="1">
      <alignment horizontal="center"/>
    </xf>
    <xf numFmtId="0" fontId="116" fillId="0" borderId="30" xfId="0" applyFont="1" applyBorder="1" applyAlignment="1">
      <alignment vertical="center" wrapText="1"/>
    </xf>
    <xf numFmtId="4" fontId="116" fillId="0" borderId="30" xfId="0" applyNumberFormat="1" applyFont="1" applyBorder="1" applyAlignment="1">
      <alignment vertical="center" wrapText="1"/>
    </xf>
    <xf numFmtId="3" fontId="41" fillId="0" borderId="29" xfId="0" applyNumberFormat="1" applyFont="1" applyBorder="1" applyAlignment="1">
      <alignment horizontal="right" vertical="center"/>
    </xf>
    <xf numFmtId="9" fontId="29" fillId="0" borderId="16" xfId="0" applyNumberFormat="1" applyFont="1" applyBorder="1" applyAlignment="1">
      <alignment horizontal="right" vertical="center"/>
    </xf>
    <xf numFmtId="4" fontId="29" fillId="0" borderId="30" xfId="0" applyNumberFormat="1" applyFont="1" applyBorder="1" applyAlignment="1">
      <alignment horizontal="right" vertical="center"/>
    </xf>
    <xf numFmtId="4" fontId="29" fillId="0" borderId="10" xfId="0" applyNumberFormat="1" applyFont="1" applyBorder="1" applyAlignment="1">
      <alignment horizontal="right" vertical="center"/>
    </xf>
    <xf numFmtId="4" fontId="29" fillId="0" borderId="27" xfId="0" applyNumberFormat="1" applyFont="1" applyBorder="1" applyAlignment="1">
      <alignment horizontal="right" vertical="center"/>
    </xf>
    <xf numFmtId="9" fontId="41" fillId="0" borderId="48" xfId="0" applyNumberFormat="1" applyFont="1" applyBorder="1" applyAlignment="1">
      <alignment horizontal="right" vertical="center"/>
    </xf>
    <xf numFmtId="9" fontId="41" fillId="0" borderId="28" xfId="0" applyNumberFormat="1" applyFont="1" applyBorder="1" applyAlignment="1">
      <alignment horizontal="right" vertical="center"/>
    </xf>
    <xf numFmtId="9" fontId="30" fillId="0" borderId="16" xfId="0" applyNumberFormat="1" applyFont="1" applyBorder="1" applyAlignment="1">
      <alignment horizontal="right" vertical="center"/>
    </xf>
    <xf numFmtId="49" fontId="9" fillId="0" borderId="11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45" xfId="0" applyFont="1" applyBorder="1" applyAlignment="1">
      <alignment horizontal="left" vertical="center" wrapText="1"/>
    </xf>
    <xf numFmtId="49" fontId="26" fillId="33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49" fontId="13" fillId="33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3" fontId="11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3" fontId="10" fillId="0" borderId="46" xfId="0" applyNumberFormat="1" applyFont="1" applyBorder="1" applyAlignment="1">
      <alignment horizontal="right" vertical="center" wrapText="1"/>
    </xf>
    <xf numFmtId="3" fontId="26" fillId="0" borderId="57" xfId="0" applyNumberFormat="1" applyFont="1" applyBorder="1" applyAlignment="1">
      <alignment horizontal="center" vertical="center" wrapText="1"/>
    </xf>
    <xf numFmtId="49" fontId="19" fillId="0" borderId="54" xfId="0" applyNumberFormat="1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49" fontId="9" fillId="0" borderId="69" xfId="0" applyNumberFormat="1" applyFont="1" applyBorder="1" applyAlignment="1">
      <alignment horizontal="center" vertical="center" wrapText="1"/>
    </xf>
    <xf numFmtId="3" fontId="9" fillId="0" borderId="58" xfId="0" applyNumberFormat="1" applyFont="1" applyBorder="1" applyAlignment="1">
      <alignment horizontal="right" vertical="center" wrapText="1"/>
    </xf>
    <xf numFmtId="0" fontId="26" fillId="0" borderId="0" xfId="0" applyFont="1" applyFill="1" applyBorder="1" applyAlignment="1">
      <alignment horizontal="center" wrapText="1"/>
    </xf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27" xfId="0" applyFont="1" applyBorder="1" applyAlignment="1">
      <alignment vertical="center" wrapText="1"/>
    </xf>
    <xf numFmtId="0" fontId="9" fillId="0" borderId="29" xfId="0" applyFont="1" applyBorder="1" applyAlignment="1">
      <alignment horizontal="left" vertical="center" wrapText="1"/>
    </xf>
    <xf numFmtId="3" fontId="9" fillId="0" borderId="84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center" vertical="center"/>
    </xf>
    <xf numFmtId="10" fontId="11" fillId="0" borderId="0" xfId="0" applyNumberFormat="1" applyFont="1" applyAlignment="1">
      <alignment/>
    </xf>
    <xf numFmtId="200" fontId="26" fillId="0" borderId="66" xfId="0" applyNumberFormat="1" applyFont="1" applyBorder="1" applyAlignment="1">
      <alignment horizontal="center" vertical="center"/>
    </xf>
    <xf numFmtId="200" fontId="9" fillId="0" borderId="48" xfId="0" applyNumberFormat="1" applyFont="1" applyBorder="1" applyAlignment="1">
      <alignment vertical="center"/>
    </xf>
    <xf numFmtId="9" fontId="10" fillId="0" borderId="43" xfId="0" applyNumberFormat="1" applyFont="1" applyBorder="1" applyAlignment="1">
      <alignment vertical="center"/>
    </xf>
    <xf numFmtId="200" fontId="10" fillId="0" borderId="28" xfId="0" applyNumberFormat="1" applyFont="1" applyBorder="1" applyAlignment="1">
      <alignment vertical="center"/>
    </xf>
    <xf numFmtId="3" fontId="9" fillId="0" borderId="29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3" fontId="26" fillId="0" borderId="15" xfId="0" applyNumberFormat="1" applyFont="1" applyBorder="1" applyAlignment="1">
      <alignment horizontal="center" vertical="center"/>
    </xf>
    <xf numFmtId="3" fontId="26" fillId="0" borderId="15" xfId="0" applyNumberFormat="1" applyFont="1" applyBorder="1" applyAlignment="1">
      <alignment horizontal="center" vertical="center" wrapText="1"/>
    </xf>
    <xf numFmtId="200" fontId="26" fillId="0" borderId="16" xfId="0" applyNumberFormat="1" applyFont="1" applyBorder="1" applyAlignment="1">
      <alignment horizontal="center" vertical="center"/>
    </xf>
    <xf numFmtId="3" fontId="10" fillId="0" borderId="57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/>
    </xf>
    <xf numFmtId="200" fontId="10" fillId="0" borderId="16" xfId="0" applyNumberFormat="1" applyFont="1" applyBorder="1" applyAlignment="1">
      <alignment horizontal="center" vertical="center"/>
    </xf>
    <xf numFmtId="9" fontId="114" fillId="0" borderId="28" xfId="0" applyNumberFormat="1" applyFont="1" applyFill="1" applyBorder="1" applyAlignment="1">
      <alignment horizontal="center" vertical="center"/>
    </xf>
    <xf numFmtId="3" fontId="114" fillId="0" borderId="25" xfId="0" applyNumberFormat="1" applyFont="1" applyFill="1" applyBorder="1" applyAlignment="1">
      <alignment horizontal="center" vertical="center"/>
    </xf>
    <xf numFmtId="9" fontId="114" fillId="0" borderId="10" xfId="0" applyNumberFormat="1" applyFont="1" applyFill="1" applyBorder="1" applyAlignment="1">
      <alignment horizontal="center" vertical="center"/>
    </xf>
    <xf numFmtId="3" fontId="115" fillId="0" borderId="25" xfId="0" applyNumberFormat="1" applyFont="1" applyFill="1" applyBorder="1" applyAlignment="1">
      <alignment horizontal="center" vertical="center"/>
    </xf>
    <xf numFmtId="9" fontId="115" fillId="0" borderId="10" xfId="0" applyNumberFormat="1" applyFont="1" applyFill="1" applyBorder="1" applyAlignment="1">
      <alignment horizontal="center" vertical="center"/>
    </xf>
    <xf numFmtId="200" fontId="114" fillId="0" borderId="10" xfId="0" applyNumberFormat="1" applyFont="1" applyFill="1" applyBorder="1" applyAlignment="1">
      <alignment horizontal="center" vertical="center"/>
    </xf>
    <xf numFmtId="200" fontId="115" fillId="0" borderId="10" xfId="0" applyNumberFormat="1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9" fontId="10" fillId="0" borderId="67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 horizontal="right"/>
    </xf>
    <xf numFmtId="0" fontId="9" fillId="0" borderId="4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center" wrapText="1"/>
    </xf>
    <xf numFmtId="49" fontId="13" fillId="34" borderId="37" xfId="0" applyNumberFormat="1" applyFont="1" applyFill="1" applyBorder="1" applyAlignment="1">
      <alignment horizontal="center" vertical="center"/>
    </xf>
    <xf numFmtId="49" fontId="13" fillId="34" borderId="29" xfId="0" applyNumberFormat="1" applyFont="1" applyFill="1" applyBorder="1" applyAlignment="1">
      <alignment horizontal="center" vertical="center"/>
    </xf>
    <xf numFmtId="49" fontId="13" fillId="34" borderId="24" xfId="0" applyNumberFormat="1" applyFont="1" applyFill="1" applyBorder="1" applyAlignment="1">
      <alignment horizontal="center" vertical="center"/>
    </xf>
    <xf numFmtId="0" fontId="13" fillId="34" borderId="27" xfId="0" applyFont="1" applyFill="1" applyBorder="1" applyAlignment="1">
      <alignment vertical="center" wrapText="1"/>
    </xf>
    <xf numFmtId="49" fontId="13" fillId="34" borderId="10" xfId="0" applyNumberFormat="1" applyFont="1" applyFill="1" applyBorder="1" applyAlignment="1">
      <alignment horizontal="center" vertical="center"/>
    </xf>
    <xf numFmtId="49" fontId="13" fillId="34" borderId="36" xfId="0" applyNumberFormat="1" applyFont="1" applyFill="1" applyBorder="1" applyAlignment="1">
      <alignment horizontal="center" vertical="center"/>
    </xf>
    <xf numFmtId="49" fontId="117" fillId="34" borderId="10" xfId="0" applyNumberFormat="1" applyFont="1" applyFill="1" applyBorder="1" applyAlignment="1" quotePrefix="1">
      <alignment vertical="center" wrapText="1"/>
    </xf>
    <xf numFmtId="0" fontId="13" fillId="34" borderId="27" xfId="0" applyFont="1" applyFill="1" applyBorder="1" applyAlignment="1" quotePrefix="1">
      <alignment vertical="center" wrapText="1"/>
    </xf>
    <xf numFmtId="49" fontId="117" fillId="34" borderId="10" xfId="0" applyNumberFormat="1" applyFont="1" applyFill="1" applyBorder="1" applyAlignment="1" quotePrefix="1">
      <alignment horizontal="center" vertical="center" wrapText="1"/>
    </xf>
    <xf numFmtId="0" fontId="117" fillId="34" borderId="30" xfId="0" applyFont="1" applyFill="1" applyBorder="1" applyAlignment="1">
      <alignment horizontal="center" vertical="center" wrapText="1"/>
    </xf>
    <xf numFmtId="0" fontId="117" fillId="34" borderId="42" xfId="0" applyFont="1" applyFill="1" applyBorder="1" applyAlignment="1" quotePrefix="1">
      <alignment vertical="center" wrapText="1"/>
    </xf>
    <xf numFmtId="0" fontId="117" fillId="34" borderId="30" xfId="0" applyFont="1" applyFill="1" applyBorder="1" applyAlignment="1" quotePrefix="1">
      <alignment vertical="center" wrapText="1"/>
    </xf>
    <xf numFmtId="0" fontId="117" fillId="34" borderId="30" xfId="0" applyFont="1" applyFill="1" applyBorder="1" applyAlignment="1" quotePrefix="1">
      <alignment vertical="top" wrapText="1"/>
    </xf>
    <xf numFmtId="0" fontId="121" fillId="34" borderId="34" xfId="0" applyFont="1" applyFill="1" applyBorder="1" applyAlignment="1">
      <alignment horizontal="center" vertical="center" wrapText="1"/>
    </xf>
    <xf numFmtId="49" fontId="11" fillId="34" borderId="35" xfId="0" applyNumberFormat="1" applyFont="1" applyFill="1" applyBorder="1" applyAlignment="1">
      <alignment horizontal="center" vertical="center"/>
    </xf>
    <xf numFmtId="49" fontId="11" fillId="34" borderId="35" xfId="0" applyNumberFormat="1" applyFont="1" applyFill="1" applyBorder="1" applyAlignment="1">
      <alignment vertical="center"/>
    </xf>
    <xf numFmtId="0" fontId="11" fillId="34" borderId="35" xfId="0" applyFont="1" applyFill="1" applyBorder="1" applyAlignment="1">
      <alignment horizontal="left" vertical="center" wrapText="1"/>
    </xf>
    <xf numFmtId="0" fontId="11" fillId="34" borderId="35" xfId="0" applyFont="1" applyFill="1" applyBorder="1" applyAlignment="1">
      <alignment vertical="center" wrapText="1"/>
    </xf>
    <xf numFmtId="3" fontId="11" fillId="34" borderId="35" xfId="0" applyNumberFormat="1" applyFont="1" applyFill="1" applyBorder="1" applyAlignment="1">
      <alignment horizontal="right" vertical="center"/>
    </xf>
    <xf numFmtId="49" fontId="16" fillId="34" borderId="15" xfId="0" applyNumberFormat="1" applyFont="1" applyFill="1" applyBorder="1" applyAlignment="1">
      <alignment horizontal="left" vertical="center"/>
    </xf>
    <xf numFmtId="0" fontId="16" fillId="34" borderId="15" xfId="0" applyFont="1" applyFill="1" applyBorder="1" applyAlignment="1">
      <alignment horizontal="left" vertical="center" wrapText="1"/>
    </xf>
    <xf numFmtId="0" fontId="12" fillId="34" borderId="15" xfId="0" applyFont="1" applyFill="1" applyBorder="1" applyAlignment="1">
      <alignment horizontal="left" vertical="center" wrapText="1"/>
    </xf>
    <xf numFmtId="3" fontId="16" fillId="34" borderId="15" xfId="0" applyNumberFormat="1" applyFont="1" applyFill="1" applyBorder="1" applyAlignment="1">
      <alignment horizontal="right" vertical="center" wrapText="1"/>
    </xf>
    <xf numFmtId="0" fontId="117" fillId="34" borderId="54" xfId="0" applyFont="1" applyFill="1" applyBorder="1" applyAlignment="1" quotePrefix="1">
      <alignment vertical="center" wrapText="1"/>
    </xf>
    <xf numFmtId="0" fontId="117" fillId="34" borderId="31" xfId="0" applyFont="1" applyFill="1" applyBorder="1" applyAlignment="1" quotePrefix="1">
      <alignment vertical="center" wrapText="1"/>
    </xf>
    <xf numFmtId="0" fontId="13" fillId="34" borderId="31" xfId="0" applyFont="1" applyFill="1" applyBorder="1" applyAlignment="1" quotePrefix="1">
      <alignment vertical="center" wrapText="1"/>
    </xf>
    <xf numFmtId="49" fontId="11" fillId="34" borderId="31" xfId="0" applyNumberFormat="1" applyFont="1" applyFill="1" applyBorder="1" applyAlignment="1">
      <alignment horizontal="right" vertical="center"/>
    </xf>
    <xf numFmtId="4" fontId="13" fillId="34" borderId="31" xfId="0" applyNumberFormat="1" applyFont="1" applyFill="1" applyBorder="1" applyAlignment="1">
      <alignment horizontal="right" vertical="center"/>
    </xf>
    <xf numFmtId="196" fontId="117" fillId="34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48" fillId="34" borderId="31" xfId="0" applyFont="1" applyFill="1" applyBorder="1" applyAlignment="1">
      <alignment horizontal="left" vertical="center" wrapText="1"/>
    </xf>
    <xf numFmtId="0" fontId="117" fillId="34" borderId="69" xfId="0" applyFont="1" applyFill="1" applyBorder="1" applyAlignment="1" quotePrefix="1">
      <alignment vertical="center" wrapText="1"/>
    </xf>
    <xf numFmtId="49" fontId="11" fillId="34" borderId="15" xfId="0" applyNumberFormat="1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vertical="center" wrapText="1"/>
    </xf>
    <xf numFmtId="0" fontId="26" fillId="34" borderId="15" xfId="0" applyFont="1" applyFill="1" applyBorder="1" applyAlignment="1">
      <alignment vertical="center" wrapText="1"/>
    </xf>
    <xf numFmtId="3" fontId="11" fillId="34" borderId="15" xfId="0" applyNumberFormat="1" applyFont="1" applyFill="1" applyBorder="1" applyAlignment="1">
      <alignment horizontal="right" vertical="center"/>
    </xf>
    <xf numFmtId="49" fontId="16" fillId="34" borderId="18" xfId="0" applyNumberFormat="1" applyFont="1" applyFill="1" applyBorder="1" applyAlignment="1">
      <alignment horizontal="center" vertical="center" wrapText="1"/>
    </xf>
    <xf numFmtId="49" fontId="16" fillId="34" borderId="15" xfId="0" applyNumberFormat="1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vertical="center" wrapText="1"/>
    </xf>
    <xf numFmtId="0" fontId="16" fillId="34" borderId="15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3" fontId="16" fillId="34" borderId="15" xfId="0" applyNumberFormat="1" applyFont="1" applyFill="1" applyBorder="1" applyAlignment="1">
      <alignment horizontal="right" vertical="center"/>
    </xf>
    <xf numFmtId="0" fontId="121" fillId="34" borderId="15" xfId="0" applyFont="1" applyFill="1" applyBorder="1" applyAlignment="1">
      <alignment horizontal="center" vertical="center" wrapText="1"/>
    </xf>
    <xf numFmtId="0" fontId="121" fillId="34" borderId="18" xfId="0" applyFont="1" applyFill="1" applyBorder="1" applyAlignment="1" quotePrefix="1">
      <alignment vertical="center" wrapText="1"/>
    </xf>
    <xf numFmtId="0" fontId="121" fillId="34" borderId="15" xfId="0" applyFont="1" applyFill="1" applyBorder="1" applyAlignment="1" quotePrefix="1">
      <alignment vertical="center" wrapText="1"/>
    </xf>
    <xf numFmtId="0" fontId="120" fillId="34" borderId="15" xfId="0" applyFont="1" applyFill="1" applyBorder="1" applyAlignment="1">
      <alignment horizontal="center" vertical="center" wrapText="1"/>
    </xf>
    <xf numFmtId="0" fontId="120" fillId="34" borderId="18" xfId="0" applyFont="1" applyFill="1" applyBorder="1" applyAlignment="1" quotePrefix="1">
      <alignment vertical="center" wrapText="1"/>
    </xf>
    <xf numFmtId="0" fontId="120" fillId="34" borderId="15" xfId="0" applyFont="1" applyFill="1" applyBorder="1" applyAlignment="1" quotePrefix="1">
      <alignment vertical="center" wrapText="1"/>
    </xf>
    <xf numFmtId="3" fontId="11" fillId="34" borderId="31" xfId="0" applyNumberFormat="1" applyFont="1" applyFill="1" applyBorder="1" applyAlignment="1">
      <alignment horizontal="right" vertical="center"/>
    </xf>
    <xf numFmtId="3" fontId="11" fillId="34" borderId="15" xfId="0" applyNumberFormat="1" applyFont="1" applyFill="1" applyBorder="1" applyAlignment="1">
      <alignment horizontal="right" vertical="center" wrapText="1"/>
    </xf>
    <xf numFmtId="3" fontId="16" fillId="34" borderId="27" xfId="0" applyNumberFormat="1" applyFont="1" applyFill="1" applyBorder="1" applyAlignment="1">
      <alignment horizontal="right" vertical="center" wrapText="1"/>
    </xf>
    <xf numFmtId="3" fontId="16" fillId="34" borderId="10" xfId="0" applyNumberFormat="1" applyFont="1" applyFill="1" applyBorder="1" applyAlignment="1">
      <alignment horizontal="right" vertical="center" wrapText="1"/>
    </xf>
    <xf numFmtId="49" fontId="117" fillId="34" borderId="30" xfId="0" applyNumberFormat="1" applyFont="1" applyFill="1" applyBorder="1" applyAlignment="1">
      <alignment horizontal="center" vertical="center" wrapText="1"/>
    </xf>
    <xf numFmtId="49" fontId="117" fillId="34" borderId="30" xfId="0" applyNumberFormat="1" applyFont="1" applyFill="1" applyBorder="1" applyAlignment="1" quotePrefix="1">
      <alignment vertical="center" wrapText="1"/>
    </xf>
    <xf numFmtId="3" fontId="13" fillId="34" borderId="30" xfId="0" applyNumberFormat="1" applyFont="1" applyFill="1" applyBorder="1" applyAlignment="1">
      <alignment horizontal="right" vertical="center" wrapText="1"/>
    </xf>
    <xf numFmtId="3" fontId="16" fillId="34" borderId="30" xfId="0" applyNumberFormat="1" applyFont="1" applyFill="1" applyBorder="1" applyAlignment="1">
      <alignment horizontal="right" vertical="center" wrapText="1"/>
    </xf>
    <xf numFmtId="3" fontId="13" fillId="34" borderId="35" xfId="0" applyNumberFormat="1" applyFont="1" applyFill="1" applyBorder="1" applyAlignment="1">
      <alignment horizontal="right" vertical="center"/>
    </xf>
    <xf numFmtId="0" fontId="13" fillId="34" borderId="31" xfId="0" applyFont="1" applyFill="1" applyBorder="1" applyAlignment="1">
      <alignment vertical="center" wrapText="1"/>
    </xf>
    <xf numFmtId="0" fontId="120" fillId="34" borderId="35" xfId="0" applyFont="1" applyFill="1" applyBorder="1" applyAlignment="1">
      <alignment horizontal="center" vertical="center" wrapText="1"/>
    </xf>
    <xf numFmtId="0" fontId="120" fillId="34" borderId="63" xfId="0" applyFont="1" applyFill="1" applyBorder="1" applyAlignment="1" quotePrefix="1">
      <alignment vertical="center" wrapText="1"/>
    </xf>
    <xf numFmtId="0" fontId="120" fillId="34" borderId="35" xfId="0" applyFont="1" applyFill="1" applyBorder="1" applyAlignment="1" quotePrefix="1">
      <alignment vertical="center" wrapText="1"/>
    </xf>
    <xf numFmtId="0" fontId="117" fillId="34" borderId="29" xfId="0" applyFont="1" applyFill="1" applyBorder="1" applyAlignment="1">
      <alignment horizontal="center" vertical="center" wrapText="1"/>
    </xf>
    <xf numFmtId="0" fontId="117" fillId="34" borderId="29" xfId="0" applyFont="1" applyFill="1" applyBorder="1" applyAlignment="1" quotePrefix="1">
      <alignment vertical="center" wrapText="1"/>
    </xf>
    <xf numFmtId="0" fontId="13" fillId="34" borderId="29" xfId="0" applyFont="1" applyFill="1" applyBorder="1" applyAlignment="1" quotePrefix="1">
      <alignment vertical="center" wrapText="1"/>
    </xf>
    <xf numFmtId="3" fontId="13" fillId="34" borderId="29" xfId="0" applyNumberFormat="1" applyFont="1" applyFill="1" applyBorder="1" applyAlignment="1">
      <alignment horizontal="right" vertical="center" wrapText="1"/>
    </xf>
    <xf numFmtId="49" fontId="13" fillId="34" borderId="25" xfId="0" applyNumberFormat="1" applyFont="1" applyFill="1" applyBorder="1" applyAlignment="1">
      <alignment horizontal="center" vertical="center"/>
    </xf>
    <xf numFmtId="0" fontId="13" fillId="34" borderId="25" xfId="0" applyFont="1" applyFill="1" applyBorder="1" applyAlignment="1">
      <alignment vertical="center" wrapText="1"/>
    </xf>
    <xf numFmtId="49" fontId="117" fillId="34" borderId="31" xfId="0" applyNumberFormat="1" applyFont="1" applyFill="1" applyBorder="1" applyAlignment="1" quotePrefix="1">
      <alignment vertical="center" wrapText="1"/>
    </xf>
    <xf numFmtId="0" fontId="11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17" fillId="0" borderId="0" xfId="0" applyNumberFormat="1" applyFont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/>
    </xf>
    <xf numFmtId="3" fontId="26" fillId="0" borderId="0" xfId="0" applyNumberFormat="1" applyFont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3" fontId="12" fillId="0" borderId="0" xfId="0" applyNumberFormat="1" applyFont="1" applyAlignment="1">
      <alignment horizontal="left" vertical="center"/>
    </xf>
    <xf numFmtId="2" fontId="11" fillId="0" borderId="0" xfId="0" applyNumberFormat="1" applyFont="1" applyAlignment="1">
      <alignment horizontal="left" vertical="center"/>
    </xf>
    <xf numFmtId="0" fontId="30" fillId="0" borderId="0" xfId="0" applyFont="1" applyAlignment="1">
      <alignment/>
    </xf>
    <xf numFmtId="49" fontId="11" fillId="0" borderId="0" xfId="0" applyNumberFormat="1" applyFont="1" applyAlignment="1">
      <alignment horizontal="left" vertical="center"/>
    </xf>
    <xf numFmtId="196" fontId="47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right" vertical="center"/>
    </xf>
    <xf numFmtId="49" fontId="9" fillId="0" borderId="67" xfId="0" applyNumberFormat="1" applyFont="1" applyBorder="1" applyAlignment="1">
      <alignment horizontal="center" vertical="center" wrapText="1"/>
    </xf>
    <xf numFmtId="49" fontId="116" fillId="34" borderId="22" xfId="0" applyNumberFormat="1" applyFont="1" applyFill="1" applyBorder="1" applyAlignment="1">
      <alignment horizontal="center" vertical="center" wrapText="1"/>
    </xf>
    <xf numFmtId="49" fontId="116" fillId="0" borderId="30" xfId="0" applyNumberFormat="1" applyFont="1" applyFill="1" applyBorder="1" applyAlignment="1">
      <alignment horizontal="center" vertical="center" wrapText="1"/>
    </xf>
    <xf numFmtId="49" fontId="116" fillId="0" borderId="31" xfId="0" applyNumberFormat="1" applyFont="1" applyFill="1" applyBorder="1" applyAlignment="1">
      <alignment horizontal="center" vertical="center" wrapText="1"/>
    </xf>
    <xf numFmtId="49" fontId="116" fillId="34" borderId="30" xfId="0" applyNumberFormat="1" applyFont="1" applyFill="1" applyBorder="1" applyAlignment="1">
      <alignment horizontal="center" vertical="center" wrapText="1"/>
    </xf>
    <xf numFmtId="49" fontId="116" fillId="34" borderId="19" xfId="0" applyNumberFormat="1" applyFont="1" applyFill="1" applyBorder="1" applyAlignment="1">
      <alignment horizontal="center" vertical="center" wrapText="1"/>
    </xf>
    <xf numFmtId="49" fontId="116" fillId="0" borderId="10" xfId="0" applyNumberFormat="1" applyFont="1" applyFill="1" applyBorder="1" applyAlignment="1">
      <alignment horizontal="center" vertical="center" wrapText="1"/>
    </xf>
    <xf numFmtId="0" fontId="116" fillId="0" borderId="31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left" vertical="center" wrapText="1"/>
    </xf>
    <xf numFmtId="49" fontId="9" fillId="0" borderId="85" xfId="0" applyNumberFormat="1" applyFont="1" applyBorder="1" applyAlignment="1">
      <alignment horizontal="center" vertical="center" wrapText="1"/>
    </xf>
    <xf numFmtId="49" fontId="9" fillId="0" borderId="82" xfId="0" applyNumberFormat="1" applyFont="1" applyBorder="1" applyAlignment="1">
      <alignment horizontal="center" vertical="center" wrapText="1"/>
    </xf>
    <xf numFmtId="1" fontId="9" fillId="0" borderId="82" xfId="0" applyNumberFormat="1" applyFont="1" applyBorder="1" applyAlignment="1">
      <alignment horizontal="center" vertical="center" wrapText="1"/>
    </xf>
    <xf numFmtId="1" fontId="9" fillId="0" borderId="81" xfId="0" applyNumberFormat="1" applyFont="1" applyBorder="1" applyAlignment="1">
      <alignment horizontal="center" vertical="center" wrapText="1"/>
    </xf>
    <xf numFmtId="1" fontId="9" fillId="0" borderId="68" xfId="0" applyNumberFormat="1" applyFont="1" applyBorder="1" applyAlignment="1">
      <alignment horizontal="center" vertical="center" wrapText="1"/>
    </xf>
    <xf numFmtId="3" fontId="30" fillId="34" borderId="15" xfId="0" applyNumberFormat="1" applyFont="1" applyFill="1" applyBorder="1" applyAlignment="1">
      <alignment horizontal="right" vertical="center" wrapText="1"/>
    </xf>
    <xf numFmtId="9" fontId="30" fillId="33" borderId="16" xfId="0" applyNumberFormat="1" applyFont="1" applyFill="1" applyBorder="1" applyAlignment="1">
      <alignment horizontal="right" vertical="center" wrapText="1"/>
    </xf>
    <xf numFmtId="3" fontId="41" fillId="0" borderId="27" xfId="63" applyNumberFormat="1" applyFont="1" applyFill="1" applyBorder="1" applyAlignment="1">
      <alignment horizontal="right" vertical="center" wrapText="1"/>
    </xf>
    <xf numFmtId="9" fontId="41" fillId="33" borderId="72" xfId="0" applyNumberFormat="1" applyFont="1" applyFill="1" applyBorder="1" applyAlignment="1">
      <alignment horizontal="right" vertical="center" wrapText="1"/>
    </xf>
    <xf numFmtId="0" fontId="29" fillId="0" borderId="10" xfId="0" applyFont="1" applyBorder="1" applyAlignment="1">
      <alignment horizontal="left" vertical="center" wrapText="1"/>
    </xf>
    <xf numFmtId="9" fontId="29" fillId="0" borderId="28" xfId="0" applyNumberFormat="1" applyFont="1" applyBorder="1" applyAlignment="1">
      <alignment horizontal="right" vertical="center" wrapText="1"/>
    </xf>
    <xf numFmtId="0" fontId="116" fillId="34" borderId="10" xfId="0" applyFont="1" applyFill="1" applyBorder="1" applyAlignment="1" quotePrefix="1">
      <alignment horizontal="left" vertical="center" wrapText="1"/>
    </xf>
    <xf numFmtId="49" fontId="116" fillId="34" borderId="10" xfId="0" applyNumberFormat="1" applyFont="1" applyFill="1" applyBorder="1" applyAlignment="1" quotePrefix="1">
      <alignment horizontal="left" vertical="center" wrapText="1"/>
    </xf>
    <xf numFmtId="49" fontId="116" fillId="34" borderId="30" xfId="0" applyNumberFormat="1" applyFont="1" applyFill="1" applyBorder="1" applyAlignment="1" quotePrefix="1">
      <alignment horizontal="left" vertical="center" wrapText="1"/>
    </xf>
    <xf numFmtId="0" fontId="122" fillId="0" borderId="15" xfId="0" applyFont="1" applyFill="1" applyBorder="1" applyAlignment="1" quotePrefix="1">
      <alignment horizontal="left" vertical="center" wrapText="1"/>
    </xf>
    <xf numFmtId="3" fontId="29" fillId="33" borderId="57" xfId="63" applyNumberFormat="1" applyFont="1" applyFill="1" applyBorder="1" applyAlignment="1">
      <alignment horizontal="right" vertical="center" wrapText="1"/>
    </xf>
    <xf numFmtId="0" fontId="123" fillId="0" borderId="27" xfId="0" applyFont="1" applyFill="1" applyBorder="1" applyAlignment="1" quotePrefix="1">
      <alignment horizontal="left" vertical="center" wrapText="1"/>
    </xf>
    <xf numFmtId="3" fontId="41" fillId="33" borderId="58" xfId="63" applyNumberFormat="1" applyFont="1" applyFill="1" applyBorder="1" applyAlignment="1">
      <alignment horizontal="right" vertical="center" wrapText="1"/>
    </xf>
    <xf numFmtId="9" fontId="29" fillId="0" borderId="43" xfId="0" applyNumberFormat="1" applyFont="1" applyBorder="1" applyAlignment="1">
      <alignment horizontal="right" vertical="center" wrapText="1"/>
    </xf>
    <xf numFmtId="49" fontId="116" fillId="0" borderId="55" xfId="0" applyNumberFormat="1" applyFont="1" applyFill="1" applyBorder="1" applyAlignment="1">
      <alignment horizontal="center" vertical="center" wrapText="1"/>
    </xf>
    <xf numFmtId="0" fontId="116" fillId="0" borderId="31" xfId="0" applyFont="1" applyFill="1" applyBorder="1" applyAlignment="1" quotePrefix="1">
      <alignment horizontal="left" vertical="center" wrapText="1"/>
    </xf>
    <xf numFmtId="49" fontId="29" fillId="0" borderId="31" xfId="0" applyNumberFormat="1" applyFont="1" applyBorder="1" applyAlignment="1">
      <alignment horizontal="center" vertical="center" wrapText="1"/>
    </xf>
    <xf numFmtId="3" fontId="29" fillId="0" borderId="31" xfId="0" applyNumberFormat="1" applyFont="1" applyBorder="1" applyAlignment="1">
      <alignment horizontal="right" vertical="center" wrapText="1"/>
    </xf>
    <xf numFmtId="203" fontId="29" fillId="33" borderId="31" xfId="63" applyNumberFormat="1" applyFont="1" applyFill="1" applyBorder="1" applyAlignment="1">
      <alignment horizontal="right" vertical="center" wrapText="1"/>
    </xf>
    <xf numFmtId="9" fontId="29" fillId="0" borderId="28" xfId="0" applyNumberFormat="1" applyFont="1" applyBorder="1" applyAlignment="1">
      <alignment vertical="center" wrapText="1"/>
    </xf>
    <xf numFmtId="9" fontId="29" fillId="0" borderId="40" xfId="0" applyNumberFormat="1" applyFont="1" applyBorder="1" applyAlignment="1">
      <alignment vertical="center" wrapText="1"/>
    </xf>
    <xf numFmtId="49" fontId="30" fillId="0" borderId="15" xfId="0" applyNumberFormat="1" applyFont="1" applyBorder="1" applyAlignment="1">
      <alignment horizontal="left" vertical="center" wrapText="1"/>
    </xf>
    <xf numFmtId="49" fontId="41" fillId="0" borderId="27" xfId="0" applyNumberFormat="1" applyFont="1" applyBorder="1" applyAlignment="1">
      <alignment horizontal="left" vertical="center" wrapText="1"/>
    </xf>
    <xf numFmtId="9" fontId="30" fillId="33" borderId="43" xfId="0" applyNumberFormat="1" applyFont="1" applyFill="1" applyBorder="1" applyAlignment="1">
      <alignment horizontal="right" vertical="center" wrapText="1"/>
    </xf>
    <xf numFmtId="9" fontId="30" fillId="33" borderId="28" xfId="0" applyNumberFormat="1" applyFont="1" applyFill="1" applyBorder="1" applyAlignment="1">
      <alignment horizontal="right" vertical="center" wrapText="1"/>
    </xf>
    <xf numFmtId="0" fontId="116" fillId="0" borderId="30" xfId="0" applyFont="1" applyFill="1" applyBorder="1" applyAlignment="1" quotePrefix="1">
      <alignment horizontal="left" vertical="center" wrapText="1"/>
    </xf>
    <xf numFmtId="9" fontId="29" fillId="33" borderId="40" xfId="0" applyNumberFormat="1" applyFont="1" applyFill="1" applyBorder="1" applyAlignment="1">
      <alignment horizontal="right" vertical="center" wrapText="1"/>
    </xf>
    <xf numFmtId="3" fontId="30" fillId="0" borderId="15" xfId="0" applyNumberFormat="1" applyFont="1" applyBorder="1" applyAlignment="1">
      <alignment horizontal="left" vertical="center" wrapText="1"/>
    </xf>
    <xf numFmtId="3" fontId="29" fillId="0" borderId="57" xfId="63" applyNumberFormat="1" applyFont="1" applyFill="1" applyBorder="1" applyAlignment="1">
      <alignment horizontal="right" vertical="center" wrapText="1"/>
    </xf>
    <xf numFmtId="3" fontId="41" fillId="0" borderId="27" xfId="0" applyNumberFormat="1" applyFont="1" applyBorder="1" applyAlignment="1">
      <alignment horizontal="left" vertical="center" wrapText="1"/>
    </xf>
    <xf numFmtId="9" fontId="41" fillId="0" borderId="43" xfId="0" applyNumberFormat="1" applyFont="1" applyBorder="1" applyAlignment="1">
      <alignment horizontal="right" vertical="center"/>
    </xf>
    <xf numFmtId="200" fontId="29" fillId="0" borderId="28" xfId="0" applyNumberFormat="1" applyFont="1" applyBorder="1" applyAlignment="1">
      <alignment horizontal="right" vertical="center"/>
    </xf>
    <xf numFmtId="2" fontId="26" fillId="0" borderId="0" xfId="0" applyNumberFormat="1" applyFont="1" applyAlignment="1">
      <alignment vertical="center"/>
    </xf>
    <xf numFmtId="3" fontId="41" fillId="0" borderId="58" xfId="0" applyNumberFormat="1" applyFont="1" applyFill="1" applyBorder="1" applyAlignment="1">
      <alignment horizontal="right" vertical="center"/>
    </xf>
    <xf numFmtId="9" fontId="41" fillId="34" borderId="27" xfId="0" applyNumberFormat="1" applyFont="1" applyFill="1" applyBorder="1" applyAlignment="1">
      <alignment horizontal="right" vertical="center"/>
    </xf>
    <xf numFmtId="200" fontId="41" fillId="0" borderId="28" xfId="0" applyNumberFormat="1" applyFont="1" applyBorder="1" applyAlignment="1">
      <alignment horizontal="right" vertical="center"/>
    </xf>
    <xf numFmtId="200" fontId="41" fillId="0" borderId="43" xfId="0" applyNumberFormat="1" applyFont="1" applyBorder="1" applyAlignment="1">
      <alignment horizontal="right" vertical="center"/>
    </xf>
    <xf numFmtId="200" fontId="41" fillId="0" borderId="28" xfId="0" applyNumberFormat="1" applyFont="1" applyFill="1" applyBorder="1" applyAlignment="1">
      <alignment horizontal="right" vertical="center"/>
    </xf>
    <xf numFmtId="49" fontId="116" fillId="0" borderId="30" xfId="0" applyNumberFormat="1" applyFont="1" applyFill="1" applyBorder="1" applyAlignment="1" quotePrefix="1">
      <alignment horizontal="left" vertical="center" wrapText="1"/>
    </xf>
    <xf numFmtId="0" fontId="45" fillId="0" borderId="20" xfId="0" applyFont="1" applyFill="1" applyBorder="1" applyAlignment="1">
      <alignment horizontal="left" vertical="center" wrapText="1"/>
    </xf>
    <xf numFmtId="200" fontId="29" fillId="0" borderId="10" xfId="0" applyNumberFormat="1" applyFont="1" applyBorder="1" applyAlignment="1">
      <alignment vertical="center"/>
    </xf>
    <xf numFmtId="200" fontId="29" fillId="0" borderId="27" xfId="0" applyNumberFormat="1" applyFont="1" applyBorder="1" applyAlignment="1">
      <alignment vertical="center"/>
    </xf>
    <xf numFmtId="0" fontId="51" fillId="0" borderId="10" xfId="0" applyFont="1" applyFill="1" applyBorder="1" applyAlignment="1">
      <alignment vertical="center" wrapText="1"/>
    </xf>
    <xf numFmtId="200" fontId="41" fillId="0" borderId="27" xfId="0" applyNumberFormat="1" applyFont="1" applyBorder="1" applyAlignment="1">
      <alignment vertical="center"/>
    </xf>
    <xf numFmtId="49" fontId="116" fillId="0" borderId="22" xfId="0" applyNumberFormat="1" applyFont="1" applyFill="1" applyBorder="1" applyAlignment="1">
      <alignment horizontal="center" vertical="center" wrapText="1"/>
    </xf>
    <xf numFmtId="3" fontId="29" fillId="0" borderId="25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3" fontId="29" fillId="0" borderId="30" xfId="0" applyNumberFormat="1" applyFont="1" applyBorder="1" applyAlignment="1">
      <alignment horizontal="right" vertical="center"/>
    </xf>
    <xf numFmtId="200" fontId="29" fillId="0" borderId="40" xfId="0" applyNumberFormat="1" applyFont="1" applyBorder="1" applyAlignment="1">
      <alignment horizontal="right" vertical="center"/>
    </xf>
    <xf numFmtId="200" fontId="41" fillId="34" borderId="27" xfId="0" applyNumberFormat="1" applyFont="1" applyFill="1" applyBorder="1" applyAlignment="1">
      <alignment horizontal="right" vertical="center"/>
    </xf>
    <xf numFmtId="200" fontId="41" fillId="0" borderId="40" xfId="0" applyNumberFormat="1" applyFont="1" applyBorder="1" applyAlignment="1">
      <alignment horizontal="right" vertical="center"/>
    </xf>
    <xf numFmtId="200" fontId="29" fillId="0" borderId="43" xfId="0" applyNumberFormat="1" applyFont="1" applyBorder="1" applyAlignment="1">
      <alignment horizontal="right" vertical="center"/>
    </xf>
    <xf numFmtId="0" fontId="116" fillId="0" borderId="10" xfId="0" applyFont="1" applyFill="1" applyBorder="1" applyAlignment="1" quotePrefix="1">
      <alignment horizontal="left" vertical="center" wrapText="1"/>
    </xf>
    <xf numFmtId="0" fontId="45" fillId="0" borderId="58" xfId="0" applyFont="1" applyFill="1" applyBorder="1" applyAlignment="1">
      <alignment horizontal="left" vertical="center" wrapText="1"/>
    </xf>
    <xf numFmtId="3" fontId="29" fillId="0" borderId="27" xfId="0" applyNumberFormat="1" applyFont="1" applyFill="1" applyBorder="1" applyAlignment="1">
      <alignment horizontal="right" vertical="center"/>
    </xf>
    <xf numFmtId="3" fontId="29" fillId="0" borderId="27" xfId="0" applyNumberFormat="1" applyFont="1" applyFill="1" applyBorder="1" applyAlignment="1">
      <alignment horizontal="center" vertical="center"/>
    </xf>
    <xf numFmtId="200" fontId="29" fillId="0" borderId="27" xfId="0" applyNumberFormat="1" applyFont="1" applyFill="1" applyBorder="1" applyAlignment="1">
      <alignment horizontal="right" vertical="center"/>
    </xf>
    <xf numFmtId="200" fontId="29" fillId="0" borderId="43" xfId="0" applyNumberFormat="1" applyFont="1" applyFill="1" applyBorder="1" applyAlignment="1">
      <alignment horizontal="right" vertical="center"/>
    </xf>
    <xf numFmtId="3" fontId="41" fillId="0" borderId="27" xfId="0" applyNumberFormat="1" applyFont="1" applyFill="1" applyBorder="1" applyAlignment="1">
      <alignment horizontal="right" vertical="center"/>
    </xf>
    <xf numFmtId="3" fontId="41" fillId="0" borderId="27" xfId="0" applyNumberFormat="1" applyFont="1" applyFill="1" applyBorder="1" applyAlignment="1">
      <alignment horizontal="center" vertical="center"/>
    </xf>
    <xf numFmtId="200" fontId="41" fillId="0" borderId="27" xfId="0" applyNumberFormat="1" applyFont="1" applyFill="1" applyBorder="1" applyAlignment="1">
      <alignment horizontal="center" vertical="center"/>
    </xf>
    <xf numFmtId="200" fontId="41" fillId="0" borderId="43" xfId="0" applyNumberFormat="1" applyFont="1" applyFill="1" applyBorder="1" applyAlignment="1">
      <alignment horizontal="right" vertical="center"/>
    </xf>
    <xf numFmtId="9" fontId="29" fillId="0" borderId="10" xfId="0" applyNumberFormat="1" applyFont="1" applyBorder="1" applyAlignment="1">
      <alignment horizontal="right" vertical="center" wrapText="1"/>
    </xf>
    <xf numFmtId="200" fontId="29" fillId="0" borderId="28" xfId="0" applyNumberFormat="1" applyFont="1" applyBorder="1" applyAlignment="1">
      <alignment vertical="center"/>
    </xf>
    <xf numFmtId="200" fontId="41" fillId="0" borderId="43" xfId="0" applyNumberFormat="1" applyFont="1" applyBorder="1" applyAlignment="1">
      <alignment vertical="center"/>
    </xf>
    <xf numFmtId="49" fontId="116" fillId="0" borderId="10" xfId="0" applyNumberFormat="1" applyFont="1" applyFill="1" applyBorder="1" applyAlignment="1" quotePrefix="1">
      <alignment horizontal="left" vertical="center" wrapText="1"/>
    </xf>
    <xf numFmtId="0" fontId="45" fillId="0" borderId="30" xfId="0" applyFont="1" applyFill="1" applyBorder="1" applyAlignment="1">
      <alignment horizontal="left" vertical="center" wrapText="1"/>
    </xf>
    <xf numFmtId="3" fontId="29" fillId="0" borderId="42" xfId="0" applyNumberFormat="1" applyFont="1" applyBorder="1" applyAlignment="1">
      <alignment horizontal="center" vertical="center" wrapText="1"/>
    </xf>
    <xf numFmtId="200" fontId="29" fillId="34" borderId="23" xfId="0" applyNumberFormat="1" applyFont="1" applyFill="1" applyBorder="1" applyAlignment="1">
      <alignment horizontal="right" vertical="center"/>
    </xf>
    <xf numFmtId="200" fontId="41" fillId="0" borderId="15" xfId="0" applyNumberFormat="1" applyFont="1" applyBorder="1" applyAlignment="1">
      <alignment vertical="center" wrapText="1"/>
    </xf>
    <xf numFmtId="3" fontId="29" fillId="33" borderId="15" xfId="63" applyNumberFormat="1" applyFont="1" applyFill="1" applyBorder="1" applyAlignment="1">
      <alignment horizontal="right" vertical="center" wrapText="1"/>
    </xf>
    <xf numFmtId="200" fontId="41" fillId="0" borderId="16" xfId="0" applyNumberFormat="1" applyFont="1" applyBorder="1" applyAlignment="1">
      <alignment horizontal="right" vertical="center"/>
    </xf>
    <xf numFmtId="3" fontId="41" fillId="0" borderId="30" xfId="0" applyNumberFormat="1" applyFont="1" applyBorder="1" applyAlignment="1">
      <alignment vertical="center"/>
    </xf>
    <xf numFmtId="200" fontId="41" fillId="0" borderId="72" xfId="0" applyNumberFormat="1" applyFont="1" applyBorder="1" applyAlignment="1">
      <alignment vertical="center"/>
    </xf>
    <xf numFmtId="9" fontId="30" fillId="33" borderId="16" xfId="0" applyNumberFormat="1" applyFont="1" applyFill="1" applyBorder="1" applyAlignment="1">
      <alignment horizontal="center" vertical="center" wrapText="1"/>
    </xf>
    <xf numFmtId="9" fontId="30" fillId="33" borderId="0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9" fontId="27" fillId="0" borderId="0" xfId="0" applyNumberFormat="1" applyFont="1" applyBorder="1" applyAlignment="1">
      <alignment horizontal="right" vertical="center"/>
    </xf>
    <xf numFmtId="0" fontId="132" fillId="0" borderId="0" xfId="0" applyFont="1" applyBorder="1" applyAlignment="1">
      <alignment vertical="center"/>
    </xf>
    <xf numFmtId="0" fontId="116" fillId="0" borderId="0" xfId="0" applyFont="1" applyBorder="1" applyAlignment="1">
      <alignment/>
    </xf>
    <xf numFmtId="0" fontId="29" fillId="0" borderId="0" xfId="0" applyFont="1" applyBorder="1" applyAlignment="1">
      <alignment horizontal="right" vertical="center"/>
    </xf>
    <xf numFmtId="0" fontId="116" fillId="0" borderId="0" xfId="0" applyFont="1" applyBorder="1" applyAlignment="1">
      <alignment horizontal="right"/>
    </xf>
    <xf numFmtId="0" fontId="116" fillId="0" borderId="0" xfId="0" applyFont="1" applyAlignment="1">
      <alignment vertical="center"/>
    </xf>
    <xf numFmtId="0" fontId="128" fillId="0" borderId="0" xfId="0" applyFont="1" applyAlignment="1">
      <alignment horizontal="right"/>
    </xf>
    <xf numFmtId="0" fontId="29" fillId="0" borderId="0" xfId="0" applyFont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203" fontId="29" fillId="0" borderId="0" xfId="0" applyNumberFormat="1" applyFont="1" applyAlignment="1">
      <alignment horizontal="right" vertical="center"/>
    </xf>
    <xf numFmtId="4" fontId="29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9" fontId="27" fillId="0" borderId="0" xfId="0" applyNumberFormat="1" applyFont="1" applyAlignment="1">
      <alignment horizontal="right" vertical="center"/>
    </xf>
    <xf numFmtId="3" fontId="51" fillId="0" borderId="30" xfId="0" applyNumberFormat="1" applyFont="1" applyFill="1" applyBorder="1" applyAlignment="1">
      <alignment vertical="center" wrapText="1"/>
    </xf>
    <xf numFmtId="200" fontId="29" fillId="0" borderId="28" xfId="0" applyNumberFormat="1" applyFont="1" applyBorder="1" applyAlignment="1">
      <alignment horizontal="right" vertical="center" wrapText="1"/>
    </xf>
    <xf numFmtId="3" fontId="30" fillId="33" borderId="15" xfId="63" applyNumberFormat="1" applyFont="1" applyFill="1" applyBorder="1" applyAlignment="1">
      <alignment horizontal="center" vertical="center" wrapText="1"/>
    </xf>
    <xf numFmtId="3" fontId="16" fillId="34" borderId="27" xfId="0" applyNumberFormat="1" applyFont="1" applyFill="1" applyBorder="1" applyAlignment="1">
      <alignment horizontal="right" vertical="center"/>
    </xf>
    <xf numFmtId="0" fontId="10" fillId="33" borderId="0" xfId="0" applyFont="1" applyFill="1" applyAlignment="1">
      <alignment horizontal="right" vertical="center"/>
    </xf>
    <xf numFmtId="0" fontId="10" fillId="33" borderId="11" xfId="0" applyFont="1" applyFill="1" applyBorder="1" applyAlignment="1">
      <alignment horizontal="right" vertical="center"/>
    </xf>
    <xf numFmtId="0" fontId="10" fillId="33" borderId="12" xfId="0" applyFont="1" applyFill="1" applyBorder="1" applyAlignment="1">
      <alignment horizontal="right" vertical="center"/>
    </xf>
    <xf numFmtId="0" fontId="56" fillId="33" borderId="0" xfId="0" applyFont="1" applyFill="1" applyAlignment="1">
      <alignment horizontal="right" vertical="center"/>
    </xf>
    <xf numFmtId="0" fontId="56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right" vertical="center"/>
    </xf>
    <xf numFmtId="3" fontId="16" fillId="34" borderId="29" xfId="0" applyNumberFormat="1" applyFont="1" applyFill="1" applyBorder="1" applyAlignment="1">
      <alignment horizontal="right" vertical="center"/>
    </xf>
    <xf numFmtId="3" fontId="16" fillId="34" borderId="10" xfId="0" applyNumberFormat="1" applyFont="1" applyFill="1" applyBorder="1" applyAlignment="1">
      <alignment vertical="center"/>
    </xf>
    <xf numFmtId="3" fontId="16" fillId="34" borderId="30" xfId="0" applyNumberFormat="1" applyFont="1" applyFill="1" applyBorder="1" applyAlignment="1">
      <alignment horizontal="right" vertical="center"/>
    </xf>
    <xf numFmtId="3" fontId="12" fillId="34" borderId="35" xfId="0" applyNumberFormat="1" applyFont="1" applyFill="1" applyBorder="1" applyAlignment="1">
      <alignment horizontal="right" vertical="center"/>
    </xf>
    <xf numFmtId="3" fontId="16" fillId="34" borderId="31" xfId="0" applyNumberFormat="1" applyFont="1" applyFill="1" applyBorder="1" applyAlignment="1">
      <alignment horizontal="right" vertical="center"/>
    </xf>
    <xf numFmtId="3" fontId="12" fillId="34" borderId="15" xfId="0" applyNumberFormat="1" applyFont="1" applyFill="1" applyBorder="1" applyAlignment="1">
      <alignment horizontal="right" vertical="center"/>
    </xf>
    <xf numFmtId="3" fontId="12" fillId="34" borderId="15" xfId="0" applyNumberFormat="1" applyFont="1" applyFill="1" applyBorder="1" applyAlignment="1">
      <alignment horizontal="right" vertical="center" wrapText="1"/>
    </xf>
    <xf numFmtId="3" fontId="16" fillId="34" borderId="29" xfId="0" applyNumberFormat="1" applyFont="1" applyFill="1" applyBorder="1" applyAlignment="1">
      <alignment horizontal="right" vertical="center" wrapText="1"/>
    </xf>
    <xf numFmtId="3" fontId="16" fillId="34" borderId="31" xfId="0" applyNumberFormat="1" applyFont="1" applyFill="1" applyBorder="1" applyAlignment="1">
      <alignment horizontal="right" vertical="center" wrapText="1"/>
    </xf>
    <xf numFmtId="3" fontId="34" fillId="34" borderId="15" xfId="0" applyNumberFormat="1" applyFont="1" applyFill="1" applyBorder="1" applyAlignment="1">
      <alignment horizontal="right" vertical="center"/>
    </xf>
    <xf numFmtId="3" fontId="28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4" fontId="56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/>
    </xf>
    <xf numFmtId="0" fontId="16" fillId="34" borderId="30" xfId="0" applyFont="1" applyFill="1" applyBorder="1" applyAlignment="1">
      <alignment horizontal="right" vertical="center"/>
    </xf>
    <xf numFmtId="0" fontId="16" fillId="34" borderId="31" xfId="0" applyFont="1" applyFill="1" applyBorder="1" applyAlignment="1">
      <alignment horizontal="right" vertical="center"/>
    </xf>
    <xf numFmtId="0" fontId="120" fillId="34" borderId="10" xfId="0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2" fillId="34" borderId="0" xfId="0" applyFont="1" applyFill="1" applyAlignment="1">
      <alignment horizontal="right" vertical="center"/>
    </xf>
    <xf numFmtId="0" fontId="12" fillId="0" borderId="0" xfId="0" applyFont="1" applyAlignment="1">
      <alignment horizontal="center"/>
    </xf>
    <xf numFmtId="0" fontId="9" fillId="33" borderId="0" xfId="0" applyFont="1" applyFill="1" applyAlignment="1">
      <alignment vertical="center"/>
    </xf>
    <xf numFmtId="3" fontId="26" fillId="0" borderId="10" xfId="0" applyNumberFormat="1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3" fontId="9" fillId="0" borderId="20" xfId="0" applyNumberFormat="1" applyFont="1" applyBorder="1" applyAlignment="1">
      <alignment horizontal="right" vertical="center"/>
    </xf>
    <xf numFmtId="3" fontId="34" fillId="34" borderId="10" xfId="0" applyNumberFormat="1" applyFont="1" applyFill="1" applyBorder="1" applyAlignment="1">
      <alignment horizontal="right" vertical="center" wrapText="1"/>
    </xf>
    <xf numFmtId="0" fontId="34" fillId="0" borderId="33" xfId="0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left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70" xfId="0" applyFont="1" applyFill="1" applyBorder="1" applyAlignment="1">
      <alignment horizontal="left" vertical="center" wrapText="1"/>
    </xf>
    <xf numFmtId="0" fontId="34" fillId="33" borderId="37" xfId="0" applyFont="1" applyFill="1" applyBorder="1" applyAlignment="1">
      <alignment horizontal="center" vertical="center"/>
    </xf>
    <xf numFmtId="0" fontId="34" fillId="33" borderId="74" xfId="0" applyFont="1" applyFill="1" applyBorder="1" applyAlignment="1">
      <alignment vertical="center"/>
    </xf>
    <xf numFmtId="0" fontId="17" fillId="33" borderId="37" xfId="0" applyFont="1" applyFill="1" applyBorder="1" applyAlignment="1">
      <alignment horizontal="center" vertical="center"/>
    </xf>
    <xf numFmtId="0" fontId="17" fillId="33" borderId="70" xfId="0" applyFont="1" applyFill="1" applyBorder="1" applyAlignment="1">
      <alignment horizontal="left" vertical="center"/>
    </xf>
    <xf numFmtId="0" fontId="34" fillId="0" borderId="36" xfId="0" applyFont="1" applyFill="1" applyBorder="1" applyAlignment="1">
      <alignment horizontal="center" vertical="center"/>
    </xf>
    <xf numFmtId="0" fontId="34" fillId="0" borderId="70" xfId="0" applyFont="1" applyFill="1" applyBorder="1" applyAlignment="1">
      <alignment vertical="center"/>
    </xf>
    <xf numFmtId="0" fontId="17" fillId="0" borderId="36" xfId="0" applyFont="1" applyBorder="1" applyAlignment="1">
      <alignment horizontal="center" vertical="center"/>
    </xf>
    <xf numFmtId="0" fontId="17" fillId="0" borderId="74" xfId="0" applyFont="1" applyBorder="1" applyAlignment="1">
      <alignment horizontal="left" vertical="center" wrapText="1"/>
    </xf>
    <xf numFmtId="0" fontId="17" fillId="0" borderId="70" xfId="0" applyFont="1" applyBorder="1" applyAlignment="1">
      <alignment vertical="center" wrapText="1"/>
    </xf>
    <xf numFmtId="0" fontId="17" fillId="0" borderId="41" xfId="0" applyFont="1" applyBorder="1" applyAlignment="1">
      <alignment horizontal="center" vertical="center"/>
    </xf>
    <xf numFmtId="3" fontId="17" fillId="0" borderId="41" xfId="0" applyNumberFormat="1" applyFont="1" applyFill="1" applyBorder="1" applyAlignment="1">
      <alignment horizontal="right" vertical="center"/>
    </xf>
    <xf numFmtId="3" fontId="17" fillId="0" borderId="76" xfId="0" applyNumberFormat="1" applyFont="1" applyFill="1" applyBorder="1" applyAlignment="1">
      <alignment horizontal="right" vertical="center"/>
    </xf>
    <xf numFmtId="0" fontId="17" fillId="33" borderId="70" xfId="0" applyNumberFormat="1" applyFont="1" applyFill="1" applyBorder="1" applyAlignment="1">
      <alignment vertical="center" wrapText="1"/>
    </xf>
    <xf numFmtId="196" fontId="17" fillId="0" borderId="21" xfId="0" applyNumberFormat="1" applyFont="1" applyFill="1" applyBorder="1" applyAlignment="1">
      <alignment horizontal="right" vertical="center" wrapText="1"/>
    </xf>
    <xf numFmtId="0" fontId="17" fillId="0" borderId="61" xfId="0" applyFont="1" applyBorder="1" applyAlignment="1">
      <alignment horizontal="center" vertical="center"/>
    </xf>
    <xf numFmtId="0" fontId="17" fillId="33" borderId="51" xfId="0" applyNumberFormat="1" applyFont="1" applyFill="1" applyBorder="1" applyAlignment="1">
      <alignment vertical="center" wrapText="1"/>
    </xf>
    <xf numFmtId="3" fontId="17" fillId="0" borderId="33" xfId="0" applyNumberFormat="1" applyFont="1" applyFill="1" applyBorder="1" applyAlignment="1">
      <alignment horizontal="right" vertical="center" wrapText="1"/>
    </xf>
    <xf numFmtId="3" fontId="17" fillId="0" borderId="31" xfId="0" applyNumberFormat="1" applyFont="1" applyFill="1" applyBorder="1" applyAlignment="1">
      <alignment horizontal="right" vertical="center" wrapText="1"/>
    </xf>
    <xf numFmtId="3" fontId="17" fillId="0" borderId="61" xfId="0" applyNumberFormat="1" applyFont="1" applyFill="1" applyBorder="1" applyAlignment="1">
      <alignment horizontal="right" vertical="center"/>
    </xf>
    <xf numFmtId="3" fontId="17" fillId="0" borderId="35" xfId="0" applyNumberFormat="1" applyFont="1" applyFill="1" applyBorder="1" applyAlignment="1">
      <alignment horizontal="right" vertical="center"/>
    </xf>
    <xf numFmtId="196" fontId="17" fillId="0" borderId="80" xfId="0" applyNumberFormat="1" applyFont="1" applyFill="1" applyBorder="1" applyAlignment="1">
      <alignment horizontal="right" vertical="center" wrapText="1"/>
    </xf>
    <xf numFmtId="3" fontId="17" fillId="0" borderId="54" xfId="0" applyNumberFormat="1" applyFont="1" applyFill="1" applyBorder="1" applyAlignment="1">
      <alignment horizontal="right" vertical="center"/>
    </xf>
    <xf numFmtId="3" fontId="17" fillId="0" borderId="31" xfId="0" applyNumberFormat="1" applyFont="1" applyFill="1" applyBorder="1" applyAlignment="1">
      <alignment horizontal="right" vertical="center"/>
    </xf>
    <xf numFmtId="49" fontId="116" fillId="34" borderId="19" xfId="0" applyNumberFormat="1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right" vertical="center" wrapText="1"/>
    </xf>
    <xf numFmtId="203" fontId="30" fillId="33" borderId="0" xfId="63" applyNumberFormat="1" applyFont="1" applyFill="1" applyBorder="1" applyAlignment="1">
      <alignment horizontal="center" vertical="center" wrapText="1"/>
    </xf>
    <xf numFmtId="3" fontId="30" fillId="33" borderId="0" xfId="63" applyNumberFormat="1" applyFont="1" applyFill="1" applyBorder="1" applyAlignment="1">
      <alignment horizontal="center" vertical="center" wrapText="1"/>
    </xf>
    <xf numFmtId="9" fontId="30" fillId="33" borderId="0" xfId="0" applyNumberFormat="1" applyFont="1" applyFill="1" applyBorder="1" applyAlignment="1">
      <alignment horizontal="center" vertical="center" wrapText="1"/>
    </xf>
    <xf numFmtId="0" fontId="122" fillId="0" borderId="34" xfId="0" applyFont="1" applyFill="1" applyBorder="1" applyAlignment="1">
      <alignment horizontal="center" vertical="center" wrapText="1"/>
    </xf>
    <xf numFmtId="0" fontId="122" fillId="0" borderId="35" xfId="0" applyFont="1" applyFill="1" applyBorder="1" applyAlignment="1">
      <alignment horizontal="center" vertical="center" wrapText="1"/>
    </xf>
    <xf numFmtId="0" fontId="122" fillId="0" borderId="35" xfId="0" applyFont="1" applyFill="1" applyBorder="1" applyAlignment="1" quotePrefix="1">
      <alignment horizontal="left" vertical="center" wrapText="1"/>
    </xf>
    <xf numFmtId="0" fontId="45" fillId="33" borderId="35" xfId="0" applyFont="1" applyFill="1" applyBorder="1" applyAlignment="1">
      <alignment horizontal="left" vertical="center" wrapText="1"/>
    </xf>
    <xf numFmtId="49" fontId="29" fillId="0" borderId="35" xfId="0" applyNumberFormat="1" applyFont="1" applyBorder="1" applyAlignment="1">
      <alignment horizontal="center" vertical="center" wrapText="1"/>
    </xf>
    <xf numFmtId="3" fontId="29" fillId="0" borderId="35" xfId="0" applyNumberFormat="1" applyFont="1" applyBorder="1" applyAlignment="1">
      <alignment horizontal="right" vertical="center" wrapText="1"/>
    </xf>
    <xf numFmtId="203" fontId="30" fillId="33" borderId="35" xfId="63" applyNumberFormat="1" applyFont="1" applyFill="1" applyBorder="1" applyAlignment="1">
      <alignment horizontal="right" vertical="center" wrapText="1"/>
    </xf>
    <xf numFmtId="3" fontId="29" fillId="33" borderId="79" xfId="63" applyNumberFormat="1" applyFont="1" applyFill="1" applyBorder="1" applyAlignment="1">
      <alignment horizontal="right" vertical="center" wrapText="1"/>
    </xf>
    <xf numFmtId="9" fontId="29" fillId="0" borderId="50" xfId="0" applyNumberFormat="1" applyFont="1" applyBorder="1" applyAlignment="1">
      <alignment horizontal="right" vertical="center" wrapText="1"/>
    </xf>
    <xf numFmtId="0" fontId="29" fillId="34" borderId="10" xfId="0" applyFont="1" applyFill="1" applyBorder="1" applyAlignment="1">
      <alignment horizontal="left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0" borderId="72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/>
    </xf>
    <xf numFmtId="49" fontId="26" fillId="0" borderId="22" xfId="0" applyNumberFormat="1" applyFont="1" applyFill="1" applyBorder="1" applyAlignment="1">
      <alignment horizontal="center" vertical="center" wrapText="1"/>
    </xf>
    <xf numFmtId="49" fontId="26" fillId="0" borderId="55" xfId="0" applyNumberFormat="1" applyFont="1" applyFill="1" applyBorder="1" applyAlignment="1">
      <alignment horizontal="center" vertical="center" wrapText="1"/>
    </xf>
    <xf numFmtId="49" fontId="26" fillId="0" borderId="34" xfId="0" applyNumberFormat="1" applyFont="1" applyFill="1" applyBorder="1" applyAlignment="1">
      <alignment horizontal="center" vertical="center" wrapText="1"/>
    </xf>
    <xf numFmtId="0" fontId="32" fillId="0" borderId="73" xfId="0" applyFont="1" applyBorder="1" applyAlignment="1">
      <alignment horizontal="center" vertical="center"/>
    </xf>
    <xf numFmtId="0" fontId="32" fillId="0" borderId="86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6" fillId="0" borderId="36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0" fontId="22" fillId="0" borderId="32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84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3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33" borderId="29" xfId="0" applyFont="1" applyFill="1" applyBorder="1" applyAlignment="1">
      <alignment horizontal="center" vertical="center" wrapText="1"/>
    </xf>
    <xf numFmtId="0" fontId="19" fillId="33" borderId="84" xfId="0" applyFont="1" applyFill="1" applyBorder="1" applyAlignment="1">
      <alignment horizontal="center" vertical="center"/>
    </xf>
    <xf numFmtId="0" fontId="19" fillId="33" borderId="52" xfId="0" applyFont="1" applyFill="1" applyBorder="1" applyAlignment="1">
      <alignment horizontal="center" vertical="center"/>
    </xf>
    <xf numFmtId="0" fontId="19" fillId="33" borderId="64" xfId="0" applyFont="1" applyFill="1" applyBorder="1" applyAlignment="1">
      <alignment horizontal="center" vertical="center"/>
    </xf>
    <xf numFmtId="49" fontId="19" fillId="33" borderId="29" xfId="0" applyNumberFormat="1" applyFont="1" applyFill="1" applyBorder="1" applyAlignment="1">
      <alignment horizontal="center" vertical="center"/>
    </xf>
    <xf numFmtId="49" fontId="19" fillId="33" borderId="48" xfId="0" applyNumberFormat="1" applyFont="1" applyFill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42" xfId="0" applyFont="1" applyFill="1" applyBorder="1" applyAlignment="1">
      <alignment horizontal="center" vertical="center" wrapText="1"/>
    </xf>
    <xf numFmtId="0" fontId="19" fillId="33" borderId="28" xfId="0" applyFont="1" applyFill="1" applyBorder="1" applyAlignment="1">
      <alignment horizontal="center" vertical="center" wrapText="1"/>
    </xf>
    <xf numFmtId="0" fontId="19" fillId="33" borderId="40" xfId="0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0" fontId="19" fillId="33" borderId="29" xfId="0" applyFont="1" applyFill="1" applyBorder="1" applyAlignment="1">
      <alignment horizontal="center" vertical="center" textRotation="90" wrapText="1"/>
    </xf>
    <xf numFmtId="0" fontId="19" fillId="33" borderId="10" xfId="0" applyFont="1" applyFill="1" applyBorder="1" applyAlignment="1">
      <alignment horizontal="center" vertical="center" textRotation="90" wrapText="1"/>
    </xf>
    <xf numFmtId="0" fontId="19" fillId="33" borderId="30" xfId="0" applyFont="1" applyFill="1" applyBorder="1" applyAlignment="1">
      <alignment horizontal="center" vertical="center" textRotation="90" wrapText="1"/>
    </xf>
    <xf numFmtId="0" fontId="19" fillId="0" borderId="29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30" xfId="0" applyFont="1" applyBorder="1" applyAlignment="1">
      <alignment horizontal="center" vertical="center" textRotation="90" wrapText="1"/>
    </xf>
    <xf numFmtId="49" fontId="19" fillId="0" borderId="32" xfId="0" applyNumberFormat="1" applyFont="1" applyBorder="1" applyAlignment="1">
      <alignment horizontal="center" vertical="center" textRotation="90" wrapText="1"/>
    </xf>
    <xf numFmtId="49" fontId="19" fillId="0" borderId="19" xfId="0" applyNumberFormat="1" applyFont="1" applyBorder="1" applyAlignment="1">
      <alignment horizontal="center" vertical="center" textRotation="90" wrapText="1"/>
    </xf>
    <xf numFmtId="49" fontId="19" fillId="0" borderId="22" xfId="0" applyNumberFormat="1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left" vertical="center"/>
    </xf>
    <xf numFmtId="2" fontId="9" fillId="0" borderId="36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40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center" vertical="center"/>
    </xf>
    <xf numFmtId="0" fontId="9" fillId="0" borderId="5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84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center" wrapText="1"/>
    </xf>
    <xf numFmtId="0" fontId="26" fillId="0" borderId="25" xfId="0" applyFont="1" applyBorder="1" applyAlignment="1">
      <alignment horizontal="center" wrapText="1"/>
    </xf>
    <xf numFmtId="0" fontId="38" fillId="0" borderId="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wrapText="1"/>
    </xf>
    <xf numFmtId="0" fontId="9" fillId="0" borderId="20" xfId="0" applyFont="1" applyBorder="1" applyAlignment="1">
      <alignment horizontal="left" wrapText="1"/>
    </xf>
    <xf numFmtId="0" fontId="9" fillId="0" borderId="25" xfId="0" applyFont="1" applyBorder="1" applyAlignment="1">
      <alignment horizontal="left" wrapText="1"/>
    </xf>
    <xf numFmtId="0" fontId="26" fillId="0" borderId="25" xfId="0" applyFont="1" applyBorder="1" applyAlignment="1">
      <alignment horizontal="center"/>
    </xf>
    <xf numFmtId="0" fontId="9" fillId="0" borderId="20" xfId="0" applyFont="1" applyBorder="1" applyAlignment="1">
      <alignment horizont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9" fillId="0" borderId="36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25" xfId="0" applyFont="1" applyBorder="1" applyAlignment="1">
      <alignment horizontal="left" vertical="top" wrapText="1"/>
    </xf>
    <xf numFmtId="0" fontId="26" fillId="0" borderId="20" xfId="0" applyFont="1" applyBorder="1" applyAlignment="1">
      <alignment horizontal="center" vertical="top" wrapText="1"/>
    </xf>
    <xf numFmtId="0" fontId="26" fillId="0" borderId="25" xfId="0" applyFont="1" applyBorder="1" applyAlignment="1">
      <alignment horizontal="center" vertical="top" wrapText="1"/>
    </xf>
    <xf numFmtId="0" fontId="9" fillId="0" borderId="46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11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49" fontId="9" fillId="0" borderId="67" xfId="0" applyNumberFormat="1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52" xfId="0" applyFont="1" applyBorder="1" applyAlignment="1">
      <alignment horizontal="center" vertical="center" wrapText="1"/>
    </xf>
    <xf numFmtId="0" fontId="9" fillId="33" borderId="84" xfId="0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 wrapText="1"/>
    </xf>
    <xf numFmtId="0" fontId="9" fillId="33" borderId="64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16" fillId="34" borderId="22" xfId="0" applyFont="1" applyFill="1" applyBorder="1" applyAlignment="1">
      <alignment horizontal="center" vertical="center" wrapText="1"/>
    </xf>
    <xf numFmtId="0" fontId="116" fillId="34" borderId="55" xfId="0" applyFont="1" applyFill="1" applyBorder="1" applyAlignment="1">
      <alignment horizontal="center" vertical="center" wrapText="1"/>
    </xf>
    <xf numFmtId="0" fontId="116" fillId="0" borderId="30" xfId="0" applyFont="1" applyFill="1" applyBorder="1" applyAlignment="1">
      <alignment horizontal="center" vertical="center" wrapText="1"/>
    </xf>
    <xf numFmtId="0" fontId="116" fillId="0" borderId="31" xfId="0" applyFont="1" applyFill="1" applyBorder="1" applyAlignment="1">
      <alignment horizontal="center" vertical="center" wrapText="1"/>
    </xf>
    <xf numFmtId="0" fontId="116" fillId="0" borderId="30" xfId="0" applyFont="1" applyFill="1" applyBorder="1" applyAlignment="1" quotePrefix="1">
      <alignment horizontal="left" vertical="center" wrapText="1"/>
    </xf>
    <xf numFmtId="0" fontId="116" fillId="0" borderId="31" xfId="0" applyFont="1" applyFill="1" applyBorder="1" applyAlignment="1" quotePrefix="1">
      <alignment horizontal="left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49" fontId="116" fillId="34" borderId="22" xfId="0" applyNumberFormat="1" applyFont="1" applyFill="1" applyBorder="1" applyAlignment="1">
      <alignment horizontal="center" vertical="center" wrapText="1"/>
    </xf>
    <xf numFmtId="49" fontId="116" fillId="34" borderId="26" xfId="0" applyNumberFormat="1" applyFont="1" applyFill="1" applyBorder="1" applyAlignment="1">
      <alignment horizontal="center" vertical="center" wrapText="1"/>
    </xf>
    <xf numFmtId="49" fontId="116" fillId="0" borderId="30" xfId="0" applyNumberFormat="1" applyFont="1" applyFill="1" applyBorder="1" applyAlignment="1">
      <alignment horizontal="center" vertical="center" wrapText="1"/>
    </xf>
    <xf numFmtId="49" fontId="116" fillId="0" borderId="27" xfId="0" applyNumberFormat="1" applyFont="1" applyFill="1" applyBorder="1" applyAlignment="1">
      <alignment horizontal="center" vertical="center" wrapText="1"/>
    </xf>
    <xf numFmtId="49" fontId="116" fillId="0" borderId="30" xfId="0" applyNumberFormat="1" applyFont="1" applyFill="1" applyBorder="1" applyAlignment="1" quotePrefix="1">
      <alignment horizontal="left" vertical="center" wrapText="1"/>
    </xf>
    <xf numFmtId="49" fontId="116" fillId="0" borderId="27" xfId="0" applyNumberFormat="1" applyFont="1" applyFill="1" applyBorder="1" applyAlignment="1" quotePrefix="1">
      <alignment horizontal="left" vertical="center" wrapText="1"/>
    </xf>
    <xf numFmtId="3" fontId="29" fillId="0" borderId="30" xfId="0" applyNumberFormat="1" applyFont="1" applyBorder="1" applyAlignment="1">
      <alignment horizontal="center" vertical="center" wrapText="1"/>
    </xf>
    <xf numFmtId="3" fontId="29" fillId="0" borderId="27" xfId="0" applyNumberFormat="1" applyFont="1" applyBorder="1" applyAlignment="1">
      <alignment horizontal="center" vertical="center" wrapText="1"/>
    </xf>
    <xf numFmtId="0" fontId="116" fillId="34" borderId="26" xfId="0" applyFont="1" applyFill="1" applyBorder="1" applyAlignment="1">
      <alignment horizontal="center" vertical="center" wrapText="1"/>
    </xf>
    <xf numFmtId="0" fontId="116" fillId="0" borderId="27" xfId="0" applyFont="1" applyFill="1" applyBorder="1" applyAlignment="1">
      <alignment horizontal="center" vertical="center" wrapText="1"/>
    </xf>
    <xf numFmtId="0" fontId="116" fillId="0" borderId="27" xfId="0" applyFont="1" applyFill="1" applyBorder="1" applyAlignment="1" quotePrefix="1">
      <alignment horizontal="left" vertical="center" wrapText="1"/>
    </xf>
    <xf numFmtId="49" fontId="116" fillId="34" borderId="55" xfId="0" applyNumberFormat="1" applyFont="1" applyFill="1" applyBorder="1" applyAlignment="1">
      <alignment horizontal="center" vertical="center" wrapText="1"/>
    </xf>
    <xf numFmtId="49" fontId="116" fillId="0" borderId="31" xfId="0" applyNumberFormat="1" applyFont="1" applyFill="1" applyBorder="1" applyAlignment="1">
      <alignment horizontal="center" vertical="center" wrapText="1"/>
    </xf>
    <xf numFmtId="49" fontId="116" fillId="0" borderId="31" xfId="0" applyNumberFormat="1" applyFont="1" applyFill="1" applyBorder="1" applyAlignment="1" quotePrefix="1">
      <alignment horizontal="left" vertical="center" wrapText="1"/>
    </xf>
    <xf numFmtId="3" fontId="29" fillId="0" borderId="31" xfId="0" applyNumberFormat="1" applyFont="1" applyBorder="1" applyAlignment="1">
      <alignment horizontal="center" vertical="center" wrapText="1"/>
    </xf>
    <xf numFmtId="49" fontId="116" fillId="34" borderId="19" xfId="0" applyNumberFormat="1" applyFont="1" applyFill="1" applyBorder="1" applyAlignment="1">
      <alignment horizontal="center" vertical="center" wrapText="1"/>
    </xf>
    <xf numFmtId="49" fontId="116" fillId="0" borderId="10" xfId="0" applyNumberFormat="1" applyFont="1" applyFill="1" applyBorder="1" applyAlignment="1">
      <alignment horizontal="center" vertical="center" wrapText="1"/>
    </xf>
    <xf numFmtId="49" fontId="116" fillId="0" borderId="10" xfId="0" applyNumberFormat="1" applyFont="1" applyFill="1" applyBorder="1" applyAlignment="1" quotePrefix="1">
      <alignment horizontal="left" vertical="center" wrapText="1"/>
    </xf>
    <xf numFmtId="0" fontId="29" fillId="0" borderId="42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54" xfId="0" applyFont="1" applyFill="1" applyBorder="1" applyAlignment="1">
      <alignment horizontal="center" vertical="center" wrapText="1"/>
    </xf>
    <xf numFmtId="49" fontId="116" fillId="0" borderId="22" xfId="0" applyNumberFormat="1" applyFont="1" applyFill="1" applyBorder="1" applyAlignment="1">
      <alignment horizontal="center" vertical="center" wrapText="1"/>
    </xf>
    <xf numFmtId="49" fontId="116" fillId="0" borderId="26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29" fillId="0" borderId="30" xfId="0" applyNumberFormat="1" applyFont="1" applyBorder="1" applyAlignment="1">
      <alignment horizontal="center" vertical="center"/>
    </xf>
    <xf numFmtId="49" fontId="29" fillId="0" borderId="27" xfId="0" applyNumberFormat="1" applyFont="1" applyBorder="1" applyAlignment="1">
      <alignment horizontal="center" vertical="center"/>
    </xf>
    <xf numFmtId="0" fontId="29" fillId="0" borderId="30" xfId="0" applyFont="1" applyBorder="1" applyAlignment="1">
      <alignment horizontal="left" vertical="center" wrapText="1"/>
    </xf>
    <xf numFmtId="0" fontId="29" fillId="0" borderId="27" xfId="0" applyFont="1" applyBorder="1" applyAlignment="1">
      <alignment horizontal="left" vertical="center" wrapText="1"/>
    </xf>
    <xf numFmtId="49" fontId="29" fillId="34" borderId="22" xfId="0" applyNumberFormat="1" applyFont="1" applyFill="1" applyBorder="1" applyAlignment="1">
      <alignment horizontal="center" vertical="center"/>
    </xf>
    <xf numFmtId="49" fontId="29" fillId="34" borderId="26" xfId="0" applyNumberFormat="1" applyFont="1" applyFill="1" applyBorder="1" applyAlignment="1">
      <alignment horizontal="center" vertical="center"/>
    </xf>
    <xf numFmtId="49" fontId="116" fillId="34" borderId="30" xfId="0" applyNumberFormat="1" applyFont="1" applyFill="1" applyBorder="1" applyAlignment="1">
      <alignment horizontal="center" vertical="center" wrapText="1"/>
    </xf>
    <xf numFmtId="49" fontId="116" fillId="34" borderId="31" xfId="0" applyNumberFormat="1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left" vertical="center" wrapText="1"/>
    </xf>
    <xf numFmtId="0" fontId="42" fillId="0" borderId="3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133" fillId="0" borderId="0" xfId="0" applyFont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 vertical="center" wrapText="1"/>
    </xf>
    <xf numFmtId="49" fontId="9" fillId="0" borderId="45" xfId="0" applyNumberFormat="1" applyFont="1" applyBorder="1" applyAlignment="1">
      <alignment horizontal="center" vertical="center" wrapText="1"/>
    </xf>
    <xf numFmtId="9" fontId="9" fillId="0" borderId="48" xfId="0" applyNumberFormat="1" applyFont="1" applyBorder="1" applyAlignment="1">
      <alignment horizontal="center" vertical="center" wrapText="1"/>
    </xf>
    <xf numFmtId="9" fontId="9" fillId="0" borderId="47" xfId="0" applyNumberFormat="1" applyFont="1" applyBorder="1" applyAlignment="1">
      <alignment horizontal="center" vertical="center" wrapText="1"/>
    </xf>
    <xf numFmtId="9" fontId="9" fillId="0" borderId="29" xfId="0" applyNumberFormat="1" applyFont="1" applyBorder="1" applyAlignment="1">
      <alignment horizontal="center" vertical="center" wrapText="1"/>
    </xf>
    <xf numFmtId="9" fontId="9" fillId="0" borderId="45" xfId="0" applyNumberFormat="1" applyFont="1" applyBorder="1" applyAlignment="1">
      <alignment horizontal="center" vertical="center" wrapText="1"/>
    </xf>
    <xf numFmtId="9" fontId="9" fillId="0" borderId="67" xfId="0" applyNumberFormat="1" applyFont="1" applyFill="1" applyBorder="1" applyAlignment="1">
      <alignment horizontal="center" vertical="center" wrapText="1"/>
    </xf>
    <xf numFmtId="9" fontId="9" fillId="0" borderId="35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19" fillId="0" borderId="39" xfId="0" applyNumberFormat="1" applyFont="1" applyBorder="1" applyAlignment="1">
      <alignment horizontal="center" vertical="center" wrapText="1"/>
    </xf>
    <xf numFmtId="49" fontId="19" fillId="0" borderId="55" xfId="0" applyNumberFormat="1" applyFont="1" applyBorder="1" applyAlignment="1">
      <alignment horizontal="center" vertical="center" wrapText="1"/>
    </xf>
    <xf numFmtId="49" fontId="19" fillId="0" borderId="26" xfId="0" applyNumberFormat="1" applyFont="1" applyBorder="1" applyAlignment="1">
      <alignment horizontal="center" vertical="center" wrapText="1"/>
    </xf>
    <xf numFmtId="49" fontId="19" fillId="0" borderId="67" xfId="0" applyNumberFormat="1" applyFont="1" applyBorder="1" applyAlignment="1">
      <alignment horizontal="center" vertical="center" wrapText="1"/>
    </xf>
    <xf numFmtId="49" fontId="19" fillId="0" borderId="31" xfId="0" applyNumberFormat="1" applyFont="1" applyBorder="1" applyAlignment="1">
      <alignment horizontal="center" vertical="center" wrapText="1"/>
    </xf>
    <xf numFmtId="49" fontId="19" fillId="0" borderId="27" xfId="0" applyNumberFormat="1" applyFont="1" applyBorder="1" applyAlignment="1">
      <alignment horizontal="center" vertical="center" wrapText="1"/>
    </xf>
    <xf numFmtId="49" fontId="19" fillId="0" borderId="29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14" fillId="34" borderId="67" xfId="0" applyFont="1" applyFill="1" applyBorder="1" applyAlignment="1" quotePrefix="1">
      <alignment horizontal="center" vertical="center" wrapText="1"/>
    </xf>
    <xf numFmtId="0" fontId="114" fillId="34" borderId="35" xfId="0" applyFont="1" applyFill="1" applyBorder="1" applyAlignment="1" quotePrefix="1">
      <alignment horizontal="center" vertical="center" wrapText="1"/>
    </xf>
    <xf numFmtId="9" fontId="9" fillId="0" borderId="67" xfId="0" applyNumberFormat="1" applyFont="1" applyBorder="1" applyAlignment="1">
      <alignment horizontal="center" vertical="center" wrapText="1"/>
    </xf>
    <xf numFmtId="9" fontId="9" fillId="0" borderId="31" xfId="0" applyNumberFormat="1" applyFont="1" applyBorder="1" applyAlignment="1">
      <alignment horizontal="center" vertical="center" wrapText="1"/>
    </xf>
    <xf numFmtId="9" fontId="9" fillId="0" borderId="35" xfId="0" applyNumberFormat="1" applyFont="1" applyBorder="1" applyAlignment="1">
      <alignment horizontal="center" vertical="center" wrapText="1"/>
    </xf>
    <xf numFmtId="4" fontId="19" fillId="0" borderId="29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48" xfId="0" applyNumberFormat="1" applyFont="1" applyBorder="1" applyAlignment="1">
      <alignment horizontal="center" vertical="center" wrapText="1"/>
    </xf>
    <xf numFmtId="4" fontId="19" fillId="0" borderId="28" xfId="0" applyNumberFormat="1" applyFont="1" applyBorder="1" applyAlignment="1">
      <alignment horizontal="center" vertical="center" wrapText="1"/>
    </xf>
    <xf numFmtId="0" fontId="11" fillId="0" borderId="57" xfId="0" applyFont="1" applyBorder="1" applyAlignment="1" quotePrefix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6" fillId="0" borderId="57" xfId="0" applyFont="1" applyBorder="1" applyAlignment="1" quotePrefix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" fontId="9" fillId="0" borderId="67" xfId="0" applyNumberFormat="1" applyFont="1" applyBorder="1" applyAlignment="1">
      <alignment horizontal="center" vertical="center"/>
    </xf>
    <xf numFmtId="1" fontId="9" fillId="0" borderId="31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/>
    </xf>
    <xf numFmtId="49" fontId="9" fillId="0" borderId="67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/>
    </xf>
    <xf numFmtId="49" fontId="9" fillId="0" borderId="55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0" fontId="40" fillId="0" borderId="0" xfId="0" applyFont="1" applyAlignment="1">
      <alignment horizontal="left" wrapText="1"/>
    </xf>
    <xf numFmtId="49" fontId="19" fillId="0" borderId="34" xfId="0" applyNumberFormat="1" applyFont="1" applyBorder="1" applyAlignment="1">
      <alignment horizontal="center" vertical="center" wrapText="1"/>
    </xf>
    <xf numFmtId="49" fontId="19" fillId="0" borderId="82" xfId="0" applyNumberFormat="1" applyFont="1" applyBorder="1" applyAlignment="1">
      <alignment horizontal="center" vertical="center" wrapText="1"/>
    </xf>
    <xf numFmtId="49" fontId="19" fillId="0" borderId="63" xfId="0" applyNumberFormat="1" applyFont="1" applyBorder="1" applyAlignment="1">
      <alignment horizontal="center" vertical="center" wrapText="1"/>
    </xf>
    <xf numFmtId="49" fontId="19" fillId="0" borderId="45" xfId="0" applyNumberFormat="1" applyFont="1" applyBorder="1" applyAlignment="1">
      <alignment horizontal="center" vertical="center" wrapText="1"/>
    </xf>
    <xf numFmtId="49" fontId="19" fillId="0" borderId="35" xfId="0" applyNumberFormat="1" applyFont="1" applyBorder="1" applyAlignment="1">
      <alignment horizontal="center" vertical="center" wrapText="1"/>
    </xf>
    <xf numFmtId="9" fontId="9" fillId="0" borderId="84" xfId="0" applyNumberFormat="1" applyFont="1" applyBorder="1" applyAlignment="1">
      <alignment horizontal="center" vertical="center" wrapText="1"/>
    </xf>
    <xf numFmtId="9" fontId="9" fillId="0" borderId="4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9" fillId="0" borderId="68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55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67" xfId="0" applyNumberFormat="1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9" fontId="9" fillId="0" borderId="27" xfId="0" applyNumberFormat="1" applyFont="1" applyBorder="1" applyAlignment="1">
      <alignment horizontal="center" vertical="center" wrapText="1"/>
    </xf>
    <xf numFmtId="0" fontId="30" fillId="0" borderId="57" xfId="0" applyFont="1" applyFill="1" applyBorder="1" applyAlignment="1" quotePrefix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41" fillId="0" borderId="57" xfId="0" applyFont="1" applyFill="1" applyBorder="1" applyAlignment="1" quotePrefix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49" fontId="116" fillId="34" borderId="34" xfId="0" applyNumberFormat="1" applyFont="1" applyFill="1" applyBorder="1" applyAlignment="1">
      <alignment horizontal="center" vertical="center" wrapText="1"/>
    </xf>
    <xf numFmtId="0" fontId="116" fillId="34" borderId="31" xfId="0" applyFont="1" applyFill="1" applyBorder="1" applyAlignment="1">
      <alignment horizontal="center" vertical="center" wrapText="1"/>
    </xf>
    <xf numFmtId="0" fontId="116" fillId="34" borderId="35" xfId="0" applyFont="1" applyFill="1" applyBorder="1" applyAlignment="1">
      <alignment horizontal="center" vertical="center" wrapText="1"/>
    </xf>
    <xf numFmtId="49" fontId="116" fillId="34" borderId="35" xfId="0" applyNumberFormat="1" applyFont="1" applyFill="1" applyBorder="1" applyAlignment="1">
      <alignment horizontal="center" vertical="center" wrapText="1"/>
    </xf>
    <xf numFmtId="0" fontId="116" fillId="34" borderId="31" xfId="0" applyFont="1" applyFill="1" applyBorder="1" applyAlignment="1" quotePrefix="1">
      <alignment horizontal="center" vertical="center" wrapText="1"/>
    </xf>
    <xf numFmtId="0" fontId="116" fillId="34" borderId="35" xfId="0" applyFont="1" applyFill="1" applyBorder="1" applyAlignment="1" quotePrefix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" fontId="19" fillId="0" borderId="64" xfId="0" applyNumberFormat="1" applyFont="1" applyBorder="1" applyAlignment="1">
      <alignment horizontal="center" vertical="center" wrapText="1"/>
    </xf>
    <xf numFmtId="4" fontId="19" fillId="0" borderId="25" xfId="0" applyNumberFormat="1" applyFont="1" applyBorder="1" applyAlignment="1">
      <alignment horizontal="center" vertical="center" wrapText="1"/>
    </xf>
    <xf numFmtId="4" fontId="19" fillId="0" borderId="56" xfId="0" applyNumberFormat="1" applyFont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49" fontId="19" fillId="0" borderId="39" xfId="0" applyNumberFormat="1" applyFont="1" applyFill="1" applyBorder="1" applyAlignment="1">
      <alignment horizontal="center" vertical="center" wrapText="1"/>
    </xf>
    <xf numFmtId="49" fontId="19" fillId="0" borderId="55" xfId="0" applyNumberFormat="1" applyFont="1" applyFill="1" applyBorder="1" applyAlignment="1">
      <alignment horizontal="center" vertical="center" wrapText="1"/>
    </xf>
    <xf numFmtId="49" fontId="19" fillId="0" borderId="34" xfId="0" applyNumberFormat="1" applyFont="1" applyFill="1" applyBorder="1" applyAlignment="1">
      <alignment horizontal="center" vertical="center" wrapText="1"/>
    </xf>
    <xf numFmtId="49" fontId="19" fillId="0" borderId="67" xfId="0" applyNumberFormat="1" applyFont="1" applyFill="1" applyBorder="1" applyAlignment="1">
      <alignment horizontal="center" vertical="center" wrapText="1"/>
    </xf>
    <xf numFmtId="49" fontId="19" fillId="0" borderId="31" xfId="0" applyNumberFormat="1" applyFont="1" applyFill="1" applyBorder="1" applyAlignment="1">
      <alignment horizontal="center" vertical="center" wrapText="1"/>
    </xf>
    <xf numFmtId="49" fontId="19" fillId="0" borderId="35" xfId="0" applyNumberFormat="1" applyFont="1" applyFill="1" applyBorder="1" applyAlignment="1">
      <alignment horizontal="center" vertical="center" wrapText="1"/>
    </xf>
    <xf numFmtId="49" fontId="27" fillId="0" borderId="29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center" vertical="center"/>
    </xf>
    <xf numFmtId="49" fontId="29" fillId="0" borderId="31" xfId="0" applyNumberFormat="1" applyFont="1" applyFill="1" applyBorder="1" applyAlignment="1">
      <alignment horizontal="center" vertical="center"/>
    </xf>
    <xf numFmtId="49" fontId="29" fillId="0" borderId="27" xfId="0" applyNumberFormat="1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 wrapText="1"/>
    </xf>
    <xf numFmtId="4" fontId="19" fillId="0" borderId="47" xfId="0" applyNumberFormat="1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67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49" fontId="29" fillId="0" borderId="67" xfId="0" applyNumberFormat="1" applyFont="1" applyFill="1" applyBorder="1" applyAlignment="1">
      <alignment horizontal="center" vertical="center"/>
    </xf>
    <xf numFmtId="0" fontId="29" fillId="0" borderId="67" xfId="0" applyFont="1" applyFill="1" applyBorder="1" applyAlignment="1" quotePrefix="1">
      <alignment horizontal="center" vertical="center" wrapText="1"/>
    </xf>
    <xf numFmtId="0" fontId="29" fillId="0" borderId="31" xfId="0" applyFont="1" applyFill="1" applyBorder="1" applyAlignment="1" quotePrefix="1">
      <alignment horizontal="center" vertical="center" wrapText="1"/>
    </xf>
    <xf numFmtId="0" fontId="29" fillId="0" borderId="27" xfId="0" applyFont="1" applyFill="1" applyBorder="1" applyAlignment="1" quotePrefix="1">
      <alignment horizontal="center" vertical="center" wrapText="1"/>
    </xf>
    <xf numFmtId="49" fontId="29" fillId="0" borderId="55" xfId="0" applyNumberFormat="1" applyFont="1" applyFill="1" applyBorder="1" applyAlignment="1">
      <alignment horizontal="center" vertical="center"/>
    </xf>
    <xf numFmtId="49" fontId="29" fillId="0" borderId="34" xfId="0" applyNumberFormat="1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center"/>
    </xf>
    <xf numFmtId="49" fontId="29" fillId="0" borderId="35" xfId="0" applyNumberFormat="1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center" wrapText="1"/>
    </xf>
    <xf numFmtId="49" fontId="29" fillId="0" borderId="22" xfId="0" applyNumberFormat="1" applyFont="1" applyFill="1" applyBorder="1" applyAlignment="1">
      <alignment horizontal="center" vertical="center"/>
    </xf>
    <xf numFmtId="49" fontId="29" fillId="0" borderId="26" xfId="0" applyNumberFormat="1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view="pageBreakPreview" zoomScale="50" zoomScaleNormal="40" zoomScaleSheetLayoutView="50" zoomScalePageLayoutView="0" workbookViewId="0" topLeftCell="A1">
      <selection activeCell="O15" sqref="O15"/>
    </sheetView>
  </sheetViews>
  <sheetFormatPr defaultColWidth="9.50390625" defaultRowHeight="12.75"/>
  <cols>
    <col min="1" max="1" width="13.50390625" style="189" customWidth="1"/>
    <col min="2" max="2" width="89.00390625" style="10" customWidth="1"/>
    <col min="3" max="3" width="18.875" style="5" customWidth="1"/>
    <col min="4" max="4" width="16.50390625" style="5" customWidth="1"/>
    <col min="5" max="5" width="14.125" style="5" customWidth="1"/>
    <col min="6" max="6" width="19.125" style="5" customWidth="1"/>
    <col min="7" max="7" width="15.375" style="5" customWidth="1"/>
    <col min="8" max="8" width="13.625" style="42" customWidth="1"/>
    <col min="9" max="9" width="18.50390625" style="5" customWidth="1"/>
    <col min="10" max="10" width="16.00390625" style="5" customWidth="1"/>
    <col min="11" max="11" width="14.625" style="5" customWidth="1"/>
    <col min="12" max="14" width="9.50390625" style="5" customWidth="1"/>
    <col min="15" max="17" width="9.50390625" style="3" customWidth="1"/>
    <col min="18" max="18" width="16.50390625" style="3" customWidth="1"/>
    <col min="19" max="16384" width="9.50390625" style="3" customWidth="1"/>
  </cols>
  <sheetData>
    <row r="1" spans="1:14" s="94" customFormat="1" ht="15.75" customHeight="1">
      <c r="A1" s="83"/>
      <c r="B1" s="95"/>
      <c r="C1" s="97"/>
      <c r="D1" s="151"/>
      <c r="E1" s="151"/>
      <c r="F1" s="311"/>
      <c r="G1" s="311"/>
      <c r="H1" s="312"/>
      <c r="I1" s="303" t="s">
        <v>542</v>
      </c>
      <c r="J1" s="72"/>
      <c r="K1" s="72"/>
      <c r="L1" s="72"/>
      <c r="M1" s="72"/>
      <c r="N1" s="72"/>
    </row>
    <row r="2" spans="1:14" s="94" customFormat="1" ht="15" customHeight="1">
      <c r="A2" s="83"/>
      <c r="B2" s="95"/>
      <c r="C2" s="97"/>
      <c r="D2" s="151"/>
      <c r="E2" s="151"/>
      <c r="F2" s="311"/>
      <c r="G2" s="311"/>
      <c r="H2" s="312"/>
      <c r="I2" s="72" t="s">
        <v>331</v>
      </c>
      <c r="J2" s="72"/>
      <c r="K2" s="72"/>
      <c r="L2" s="72"/>
      <c r="M2" s="72"/>
      <c r="N2" s="72"/>
    </row>
    <row r="3" spans="1:14" s="94" customFormat="1" ht="15" customHeight="1">
      <c r="A3" s="83"/>
      <c r="B3" s="95"/>
      <c r="C3" s="97"/>
      <c r="D3" s="151"/>
      <c r="E3" s="151"/>
      <c r="F3" s="311"/>
      <c r="G3" s="311"/>
      <c r="H3" s="312"/>
      <c r="I3" s="108" t="s">
        <v>543</v>
      </c>
      <c r="J3" s="387"/>
      <c r="K3" s="72"/>
      <c r="L3" s="72"/>
      <c r="M3" s="72"/>
      <c r="N3" s="72"/>
    </row>
    <row r="4" spans="1:14" s="94" customFormat="1" ht="21" customHeight="1">
      <c r="A4" s="83"/>
      <c r="I4" s="304" t="s">
        <v>544</v>
      </c>
      <c r="J4" s="305"/>
      <c r="K4" s="72"/>
      <c r="N4" s="72"/>
    </row>
    <row r="5" spans="1:14" s="188" customFormat="1" ht="21" customHeight="1">
      <c r="A5" s="316"/>
      <c r="B5" s="1589" t="s">
        <v>738</v>
      </c>
      <c r="C5" s="1590"/>
      <c r="D5" s="1590"/>
      <c r="E5" s="1590"/>
      <c r="F5" s="1590"/>
      <c r="G5" s="1590"/>
      <c r="H5" s="1590"/>
      <c r="I5" s="318"/>
      <c r="J5" s="319"/>
      <c r="K5" s="320"/>
      <c r="N5" s="320"/>
    </row>
    <row r="6" spans="1:14" s="188" customFormat="1" ht="21" customHeight="1">
      <c r="A6" s="1597">
        <v>5111700000</v>
      </c>
      <c r="B6" s="1597"/>
      <c r="C6" s="317"/>
      <c r="D6" s="317"/>
      <c r="E6" s="317"/>
      <c r="F6" s="317"/>
      <c r="G6" s="317"/>
      <c r="H6" s="317"/>
      <c r="I6" s="318"/>
      <c r="J6" s="319"/>
      <c r="K6" s="320"/>
      <c r="N6" s="320"/>
    </row>
    <row r="7" spans="1:14" s="188" customFormat="1" ht="21" customHeight="1">
      <c r="A7" s="1598" t="s">
        <v>338</v>
      </c>
      <c r="B7" s="1598"/>
      <c r="C7" s="317"/>
      <c r="D7" s="317"/>
      <c r="E7" s="317"/>
      <c r="F7" s="317"/>
      <c r="G7" s="317"/>
      <c r="H7" s="317"/>
      <c r="I7" s="318"/>
      <c r="J7" s="319"/>
      <c r="K7" s="320"/>
      <c r="N7" s="320"/>
    </row>
    <row r="8" spans="1:14" s="94" customFormat="1" ht="9.75" customHeight="1" thickBot="1">
      <c r="A8" s="83"/>
      <c r="B8" s="95"/>
      <c r="C8" s="151"/>
      <c r="D8" s="151"/>
      <c r="E8" s="151"/>
      <c r="F8" s="151"/>
      <c r="G8" s="300"/>
      <c r="H8" s="312"/>
      <c r="I8" s="313"/>
      <c r="J8" s="314"/>
      <c r="K8" s="315" t="s">
        <v>339</v>
      </c>
      <c r="L8" s="72"/>
      <c r="M8" s="72"/>
      <c r="N8" s="72"/>
    </row>
    <row r="9" spans="1:14" s="43" customFormat="1" ht="15" customHeight="1">
      <c r="A9" s="1594" t="s">
        <v>173</v>
      </c>
      <c r="B9" s="1594" t="s">
        <v>340</v>
      </c>
      <c r="C9" s="322"/>
      <c r="D9" s="323" t="s">
        <v>255</v>
      </c>
      <c r="E9" s="324"/>
      <c r="F9" s="322"/>
      <c r="G9" s="323" t="s">
        <v>245</v>
      </c>
      <c r="H9" s="463"/>
      <c r="I9" s="322"/>
      <c r="J9" s="323" t="s">
        <v>321</v>
      </c>
      <c r="K9" s="324"/>
      <c r="L9" s="70"/>
      <c r="M9" s="70"/>
      <c r="N9" s="70"/>
    </row>
    <row r="10" spans="1:14" s="43" customFormat="1" ht="16.5" customHeight="1">
      <c r="A10" s="1595"/>
      <c r="B10" s="1595"/>
      <c r="C10" s="1591" t="s">
        <v>545</v>
      </c>
      <c r="D10" s="1583" t="s">
        <v>739</v>
      </c>
      <c r="E10" s="1586" t="s">
        <v>244</v>
      </c>
      <c r="F10" s="1591" t="s">
        <v>545</v>
      </c>
      <c r="G10" s="1583" t="s">
        <v>739</v>
      </c>
      <c r="H10" s="1586" t="s">
        <v>244</v>
      </c>
      <c r="I10" s="1591" t="s">
        <v>545</v>
      </c>
      <c r="J10" s="1583" t="s">
        <v>739</v>
      </c>
      <c r="K10" s="1586" t="s">
        <v>244</v>
      </c>
      <c r="L10" s="70"/>
      <c r="M10" s="70"/>
      <c r="N10" s="70"/>
    </row>
    <row r="11" spans="1:14" s="43" customFormat="1" ht="16.5" customHeight="1">
      <c r="A11" s="1595"/>
      <c r="B11" s="1595"/>
      <c r="C11" s="1592"/>
      <c r="D11" s="1584"/>
      <c r="E11" s="1587"/>
      <c r="F11" s="1592"/>
      <c r="G11" s="1584"/>
      <c r="H11" s="1587"/>
      <c r="I11" s="1592"/>
      <c r="J11" s="1584"/>
      <c r="K11" s="1587"/>
      <c r="L11" s="70"/>
      <c r="M11" s="70"/>
      <c r="N11" s="70"/>
    </row>
    <row r="12" spans="1:14" s="43" customFormat="1" ht="45.75" customHeight="1" thickBot="1">
      <c r="A12" s="1596"/>
      <c r="B12" s="1596"/>
      <c r="C12" s="1593"/>
      <c r="D12" s="1585"/>
      <c r="E12" s="1588"/>
      <c r="F12" s="1593"/>
      <c r="G12" s="1585"/>
      <c r="H12" s="1588"/>
      <c r="I12" s="1593"/>
      <c r="J12" s="1585"/>
      <c r="K12" s="1588"/>
      <c r="L12" s="70"/>
      <c r="M12" s="70"/>
      <c r="N12" s="70"/>
    </row>
    <row r="13" spans="1:14" s="63" customFormat="1" ht="15" customHeight="1" thickBot="1">
      <c r="A13" s="476">
        <v>1</v>
      </c>
      <c r="B13" s="321">
        <v>2</v>
      </c>
      <c r="C13" s="819">
        <v>3</v>
      </c>
      <c r="D13" s="97">
        <v>4</v>
      </c>
      <c r="E13" s="820">
        <v>5</v>
      </c>
      <c r="F13" s="309">
        <v>6</v>
      </c>
      <c r="G13" s="310">
        <v>7</v>
      </c>
      <c r="H13" s="97">
        <v>8</v>
      </c>
      <c r="I13" s="306">
        <v>9</v>
      </c>
      <c r="J13" s="307">
        <v>10</v>
      </c>
      <c r="K13" s="308">
        <v>11</v>
      </c>
      <c r="L13" s="96"/>
      <c r="M13" s="96"/>
      <c r="N13" s="96"/>
    </row>
    <row r="14" spans="1:18" s="18" customFormat="1" ht="18" thickBot="1">
      <c r="A14" s="477">
        <v>10000000</v>
      </c>
      <c r="B14" s="12" t="s">
        <v>257</v>
      </c>
      <c r="C14" s="13">
        <f>C15+C19+C23</f>
        <v>421166500</v>
      </c>
      <c r="D14" s="14">
        <f>D15+D18+D19+D23</f>
        <v>250293865.89</v>
      </c>
      <c r="E14" s="15">
        <f>D14/C14*100</f>
        <v>59.428721394033005</v>
      </c>
      <c r="F14" s="16">
        <f>F38</f>
        <v>284800</v>
      </c>
      <c r="G14" s="17">
        <f>G38</f>
        <v>166204.25</v>
      </c>
      <c r="H14" s="464">
        <f>H38</f>
        <v>58.35823384831461</v>
      </c>
      <c r="I14" s="16">
        <f>C14+F14</f>
        <v>421451300</v>
      </c>
      <c r="J14" s="14">
        <f>D14+G14</f>
        <v>250460070.14</v>
      </c>
      <c r="K14" s="15">
        <f>J14/I14*100</f>
        <v>59.42799800119254</v>
      </c>
      <c r="L14" s="4"/>
      <c r="M14" s="5"/>
      <c r="N14" s="5"/>
      <c r="Q14" s="43"/>
      <c r="R14" s="43"/>
    </row>
    <row r="15" spans="1:18" s="19" customFormat="1" ht="35.25" customHeight="1">
      <c r="A15" s="821">
        <v>11000000</v>
      </c>
      <c r="B15" s="822" t="s">
        <v>258</v>
      </c>
      <c r="C15" s="227">
        <f>C16+C17</f>
        <v>244388700</v>
      </c>
      <c r="D15" s="227">
        <f>D16+D17</f>
        <v>155218908.98999998</v>
      </c>
      <c r="E15" s="270">
        <f>D15/C15*100</f>
        <v>63.513128467069045</v>
      </c>
      <c r="F15" s="226"/>
      <c r="G15" s="228"/>
      <c r="H15" s="465"/>
      <c r="I15" s="229">
        <f>I16+I17</f>
        <v>244388700</v>
      </c>
      <c r="J15" s="228">
        <f>J16+J17</f>
        <v>155218908.98999998</v>
      </c>
      <c r="K15" s="295">
        <f>E15</f>
        <v>63.513128467069045</v>
      </c>
      <c r="L15" s="4"/>
      <c r="M15" s="5"/>
      <c r="N15" s="5"/>
      <c r="Q15" s="63"/>
      <c r="R15" s="63"/>
    </row>
    <row r="16" spans="1:18" ht="19.5" customHeight="1">
      <c r="A16" s="823">
        <v>11010000</v>
      </c>
      <c r="B16" s="824" t="s">
        <v>259</v>
      </c>
      <c r="C16" s="456">
        <v>244375300</v>
      </c>
      <c r="D16" s="266">
        <v>154157800.26</v>
      </c>
      <c r="E16" s="232">
        <f>D16/C16*100</f>
        <v>63.082398368411205</v>
      </c>
      <c r="F16" s="233"/>
      <c r="G16" s="234"/>
      <c r="H16" s="466"/>
      <c r="I16" s="233">
        <f>C16+F16</f>
        <v>244375300</v>
      </c>
      <c r="J16" s="234">
        <f>D16+G16</f>
        <v>154157800.26</v>
      </c>
      <c r="K16" s="282">
        <f aca="true" t="shared" si="0" ref="K16:K22">E16</f>
        <v>63.082398368411205</v>
      </c>
      <c r="L16" s="4"/>
      <c r="Q16" s="18"/>
      <c r="R16" s="18"/>
    </row>
    <row r="17" spans="1:18" s="22" customFormat="1" ht="39" customHeight="1">
      <c r="A17" s="825">
        <v>11020000</v>
      </c>
      <c r="B17" s="826" t="s">
        <v>272</v>
      </c>
      <c r="C17" s="233">
        <v>13400</v>
      </c>
      <c r="D17" s="234">
        <v>1061108.73</v>
      </c>
      <c r="E17" s="273" t="s">
        <v>740</v>
      </c>
      <c r="F17" s="236"/>
      <c r="G17" s="237"/>
      <c r="H17" s="467"/>
      <c r="I17" s="264">
        <f aca="true" t="shared" si="1" ref="I17:J20">C17+F17</f>
        <v>13400</v>
      </c>
      <c r="J17" s="234">
        <f>D17+G17</f>
        <v>1061108.73</v>
      </c>
      <c r="K17" s="273" t="str">
        <f t="shared" si="0"/>
        <v>збільшення у 79,2 разів</v>
      </c>
      <c r="L17" s="20"/>
      <c r="M17" s="21"/>
      <c r="N17" s="21"/>
      <c r="Q17" s="19"/>
      <c r="R17" s="19"/>
    </row>
    <row r="18" spans="1:14" s="22" customFormat="1" ht="16.5">
      <c r="A18" s="827">
        <v>13000000</v>
      </c>
      <c r="B18" s="828" t="s">
        <v>273</v>
      </c>
      <c r="C18" s="238">
        <v>0</v>
      </c>
      <c r="D18" s="239">
        <v>388.12</v>
      </c>
      <c r="E18" s="296" t="s">
        <v>262</v>
      </c>
      <c r="F18" s="241"/>
      <c r="G18" s="242"/>
      <c r="H18" s="468"/>
      <c r="I18" s="279">
        <f t="shared" si="1"/>
        <v>0</v>
      </c>
      <c r="J18" s="239">
        <f t="shared" si="1"/>
        <v>388.12</v>
      </c>
      <c r="K18" s="282" t="str">
        <f t="shared" si="0"/>
        <v>х</v>
      </c>
      <c r="L18" s="20"/>
      <c r="M18" s="21"/>
      <c r="N18" s="21"/>
    </row>
    <row r="19" spans="1:14" s="22" customFormat="1" ht="18.75" customHeight="1">
      <c r="A19" s="827">
        <v>14000000</v>
      </c>
      <c r="B19" s="829" t="s">
        <v>260</v>
      </c>
      <c r="C19" s="279">
        <f>C20+C21+C22</f>
        <v>18455000</v>
      </c>
      <c r="D19" s="239">
        <f>D20+D21+D22</f>
        <v>8322920.17</v>
      </c>
      <c r="E19" s="240">
        <f aca="true" t="shared" si="2" ref="E19:E37">D19/C19*100</f>
        <v>45.09845662422108</v>
      </c>
      <c r="F19" s="247"/>
      <c r="G19" s="248"/>
      <c r="H19" s="469"/>
      <c r="I19" s="279">
        <f t="shared" si="1"/>
        <v>18455000</v>
      </c>
      <c r="J19" s="239">
        <f t="shared" si="1"/>
        <v>8322920.17</v>
      </c>
      <c r="K19" s="296">
        <f t="shared" si="0"/>
        <v>45.09845662422108</v>
      </c>
      <c r="L19" s="20"/>
      <c r="M19" s="21"/>
      <c r="N19" s="21"/>
    </row>
    <row r="20" spans="1:14" s="90" customFormat="1" ht="33">
      <c r="A20" s="823">
        <v>14020000</v>
      </c>
      <c r="B20" s="830" t="s">
        <v>190</v>
      </c>
      <c r="C20" s="233">
        <v>266200</v>
      </c>
      <c r="D20" s="250">
        <v>472460.97</v>
      </c>
      <c r="E20" s="273" t="s">
        <v>741</v>
      </c>
      <c r="F20" s="236"/>
      <c r="G20" s="917"/>
      <c r="H20" s="467"/>
      <c r="I20" s="233">
        <f t="shared" si="1"/>
        <v>266200</v>
      </c>
      <c r="J20" s="234">
        <f>D20+G20</f>
        <v>472460.97</v>
      </c>
      <c r="K20" s="672" t="str">
        <f t="shared" si="0"/>
        <v>збільшення у 1,8 рази</v>
      </c>
      <c r="L20" s="918"/>
      <c r="M20" s="29"/>
      <c r="N20" s="29"/>
    </row>
    <row r="21" spans="1:14" s="22" customFormat="1" ht="38.25" customHeight="1">
      <c r="A21" s="823">
        <v>14030000</v>
      </c>
      <c r="B21" s="830" t="s">
        <v>191</v>
      </c>
      <c r="C21" s="233">
        <v>5228100</v>
      </c>
      <c r="D21" s="250">
        <v>2002163.91</v>
      </c>
      <c r="E21" s="232">
        <f t="shared" si="2"/>
        <v>38.296205313593845</v>
      </c>
      <c r="F21" s="247"/>
      <c r="G21" s="248"/>
      <c r="H21" s="469"/>
      <c r="I21" s="233">
        <f>C21+F21</f>
        <v>5228100</v>
      </c>
      <c r="J21" s="234">
        <f>D21+G21</f>
        <v>2002163.91</v>
      </c>
      <c r="K21" s="273">
        <f t="shared" si="0"/>
        <v>38.296205313593845</v>
      </c>
      <c r="L21" s="20"/>
      <c r="M21" s="21"/>
      <c r="N21" s="21"/>
    </row>
    <row r="22" spans="1:12" ht="39.75" customHeight="1">
      <c r="A22" s="823">
        <v>14040000</v>
      </c>
      <c r="B22" s="830" t="s">
        <v>546</v>
      </c>
      <c r="C22" s="233">
        <v>12960700</v>
      </c>
      <c r="D22" s="250">
        <v>5848295.29</v>
      </c>
      <c r="E22" s="232">
        <f t="shared" si="2"/>
        <v>45.12329804717338</v>
      </c>
      <c r="F22" s="247"/>
      <c r="G22" s="248"/>
      <c r="H22" s="469"/>
      <c r="I22" s="233">
        <f>C22+F22</f>
        <v>12960700</v>
      </c>
      <c r="J22" s="234">
        <f>D22+G22</f>
        <v>5848295.29</v>
      </c>
      <c r="K22" s="672">
        <f t="shared" si="0"/>
        <v>45.12329804717338</v>
      </c>
      <c r="L22" s="4"/>
    </row>
    <row r="23" spans="1:14" s="19" customFormat="1" ht="33">
      <c r="A23" s="827">
        <v>18000000</v>
      </c>
      <c r="B23" s="831" t="s">
        <v>547</v>
      </c>
      <c r="C23" s="1540">
        <f>C24+C35+C36+C37</f>
        <v>158322800</v>
      </c>
      <c r="D23" s="1540">
        <f>D24+D35+D36+D37</f>
        <v>86751648.61</v>
      </c>
      <c r="E23" s="240">
        <f t="shared" si="2"/>
        <v>54.794160165181516</v>
      </c>
      <c r="F23" s="247"/>
      <c r="G23" s="248"/>
      <c r="H23" s="467"/>
      <c r="I23" s="279">
        <f aca="true" t="shared" si="3" ref="I23:J37">C23</f>
        <v>158322800</v>
      </c>
      <c r="J23" s="239">
        <f t="shared" si="3"/>
        <v>86751648.61</v>
      </c>
      <c r="K23" s="296">
        <f>J23/I23*100</f>
        <v>54.794160165181516</v>
      </c>
      <c r="L23" s="5"/>
      <c r="M23" s="23"/>
      <c r="N23" s="5"/>
    </row>
    <row r="24" spans="1:13" ht="19.5" customHeight="1">
      <c r="A24" s="823">
        <v>18010000</v>
      </c>
      <c r="B24" s="832" t="s">
        <v>261</v>
      </c>
      <c r="C24" s="262">
        <f>C25+C30</f>
        <v>129642600</v>
      </c>
      <c r="D24" s="263">
        <f>D25+D30</f>
        <v>61225222.51</v>
      </c>
      <c r="E24" s="833">
        <f t="shared" si="2"/>
        <v>47.226160621585805</v>
      </c>
      <c r="F24" s="233"/>
      <c r="G24" s="250"/>
      <c r="H24" s="298"/>
      <c r="I24" s="233">
        <f>C24</f>
        <v>129642600</v>
      </c>
      <c r="J24" s="234">
        <f t="shared" si="3"/>
        <v>61225222.51</v>
      </c>
      <c r="K24" s="273">
        <f>J24/I24*100</f>
        <v>47.226160621585805</v>
      </c>
      <c r="M24" s="24"/>
    </row>
    <row r="25" spans="1:13" ht="19.5" customHeight="1">
      <c r="A25" s="823"/>
      <c r="B25" s="834" t="s">
        <v>548</v>
      </c>
      <c r="C25" s="262">
        <f>C26+C27+C28+C29</f>
        <v>5628300</v>
      </c>
      <c r="D25" s="263">
        <f>D26+D27+D28+D29</f>
        <v>3436875.2199999997</v>
      </c>
      <c r="E25" s="232">
        <f t="shared" si="2"/>
        <v>61.06417959241689</v>
      </c>
      <c r="F25" s="233"/>
      <c r="G25" s="250"/>
      <c r="H25" s="298"/>
      <c r="I25" s="233">
        <f>C25</f>
        <v>5628300</v>
      </c>
      <c r="J25" s="234">
        <f t="shared" si="3"/>
        <v>3436875.2199999997</v>
      </c>
      <c r="K25" s="273">
        <f>J25/I25*100</f>
        <v>61.06417959241689</v>
      </c>
      <c r="M25" s="24"/>
    </row>
    <row r="26" spans="1:13" ht="34.5" customHeight="1">
      <c r="A26" s="835">
        <v>18010100</v>
      </c>
      <c r="B26" s="834" t="s">
        <v>549</v>
      </c>
      <c r="C26" s="252">
        <v>14400</v>
      </c>
      <c r="D26" s="253">
        <v>9677.7</v>
      </c>
      <c r="E26" s="232">
        <f t="shared" si="2"/>
        <v>67.20625</v>
      </c>
      <c r="F26" s="233"/>
      <c r="G26" s="250"/>
      <c r="H26" s="298"/>
      <c r="I26" s="233">
        <f t="shared" si="3"/>
        <v>14400</v>
      </c>
      <c r="J26" s="234">
        <f t="shared" si="3"/>
        <v>9677.7</v>
      </c>
      <c r="K26" s="273">
        <f aca="true" t="shared" si="4" ref="K26:K37">J26/I26*100</f>
        <v>67.20625</v>
      </c>
      <c r="M26" s="24"/>
    </row>
    <row r="27" spans="1:13" ht="36.75" customHeight="1">
      <c r="A27" s="835">
        <v>18010200</v>
      </c>
      <c r="B27" s="834" t="s">
        <v>550</v>
      </c>
      <c r="C27" s="252">
        <v>510200</v>
      </c>
      <c r="D27" s="253">
        <v>177756.13</v>
      </c>
      <c r="E27" s="232">
        <f t="shared" si="2"/>
        <v>34.840480203841636</v>
      </c>
      <c r="F27" s="233"/>
      <c r="G27" s="250"/>
      <c r="H27" s="298"/>
      <c r="I27" s="233">
        <f t="shared" si="3"/>
        <v>510200</v>
      </c>
      <c r="J27" s="234">
        <f t="shared" si="3"/>
        <v>177756.13</v>
      </c>
      <c r="K27" s="273">
        <f t="shared" si="4"/>
        <v>34.840480203841636</v>
      </c>
      <c r="M27" s="24"/>
    </row>
    <row r="28" spans="1:13" ht="40.5" customHeight="1">
      <c r="A28" s="835">
        <v>18010300</v>
      </c>
      <c r="B28" s="834" t="s">
        <v>551</v>
      </c>
      <c r="C28" s="252">
        <v>1592500</v>
      </c>
      <c r="D28" s="253">
        <v>849599.86</v>
      </c>
      <c r="E28" s="232">
        <f t="shared" si="2"/>
        <v>53.350069701726845</v>
      </c>
      <c r="F28" s="233"/>
      <c r="G28" s="250"/>
      <c r="H28" s="298"/>
      <c r="I28" s="233">
        <f t="shared" si="3"/>
        <v>1592500</v>
      </c>
      <c r="J28" s="234">
        <f t="shared" si="3"/>
        <v>849599.86</v>
      </c>
      <c r="K28" s="273">
        <f t="shared" si="4"/>
        <v>53.350069701726845</v>
      </c>
      <c r="M28" s="24"/>
    </row>
    <row r="29" spans="1:13" ht="36" customHeight="1">
      <c r="A29" s="835">
        <v>18010400</v>
      </c>
      <c r="B29" s="834" t="s">
        <v>552</v>
      </c>
      <c r="C29" s="252">
        <v>3511200</v>
      </c>
      <c r="D29" s="253">
        <v>2399841.53</v>
      </c>
      <c r="E29" s="232">
        <f t="shared" si="2"/>
        <v>68.34818665983138</v>
      </c>
      <c r="F29" s="233"/>
      <c r="G29" s="250"/>
      <c r="H29" s="298"/>
      <c r="I29" s="233">
        <f t="shared" si="3"/>
        <v>3511200</v>
      </c>
      <c r="J29" s="234">
        <f t="shared" si="3"/>
        <v>2399841.53</v>
      </c>
      <c r="K29" s="273">
        <f t="shared" si="4"/>
        <v>68.34818665983138</v>
      </c>
      <c r="M29" s="24"/>
    </row>
    <row r="30" spans="1:13" ht="19.5" customHeight="1">
      <c r="A30" s="835"/>
      <c r="B30" s="834" t="s">
        <v>553</v>
      </c>
      <c r="C30" s="262">
        <f>C31+C32+C33+C34</f>
        <v>124014300</v>
      </c>
      <c r="D30" s="263">
        <f>D31+D32+D33+D34</f>
        <v>57788347.29</v>
      </c>
      <c r="E30" s="232">
        <f t="shared" si="2"/>
        <v>46.5981320621896</v>
      </c>
      <c r="F30" s="233"/>
      <c r="G30" s="250"/>
      <c r="H30" s="298"/>
      <c r="I30" s="233">
        <f t="shared" si="3"/>
        <v>124014300</v>
      </c>
      <c r="J30" s="234">
        <f t="shared" si="3"/>
        <v>57788347.29</v>
      </c>
      <c r="K30" s="273">
        <f t="shared" si="4"/>
        <v>46.5981320621896</v>
      </c>
      <c r="M30" s="24"/>
    </row>
    <row r="31" spans="1:13" ht="19.5" customHeight="1">
      <c r="A31" s="835">
        <v>18010500</v>
      </c>
      <c r="B31" s="834" t="s">
        <v>554</v>
      </c>
      <c r="C31" s="252">
        <v>88760300</v>
      </c>
      <c r="D31" s="253">
        <v>36870552.71</v>
      </c>
      <c r="E31" s="232">
        <f t="shared" si="2"/>
        <v>41.539463825606724</v>
      </c>
      <c r="F31" s="233"/>
      <c r="G31" s="250"/>
      <c r="H31" s="298"/>
      <c r="I31" s="233">
        <f t="shared" si="3"/>
        <v>88760300</v>
      </c>
      <c r="J31" s="234">
        <f t="shared" si="3"/>
        <v>36870552.71</v>
      </c>
      <c r="K31" s="273">
        <f t="shared" si="4"/>
        <v>41.539463825606724</v>
      </c>
      <c r="M31" s="24"/>
    </row>
    <row r="32" spans="1:13" ht="18.75" customHeight="1">
      <c r="A32" s="835">
        <v>18010600</v>
      </c>
      <c r="B32" s="834" t="s">
        <v>555</v>
      </c>
      <c r="C32" s="252">
        <v>31424100</v>
      </c>
      <c r="D32" s="253">
        <v>19678869.85</v>
      </c>
      <c r="E32" s="232">
        <f t="shared" si="2"/>
        <v>62.623495501860035</v>
      </c>
      <c r="F32" s="233"/>
      <c r="G32" s="250"/>
      <c r="H32" s="298"/>
      <c r="I32" s="233">
        <f t="shared" si="3"/>
        <v>31424100</v>
      </c>
      <c r="J32" s="234">
        <f t="shared" si="3"/>
        <v>19678869.85</v>
      </c>
      <c r="K32" s="273">
        <f t="shared" si="4"/>
        <v>62.623495501860035</v>
      </c>
      <c r="M32" s="24"/>
    </row>
    <row r="33" spans="1:13" ht="19.5" customHeight="1">
      <c r="A33" s="835">
        <v>18010700</v>
      </c>
      <c r="B33" s="834" t="s">
        <v>556</v>
      </c>
      <c r="C33" s="252">
        <v>1693900</v>
      </c>
      <c r="D33" s="253">
        <v>277242.87</v>
      </c>
      <c r="E33" s="232">
        <f t="shared" si="2"/>
        <v>16.367133242812447</v>
      </c>
      <c r="F33" s="233"/>
      <c r="G33" s="250"/>
      <c r="H33" s="298"/>
      <c r="I33" s="233">
        <f t="shared" si="3"/>
        <v>1693900</v>
      </c>
      <c r="J33" s="234">
        <f>D33</f>
        <v>277242.87</v>
      </c>
      <c r="K33" s="273">
        <f t="shared" si="4"/>
        <v>16.367133242812447</v>
      </c>
      <c r="M33" s="24"/>
    </row>
    <row r="34" spans="1:13" ht="19.5" customHeight="1">
      <c r="A34" s="835">
        <v>18010900</v>
      </c>
      <c r="B34" s="834" t="s">
        <v>557</v>
      </c>
      <c r="C34" s="252">
        <v>2136000</v>
      </c>
      <c r="D34" s="253">
        <v>961681.86</v>
      </c>
      <c r="E34" s="232">
        <f t="shared" si="2"/>
        <v>45.02255898876405</v>
      </c>
      <c r="F34" s="233"/>
      <c r="G34" s="250"/>
      <c r="H34" s="298"/>
      <c r="I34" s="233">
        <f t="shared" si="3"/>
        <v>2136000</v>
      </c>
      <c r="J34" s="234">
        <f t="shared" si="3"/>
        <v>961681.86</v>
      </c>
      <c r="K34" s="273">
        <f t="shared" si="4"/>
        <v>45.02255898876405</v>
      </c>
      <c r="M34" s="24"/>
    </row>
    <row r="35" spans="1:13" ht="19.5" customHeight="1">
      <c r="A35" s="835">
        <v>18011000</v>
      </c>
      <c r="B35" s="834" t="s">
        <v>742</v>
      </c>
      <c r="C35" s="252">
        <v>0</v>
      </c>
      <c r="D35" s="253">
        <v>25000</v>
      </c>
      <c r="E35" s="232" t="s">
        <v>262</v>
      </c>
      <c r="F35" s="233"/>
      <c r="G35" s="250"/>
      <c r="H35" s="298"/>
      <c r="I35" s="233">
        <f t="shared" si="3"/>
        <v>0</v>
      </c>
      <c r="J35" s="234">
        <f t="shared" si="3"/>
        <v>25000</v>
      </c>
      <c r="K35" s="273" t="s">
        <v>262</v>
      </c>
      <c r="M35" s="24"/>
    </row>
    <row r="36" spans="1:13" ht="19.5" customHeight="1">
      <c r="A36" s="835" t="s">
        <v>558</v>
      </c>
      <c r="B36" s="834" t="s">
        <v>559</v>
      </c>
      <c r="C36" s="252">
        <v>104500</v>
      </c>
      <c r="D36" s="253">
        <v>15.35</v>
      </c>
      <c r="E36" s="232">
        <f t="shared" si="2"/>
        <v>0.014688995215311005</v>
      </c>
      <c r="F36" s="233"/>
      <c r="G36" s="250"/>
      <c r="H36" s="298"/>
      <c r="I36" s="233">
        <f t="shared" si="3"/>
        <v>104500</v>
      </c>
      <c r="J36" s="234">
        <f t="shared" si="3"/>
        <v>15.35</v>
      </c>
      <c r="K36" s="273">
        <f t="shared" si="4"/>
        <v>0.014688995215311005</v>
      </c>
      <c r="M36" s="24"/>
    </row>
    <row r="37" spans="1:13" ht="19.5" customHeight="1">
      <c r="A37" s="835" t="s">
        <v>560</v>
      </c>
      <c r="B37" s="834" t="s">
        <v>561</v>
      </c>
      <c r="C37" s="252">
        <v>28575700</v>
      </c>
      <c r="D37" s="253">
        <v>25501410.75</v>
      </c>
      <c r="E37" s="232">
        <f t="shared" si="2"/>
        <v>89.24159600639705</v>
      </c>
      <c r="F37" s="233"/>
      <c r="G37" s="250"/>
      <c r="H37" s="298"/>
      <c r="I37" s="233">
        <f t="shared" si="3"/>
        <v>28575700</v>
      </c>
      <c r="J37" s="234">
        <f t="shared" si="3"/>
        <v>25501410.75</v>
      </c>
      <c r="K37" s="273">
        <f t="shared" si="4"/>
        <v>89.24159600639705</v>
      </c>
      <c r="M37" s="24"/>
    </row>
    <row r="38" spans="1:14" s="19" customFormat="1" ht="18.75" customHeight="1">
      <c r="A38" s="827">
        <v>19000000</v>
      </c>
      <c r="B38" s="836" t="s">
        <v>263</v>
      </c>
      <c r="C38" s="247"/>
      <c r="D38" s="248"/>
      <c r="E38" s="240"/>
      <c r="F38" s="247">
        <f>F39</f>
        <v>284800</v>
      </c>
      <c r="G38" s="239">
        <f>G39</f>
        <v>166204.25</v>
      </c>
      <c r="H38" s="469">
        <f>G38/F38*100</f>
        <v>58.35823384831461</v>
      </c>
      <c r="I38" s="247">
        <f>I39</f>
        <v>284800</v>
      </c>
      <c r="J38" s="239">
        <f>J39</f>
        <v>166204.25</v>
      </c>
      <c r="K38" s="240">
        <f>H38</f>
        <v>58.35823384831461</v>
      </c>
      <c r="L38" s="5"/>
      <c r="M38" s="26"/>
      <c r="N38" s="5"/>
    </row>
    <row r="39" spans="1:14" s="18" customFormat="1" ht="18.75" customHeight="1">
      <c r="A39" s="823">
        <v>19010000</v>
      </c>
      <c r="B39" s="832" t="s">
        <v>264</v>
      </c>
      <c r="C39" s="233"/>
      <c r="D39" s="250"/>
      <c r="E39" s="232"/>
      <c r="F39" s="233">
        <v>284800</v>
      </c>
      <c r="G39" s="234">
        <v>166204.25</v>
      </c>
      <c r="H39" s="298">
        <f>G39/F39*100</f>
        <v>58.35823384831461</v>
      </c>
      <c r="I39" s="233">
        <f aca="true" t="shared" si="5" ref="I39:J45">C39+F39</f>
        <v>284800</v>
      </c>
      <c r="J39" s="234">
        <f t="shared" si="5"/>
        <v>166204.25</v>
      </c>
      <c r="K39" s="232">
        <f>H39</f>
        <v>58.35823384831461</v>
      </c>
      <c r="L39" s="5"/>
      <c r="M39" s="23"/>
      <c r="N39" s="5"/>
    </row>
    <row r="40" spans="1:14" s="19" customFormat="1" ht="32.25" customHeight="1" thickBot="1">
      <c r="A40" s="1126">
        <v>20000000</v>
      </c>
      <c r="B40" s="1127" t="s">
        <v>265</v>
      </c>
      <c r="C40" s="1128">
        <f>C41+C48+C54</f>
        <v>4265900</v>
      </c>
      <c r="D40" s="1129">
        <f>D41+D48+D54</f>
        <v>4315038.93</v>
      </c>
      <c r="E40" s="1130">
        <f aca="true" t="shared" si="6" ref="E40:E45">D40/C40*100</f>
        <v>101.15190065402375</v>
      </c>
      <c r="F40" s="1131">
        <f>F54+F58</f>
        <v>13507100</v>
      </c>
      <c r="G40" s="1132">
        <f>G41+G54+G58</f>
        <v>8322878.54</v>
      </c>
      <c r="H40" s="1133">
        <f>G40/F40*100</f>
        <v>61.61854535762673</v>
      </c>
      <c r="I40" s="1128">
        <f t="shared" si="5"/>
        <v>17773000</v>
      </c>
      <c r="J40" s="1129">
        <f t="shared" si="5"/>
        <v>12637917.469999999</v>
      </c>
      <c r="K40" s="1133">
        <f>J40/I40*100</f>
        <v>71.10739588139312</v>
      </c>
      <c r="L40" s="5"/>
      <c r="M40" s="25"/>
      <c r="N40" s="5"/>
    </row>
    <row r="41" spans="1:14" s="90" customFormat="1" ht="24" customHeight="1">
      <c r="A41" s="837">
        <v>21000000</v>
      </c>
      <c r="B41" s="838" t="s">
        <v>266</v>
      </c>
      <c r="C41" s="532">
        <f>C42+C43+C44+C45</f>
        <v>969300</v>
      </c>
      <c r="D41" s="227">
        <f>D42+D43+D44+D45+D46</f>
        <v>571595.72</v>
      </c>
      <c r="E41" s="839">
        <f>D41/C41*100</f>
        <v>58.96994944805529</v>
      </c>
      <c r="F41" s="532">
        <f>F47</f>
        <v>0</v>
      </c>
      <c r="G41" s="227">
        <f>G47</f>
        <v>31668</v>
      </c>
      <c r="H41" s="840" t="str">
        <f>H47</f>
        <v>х</v>
      </c>
      <c r="I41" s="532">
        <f t="shared" si="5"/>
        <v>969300</v>
      </c>
      <c r="J41" s="227">
        <f t="shared" si="5"/>
        <v>603263.72</v>
      </c>
      <c r="K41" s="283">
        <f>J41/I41*100</f>
        <v>62.237049417105126</v>
      </c>
      <c r="L41" s="29"/>
      <c r="M41" s="23"/>
      <c r="N41" s="29"/>
    </row>
    <row r="42" spans="1:13" ht="38.25" customHeight="1">
      <c r="A42" s="841">
        <v>21010300</v>
      </c>
      <c r="B42" s="842" t="s">
        <v>267</v>
      </c>
      <c r="C42" s="262">
        <v>2300</v>
      </c>
      <c r="D42" s="263">
        <v>55338</v>
      </c>
      <c r="E42" s="672" t="s">
        <v>743</v>
      </c>
      <c r="F42" s="264"/>
      <c r="G42" s="237"/>
      <c r="H42" s="470"/>
      <c r="I42" s="233">
        <f t="shared" si="5"/>
        <v>2300</v>
      </c>
      <c r="J42" s="234">
        <f t="shared" si="5"/>
        <v>55338</v>
      </c>
      <c r="K42" s="265" t="str">
        <f>E42</f>
        <v>збільшення у 24,1 разів</v>
      </c>
      <c r="M42" s="24"/>
    </row>
    <row r="43" spans="1:13" ht="25.5" customHeight="1">
      <c r="A43" s="841">
        <v>21081100</v>
      </c>
      <c r="B43" s="843" t="s">
        <v>268</v>
      </c>
      <c r="C43" s="233">
        <v>82700</v>
      </c>
      <c r="D43" s="234">
        <v>22268</v>
      </c>
      <c r="E43" s="672">
        <f t="shared" si="6"/>
        <v>26.926239419588878</v>
      </c>
      <c r="F43" s="233"/>
      <c r="G43" s="237"/>
      <c r="H43" s="470"/>
      <c r="I43" s="233">
        <f t="shared" si="5"/>
        <v>82700</v>
      </c>
      <c r="J43" s="234">
        <f t="shared" si="5"/>
        <v>22268</v>
      </c>
      <c r="K43" s="265">
        <f>J43/I43*100</f>
        <v>26.926239419588878</v>
      </c>
      <c r="M43" s="24"/>
    </row>
    <row r="44" spans="1:14" s="19" customFormat="1" ht="33">
      <c r="A44" s="844">
        <v>21081500</v>
      </c>
      <c r="B44" s="845" t="s">
        <v>326</v>
      </c>
      <c r="C44" s="230">
        <v>0</v>
      </c>
      <c r="D44" s="266">
        <v>26130</v>
      </c>
      <c r="E44" s="672" t="s">
        <v>262</v>
      </c>
      <c r="F44" s="230"/>
      <c r="G44" s="267"/>
      <c r="H44" s="471"/>
      <c r="I44" s="233">
        <f t="shared" si="5"/>
        <v>0</v>
      </c>
      <c r="J44" s="234">
        <f t="shared" si="5"/>
        <v>26130</v>
      </c>
      <c r="K44" s="265" t="s">
        <v>262</v>
      </c>
      <c r="L44" s="5"/>
      <c r="M44" s="24"/>
      <c r="N44" s="5"/>
    </row>
    <row r="45" spans="1:14" s="19" customFormat="1" ht="18.75" customHeight="1">
      <c r="A45" s="844">
        <v>21081700</v>
      </c>
      <c r="B45" s="845" t="s">
        <v>385</v>
      </c>
      <c r="C45" s="456">
        <v>884300</v>
      </c>
      <c r="D45" s="266">
        <v>467189.72</v>
      </c>
      <c r="E45" s="672">
        <f t="shared" si="6"/>
        <v>52.83158656564514</v>
      </c>
      <c r="F45" s="230"/>
      <c r="G45" s="267"/>
      <c r="H45" s="471"/>
      <c r="I45" s="233">
        <f t="shared" si="5"/>
        <v>884300</v>
      </c>
      <c r="J45" s="234">
        <f t="shared" si="5"/>
        <v>467189.72</v>
      </c>
      <c r="K45" s="265">
        <f>J45/I45*100</f>
        <v>52.83158656564514</v>
      </c>
      <c r="L45" s="5"/>
      <c r="M45" s="24"/>
      <c r="N45" s="5"/>
    </row>
    <row r="46" spans="1:14" s="19" customFormat="1" ht="56.25" customHeight="1">
      <c r="A46" s="844">
        <v>21082400</v>
      </c>
      <c r="B46" s="845" t="s">
        <v>464</v>
      </c>
      <c r="C46" s="456">
        <v>0</v>
      </c>
      <c r="D46" s="266">
        <v>670</v>
      </c>
      <c r="E46" s="672" t="s">
        <v>262</v>
      </c>
      <c r="F46" s="230"/>
      <c r="G46" s="267"/>
      <c r="H46" s="471"/>
      <c r="I46" s="233">
        <v>0</v>
      </c>
      <c r="J46" s="234">
        <f>D46+G46</f>
        <v>670</v>
      </c>
      <c r="K46" s="265" t="s">
        <v>262</v>
      </c>
      <c r="L46" s="5"/>
      <c r="M46" s="24"/>
      <c r="N46" s="5"/>
    </row>
    <row r="47" spans="1:14" s="19" customFormat="1" ht="33">
      <c r="A47" s="844">
        <v>21110000</v>
      </c>
      <c r="B47" s="845" t="s">
        <v>425</v>
      </c>
      <c r="C47" s="456"/>
      <c r="D47" s="266"/>
      <c r="E47" s="268"/>
      <c r="F47" s="230">
        <v>0</v>
      </c>
      <c r="G47" s="266">
        <v>31668</v>
      </c>
      <c r="H47" s="510" t="s">
        <v>262</v>
      </c>
      <c r="I47" s="230">
        <v>0</v>
      </c>
      <c r="J47" s="234">
        <f>D47+G47</f>
        <v>31668</v>
      </c>
      <c r="K47" s="457" t="s">
        <v>262</v>
      </c>
      <c r="L47" s="5"/>
      <c r="M47" s="24"/>
      <c r="N47" s="5"/>
    </row>
    <row r="48" spans="1:14" s="19" customFormat="1" ht="36.75" customHeight="1">
      <c r="A48" s="837">
        <v>22000000</v>
      </c>
      <c r="B48" s="846" t="s">
        <v>269</v>
      </c>
      <c r="C48" s="269">
        <f>C49+C50+C51+C52+C53</f>
        <v>2753400</v>
      </c>
      <c r="D48" s="475">
        <f>D49+D50+D51+D52+D53</f>
        <v>1555029</v>
      </c>
      <c r="E48" s="270">
        <f>D48/C48*100</f>
        <v>56.47668337328394</v>
      </c>
      <c r="F48" s="271"/>
      <c r="G48" s="267"/>
      <c r="H48" s="471"/>
      <c r="I48" s="251">
        <f>I49+I50+I51+I52+I53</f>
        <v>2753400</v>
      </c>
      <c r="J48" s="847">
        <f>J49+J50+J51+J52+J53</f>
        <v>1555029</v>
      </c>
      <c r="K48" s="270">
        <f>J48/I48*100</f>
        <v>56.47668337328394</v>
      </c>
      <c r="L48" s="5"/>
      <c r="M48" s="24"/>
      <c r="N48" s="5"/>
    </row>
    <row r="49" spans="1:14" s="19" customFormat="1" ht="33">
      <c r="A49" s="848">
        <v>22010300</v>
      </c>
      <c r="B49" s="849" t="s">
        <v>270</v>
      </c>
      <c r="C49" s="252">
        <v>112500</v>
      </c>
      <c r="D49" s="263">
        <v>57310</v>
      </c>
      <c r="E49" s="232">
        <f>D49/C49*100</f>
        <v>50.94222222222222</v>
      </c>
      <c r="F49" s="271"/>
      <c r="G49" s="267"/>
      <c r="H49" s="471"/>
      <c r="I49" s="233">
        <f aca="true" t="shared" si="7" ref="I49:J57">C49+F49</f>
        <v>112500</v>
      </c>
      <c r="J49" s="266">
        <f>D49+G49</f>
        <v>57310</v>
      </c>
      <c r="K49" s="272">
        <f>J49/I49*100</f>
        <v>50.94222222222222</v>
      </c>
      <c r="L49" s="5"/>
      <c r="M49" s="24"/>
      <c r="N49" s="5"/>
    </row>
    <row r="50" spans="1:14" s="19" customFormat="1" ht="40.5" customHeight="1">
      <c r="A50" s="823">
        <v>22012500</v>
      </c>
      <c r="B50" s="850" t="s">
        <v>271</v>
      </c>
      <c r="C50" s="252">
        <v>1320400</v>
      </c>
      <c r="D50" s="263">
        <v>727401.02</v>
      </c>
      <c r="E50" s="273">
        <f>D50/C50*100</f>
        <v>55.089444107846106</v>
      </c>
      <c r="F50" s="233"/>
      <c r="G50" s="234"/>
      <c r="H50" s="459"/>
      <c r="I50" s="233">
        <f t="shared" si="7"/>
        <v>1320400</v>
      </c>
      <c r="J50" s="266">
        <f t="shared" si="7"/>
        <v>727401.02</v>
      </c>
      <c r="K50" s="272">
        <f>J50/I50*100</f>
        <v>55.089444107846106</v>
      </c>
      <c r="L50" s="5"/>
      <c r="M50" s="24"/>
      <c r="N50" s="5"/>
    </row>
    <row r="51" spans="1:13" ht="33">
      <c r="A51" s="823">
        <v>22012600</v>
      </c>
      <c r="B51" s="850" t="s">
        <v>161</v>
      </c>
      <c r="C51" s="252">
        <v>294300</v>
      </c>
      <c r="D51" s="253">
        <v>207492</v>
      </c>
      <c r="E51" s="232">
        <f>D51/C51*100</f>
        <v>70.50356778797145</v>
      </c>
      <c r="F51" s="233"/>
      <c r="G51" s="234"/>
      <c r="H51" s="459"/>
      <c r="I51" s="233">
        <f t="shared" si="7"/>
        <v>294300</v>
      </c>
      <c r="J51" s="266">
        <f t="shared" si="7"/>
        <v>207492</v>
      </c>
      <c r="K51" s="272">
        <f>J51/I51*100</f>
        <v>70.50356778797145</v>
      </c>
      <c r="L51" s="4"/>
      <c r="M51" s="24"/>
    </row>
    <row r="52" spans="1:14" s="19" customFormat="1" ht="33">
      <c r="A52" s="851">
        <v>22080400</v>
      </c>
      <c r="B52" s="852" t="s">
        <v>562</v>
      </c>
      <c r="C52" s="252">
        <v>1016000</v>
      </c>
      <c r="D52" s="263">
        <v>511056.53</v>
      </c>
      <c r="E52" s="232">
        <f>D52/C52*100</f>
        <v>50.300839566929135</v>
      </c>
      <c r="F52" s="233"/>
      <c r="G52" s="237"/>
      <c r="H52" s="470"/>
      <c r="I52" s="233">
        <f t="shared" si="7"/>
        <v>1016000</v>
      </c>
      <c r="J52" s="234">
        <f t="shared" si="7"/>
        <v>511056.53</v>
      </c>
      <c r="K52" s="245">
        <f>J52/I52*100</f>
        <v>50.300839566929135</v>
      </c>
      <c r="L52" s="5"/>
      <c r="M52" s="26"/>
      <c r="N52" s="5"/>
    </row>
    <row r="53" spans="1:13" ht="41.25" customHeight="1">
      <c r="A53" s="688">
        <v>22090000</v>
      </c>
      <c r="B53" s="853" t="s">
        <v>563</v>
      </c>
      <c r="C53" s="233">
        <v>10200</v>
      </c>
      <c r="D53" s="234">
        <v>51769.45</v>
      </c>
      <c r="E53" s="273" t="s">
        <v>748</v>
      </c>
      <c r="F53" s="233"/>
      <c r="G53" s="234"/>
      <c r="H53" s="459"/>
      <c r="I53" s="233">
        <f t="shared" si="7"/>
        <v>10200</v>
      </c>
      <c r="J53" s="234">
        <f t="shared" si="7"/>
        <v>51769.45</v>
      </c>
      <c r="K53" s="265" t="str">
        <f>E53</f>
        <v>збільшення в 5,1 разів</v>
      </c>
      <c r="M53" s="26"/>
    </row>
    <row r="54" spans="1:14" s="462" customFormat="1" ht="43.5" customHeight="1">
      <c r="A54" s="837">
        <v>24000000</v>
      </c>
      <c r="B54" s="854" t="s">
        <v>162</v>
      </c>
      <c r="C54" s="532">
        <f>C55+C56</f>
        <v>543200</v>
      </c>
      <c r="D54" s="239">
        <f>D55+D56</f>
        <v>2188414.21</v>
      </c>
      <c r="E54" s="296" t="s">
        <v>744</v>
      </c>
      <c r="F54" s="532">
        <f>F57</f>
        <v>654600</v>
      </c>
      <c r="G54" s="239">
        <f>G57</f>
        <v>322135.22</v>
      </c>
      <c r="H54" s="472">
        <f>G54/F54*100</f>
        <v>49.211002138710654</v>
      </c>
      <c r="I54" s="855">
        <f t="shared" si="7"/>
        <v>1197800</v>
      </c>
      <c r="J54" s="239">
        <f t="shared" si="7"/>
        <v>2510549.4299999997</v>
      </c>
      <c r="K54" s="856" t="s">
        <v>747</v>
      </c>
      <c r="L54" s="460"/>
      <c r="M54" s="461"/>
      <c r="N54" s="460"/>
    </row>
    <row r="55" spans="1:14" s="27" customFormat="1" ht="34.5" customHeight="1">
      <c r="A55" s="823">
        <v>24060300</v>
      </c>
      <c r="B55" s="843" t="s">
        <v>163</v>
      </c>
      <c r="C55" s="233">
        <v>50000</v>
      </c>
      <c r="D55" s="250">
        <v>358955.24</v>
      </c>
      <c r="E55" s="273" t="s">
        <v>745</v>
      </c>
      <c r="F55" s="233"/>
      <c r="G55" s="234"/>
      <c r="H55" s="467"/>
      <c r="I55" s="233">
        <f t="shared" si="7"/>
        <v>50000</v>
      </c>
      <c r="J55" s="234">
        <f t="shared" si="7"/>
        <v>358955.24</v>
      </c>
      <c r="K55" s="265" t="str">
        <f>E55</f>
        <v>збільшення в 7,2 разів</v>
      </c>
      <c r="L55" s="11"/>
      <c r="M55" s="23"/>
      <c r="N55" s="11"/>
    </row>
    <row r="56" spans="1:13" ht="117">
      <c r="A56" s="841">
        <v>24062200</v>
      </c>
      <c r="B56" s="852" t="s">
        <v>327</v>
      </c>
      <c r="C56" s="252">
        <v>493200</v>
      </c>
      <c r="D56" s="263">
        <v>1829458.97</v>
      </c>
      <c r="E56" s="273" t="s">
        <v>746</v>
      </c>
      <c r="F56" s="233"/>
      <c r="G56" s="234"/>
      <c r="H56" s="473"/>
      <c r="I56" s="233">
        <f t="shared" si="7"/>
        <v>493200</v>
      </c>
      <c r="J56" s="234">
        <f t="shared" si="7"/>
        <v>1829458.97</v>
      </c>
      <c r="K56" s="265" t="str">
        <f>E56</f>
        <v>збільшення в 3,7 разів</v>
      </c>
      <c r="M56" s="23"/>
    </row>
    <row r="57" spans="1:13" ht="33">
      <c r="A57" s="841">
        <v>24170000</v>
      </c>
      <c r="B57" s="852" t="s">
        <v>164</v>
      </c>
      <c r="C57" s="252"/>
      <c r="D57" s="263"/>
      <c r="E57" s="1569"/>
      <c r="F57" s="233">
        <v>654600</v>
      </c>
      <c r="G57" s="234">
        <v>322135.22</v>
      </c>
      <c r="H57" s="298">
        <f>G57/F57*100</f>
        <v>49.211002138710654</v>
      </c>
      <c r="I57" s="233">
        <f t="shared" si="7"/>
        <v>654600</v>
      </c>
      <c r="J57" s="234">
        <f t="shared" si="7"/>
        <v>322135.22</v>
      </c>
      <c r="K57" s="265">
        <f>J57/I57*100</f>
        <v>49.211002138710654</v>
      </c>
      <c r="M57" s="23"/>
    </row>
    <row r="58" spans="1:13" ht="32.25" customHeight="1" thickBot="1">
      <c r="A58" s="857">
        <v>25000000</v>
      </c>
      <c r="B58" s="858" t="s">
        <v>165</v>
      </c>
      <c r="C58" s="274"/>
      <c r="D58" s="275"/>
      <c r="E58" s="235"/>
      <c r="F58" s="241">
        <v>12852500</v>
      </c>
      <c r="G58" s="244">
        <v>7969075.32</v>
      </c>
      <c r="H58" s="466">
        <f>G58/F58*100</f>
        <v>62.00408729819101</v>
      </c>
      <c r="I58" s="241">
        <f>F58+C58</f>
        <v>12852500</v>
      </c>
      <c r="J58" s="244">
        <f>G58+D58</f>
        <v>7969075.32</v>
      </c>
      <c r="K58" s="243">
        <f>J58/I58*100</f>
        <v>62.00408729819101</v>
      </c>
      <c r="M58" s="23"/>
    </row>
    <row r="59" spans="1:13" ht="50.25" customHeight="1" thickBot="1">
      <c r="A59" s="254">
        <v>30000000</v>
      </c>
      <c r="B59" s="859" t="s">
        <v>166</v>
      </c>
      <c r="C59" s="255"/>
      <c r="D59" s="256"/>
      <c r="E59" s="276"/>
      <c r="F59" s="255">
        <f>F60+F61</f>
        <v>271600</v>
      </c>
      <c r="G59" s="256">
        <f>G60+G61</f>
        <v>309415.3</v>
      </c>
      <c r="H59" s="277">
        <f>G59/F59*100</f>
        <v>113.9231590574374</v>
      </c>
      <c r="I59" s="255">
        <f>F59</f>
        <v>271600</v>
      </c>
      <c r="J59" s="256">
        <f>J60+J61</f>
        <v>309415.3</v>
      </c>
      <c r="K59" s="277">
        <f>H59</f>
        <v>113.9231590574374</v>
      </c>
      <c r="M59" s="28"/>
    </row>
    <row r="60" spans="1:14" s="18" customFormat="1" ht="33">
      <c r="A60" s="673">
        <v>31030000</v>
      </c>
      <c r="B60" s="860" t="s">
        <v>386</v>
      </c>
      <c r="C60" s="519"/>
      <c r="D60" s="518"/>
      <c r="E60" s="517"/>
      <c r="F60" s="230">
        <v>75000</v>
      </c>
      <c r="G60" s="266">
        <v>0</v>
      </c>
      <c r="H60" s="457">
        <f>G60/F60*100</f>
        <v>0</v>
      </c>
      <c r="I60" s="231">
        <f>F60</f>
        <v>75000</v>
      </c>
      <c r="J60" s="266">
        <f>G60</f>
        <v>0</v>
      </c>
      <c r="K60" s="457">
        <f>H60</f>
        <v>0</v>
      </c>
      <c r="L60" s="5"/>
      <c r="M60" s="23"/>
      <c r="N60" s="5"/>
    </row>
    <row r="61" spans="1:14" s="184" customFormat="1" ht="61.5" customHeight="1" thickBot="1">
      <c r="A61" s="691">
        <v>33010100</v>
      </c>
      <c r="B61" s="861" t="s">
        <v>274</v>
      </c>
      <c r="C61" s="692"/>
      <c r="D61" s="690"/>
      <c r="E61" s="693"/>
      <c r="F61" s="689">
        <v>196600</v>
      </c>
      <c r="G61" s="690">
        <v>309415.3</v>
      </c>
      <c r="H61" s="457">
        <f>G61/F61*100</f>
        <v>157.38316378433365</v>
      </c>
      <c r="I61" s="695">
        <f>F61+C61</f>
        <v>196600</v>
      </c>
      <c r="J61" s="696">
        <f>G61+D61</f>
        <v>309415.3</v>
      </c>
      <c r="K61" s="694">
        <f>H61</f>
        <v>157.38316378433365</v>
      </c>
      <c r="L61" s="183"/>
      <c r="M61" s="28"/>
      <c r="N61" s="183"/>
    </row>
    <row r="62" spans="1:14" s="186" customFormat="1" ht="25.5" customHeight="1" thickBot="1">
      <c r="A62" s="254">
        <v>50000000</v>
      </c>
      <c r="B62" s="862" t="s">
        <v>167</v>
      </c>
      <c r="C62" s="674"/>
      <c r="D62" s="256"/>
      <c r="E62" s="675"/>
      <c r="F62" s="256">
        <f>F63</f>
        <v>0</v>
      </c>
      <c r="G62" s="256">
        <f>G63</f>
        <v>17828.88</v>
      </c>
      <c r="H62" s="676" t="s">
        <v>262</v>
      </c>
      <c r="I62" s="259">
        <f>I63</f>
        <v>0</v>
      </c>
      <c r="J62" s="256">
        <f>J63</f>
        <v>17828.88</v>
      </c>
      <c r="K62" s="277" t="s">
        <v>262</v>
      </c>
      <c r="L62" s="185"/>
      <c r="M62" s="24"/>
      <c r="N62" s="185"/>
    </row>
    <row r="63" spans="1:14" s="186" customFormat="1" ht="39.75" customHeight="1" thickBot="1">
      <c r="A63" s="677">
        <v>50110000</v>
      </c>
      <c r="B63" s="863" t="s">
        <v>168</v>
      </c>
      <c r="C63" s="864"/>
      <c r="D63" s="680"/>
      <c r="E63" s="681"/>
      <c r="F63" s="774">
        <v>0</v>
      </c>
      <c r="G63" s="775">
        <v>17828.88</v>
      </c>
      <c r="H63" s="776" t="s">
        <v>262</v>
      </c>
      <c r="I63" s="774">
        <f>F63+C63</f>
        <v>0</v>
      </c>
      <c r="J63" s="775">
        <f>D63+G63</f>
        <v>17828.88</v>
      </c>
      <c r="K63" s="777" t="s">
        <v>262</v>
      </c>
      <c r="L63" s="185"/>
      <c r="M63" s="24"/>
      <c r="N63" s="185"/>
    </row>
    <row r="64" spans="1:14" s="31" customFormat="1" ht="32.25" customHeight="1" thickBot="1">
      <c r="A64" s="677"/>
      <c r="B64" s="865" t="s">
        <v>169</v>
      </c>
      <c r="C64" s="678">
        <f>C40+C14</f>
        <v>425432400</v>
      </c>
      <c r="D64" s="679">
        <f>D40+D14</f>
        <v>254608904.82</v>
      </c>
      <c r="E64" s="276">
        <f>D64/C64*100</f>
        <v>59.84708847281025</v>
      </c>
      <c r="F64" s="255">
        <f>F62+F59+F40+F14</f>
        <v>14063500</v>
      </c>
      <c r="G64" s="866">
        <f>G62+G59+G40+G14</f>
        <v>8816326.97</v>
      </c>
      <c r="H64" s="258">
        <f>G64/F64*100</f>
        <v>62.68942276104811</v>
      </c>
      <c r="I64" s="255">
        <f>C64+F64</f>
        <v>439495900</v>
      </c>
      <c r="J64" s="866">
        <f>D64+G64</f>
        <v>263425231.79</v>
      </c>
      <c r="K64" s="258">
        <f>J64/I64*100</f>
        <v>59.93804078490834</v>
      </c>
      <c r="L64" s="29"/>
      <c r="M64" s="30"/>
      <c r="N64" s="29"/>
    </row>
    <row r="65" spans="1:14" s="34" customFormat="1" ht="36" customHeight="1" thickBot="1">
      <c r="A65" s="254">
        <v>40000000</v>
      </c>
      <c r="B65" s="859" t="s">
        <v>170</v>
      </c>
      <c r="C65" s="255">
        <f>C66+C68+C70</f>
        <v>94491168</v>
      </c>
      <c r="D65" s="256">
        <f>D66+D68+D70</f>
        <v>68058531.78</v>
      </c>
      <c r="E65" s="258">
        <f>D65/C65*100</f>
        <v>72.02634195399088</v>
      </c>
      <c r="F65" s="255"/>
      <c r="G65" s="256"/>
      <c r="H65" s="474"/>
      <c r="I65" s="255">
        <f>I66+I68+I70</f>
        <v>94491168</v>
      </c>
      <c r="J65" s="256">
        <f>J66+J68+J70</f>
        <v>68058531.78</v>
      </c>
      <c r="K65" s="257">
        <f aca="true" t="shared" si="8" ref="K65:K75">J65/I65*100</f>
        <v>72.02634195399088</v>
      </c>
      <c r="L65" s="32"/>
      <c r="M65" s="33"/>
      <c r="N65" s="32"/>
    </row>
    <row r="66" spans="1:14" s="870" customFormat="1" ht="23.25" customHeight="1">
      <c r="A66" s="1541">
        <v>41020000</v>
      </c>
      <c r="B66" s="1542" t="s">
        <v>564</v>
      </c>
      <c r="C66" s="261">
        <f>C67</f>
        <v>28740200</v>
      </c>
      <c r="D66" s="227">
        <f>D67</f>
        <v>28003100</v>
      </c>
      <c r="E66" s="260">
        <f>D66/C66*100</f>
        <v>97.43529968476211</v>
      </c>
      <c r="F66" s="278"/>
      <c r="G66" s="228"/>
      <c r="H66" s="867"/>
      <c r="I66" s="281">
        <f>C66</f>
        <v>28740200</v>
      </c>
      <c r="J66" s="227">
        <f>D66</f>
        <v>28003100</v>
      </c>
      <c r="K66" s="270" t="s">
        <v>262</v>
      </c>
      <c r="L66" s="868"/>
      <c r="M66" s="869"/>
      <c r="N66" s="868"/>
    </row>
    <row r="67" spans="1:14" s="872" customFormat="1" ht="81" customHeight="1">
      <c r="A67" s="1543">
        <v>41021400</v>
      </c>
      <c r="B67" s="1544" t="s">
        <v>565</v>
      </c>
      <c r="C67" s="233">
        <v>28740200</v>
      </c>
      <c r="D67" s="234">
        <v>28003100</v>
      </c>
      <c r="E67" s="272">
        <f aca="true" t="shared" si="9" ref="E67:E75">D67/C67*100</f>
        <v>97.43529968476211</v>
      </c>
      <c r="F67" s="233"/>
      <c r="G67" s="234"/>
      <c r="H67" s="245"/>
      <c r="I67" s="250">
        <f>C67</f>
        <v>28740200</v>
      </c>
      <c r="J67" s="234">
        <f>D67</f>
        <v>28003100</v>
      </c>
      <c r="K67" s="232">
        <f>E67</f>
        <v>97.43529968476211</v>
      </c>
      <c r="L67" s="871"/>
      <c r="M67" s="33"/>
      <c r="N67" s="871"/>
    </row>
    <row r="68" spans="1:14" s="34" customFormat="1" ht="16.5">
      <c r="A68" s="1545">
        <v>41030000</v>
      </c>
      <c r="B68" s="1546" t="s">
        <v>275</v>
      </c>
      <c r="C68" s="532">
        <f>C69</f>
        <v>63608200</v>
      </c>
      <c r="D68" s="227">
        <f>D69</f>
        <v>39009500</v>
      </c>
      <c r="E68" s="260">
        <f t="shared" si="9"/>
        <v>61.32778478246516</v>
      </c>
      <c r="F68" s="261"/>
      <c r="G68" s="281"/>
      <c r="H68" s="873"/>
      <c r="I68" s="281">
        <f>I69</f>
        <v>63608200</v>
      </c>
      <c r="J68" s="227">
        <f>J69</f>
        <v>39009500</v>
      </c>
      <c r="K68" s="270">
        <f t="shared" si="8"/>
        <v>61.32778478246516</v>
      </c>
      <c r="L68" s="32"/>
      <c r="M68" s="33"/>
      <c r="N68" s="32"/>
    </row>
    <row r="69" spans="1:14" s="34" customFormat="1" ht="34.5" customHeight="1">
      <c r="A69" s="1547">
        <v>41033900</v>
      </c>
      <c r="B69" s="1548" t="s">
        <v>171</v>
      </c>
      <c r="C69" s="264">
        <v>63608200</v>
      </c>
      <c r="D69" s="234">
        <v>39009500</v>
      </c>
      <c r="E69" s="533">
        <f t="shared" si="9"/>
        <v>61.32778478246516</v>
      </c>
      <c r="F69" s="230"/>
      <c r="G69" s="231"/>
      <c r="H69" s="874"/>
      <c r="I69" s="231">
        <f>C69+F69</f>
        <v>63608200</v>
      </c>
      <c r="J69" s="266">
        <f>D69+G69</f>
        <v>39009500</v>
      </c>
      <c r="K69" s="268">
        <f t="shared" si="8"/>
        <v>61.32778478246516</v>
      </c>
      <c r="L69" s="32"/>
      <c r="M69" s="33"/>
      <c r="N69" s="32"/>
    </row>
    <row r="70" spans="1:14" s="34" customFormat="1" ht="16.5">
      <c r="A70" s="1549">
        <v>41050000</v>
      </c>
      <c r="B70" s="1550" t="s">
        <v>276</v>
      </c>
      <c r="C70" s="239">
        <f>C72+C71+C73+C74+C75</f>
        <v>2142768</v>
      </c>
      <c r="D70" s="239">
        <f>D72+D71+D73+D74+D75</f>
        <v>1045931.78</v>
      </c>
      <c r="E70" s="249">
        <f t="shared" si="9"/>
        <v>48.81218032003465</v>
      </c>
      <c r="F70" s="279"/>
      <c r="G70" s="239"/>
      <c r="H70" s="534"/>
      <c r="I70" s="875">
        <f>C70</f>
        <v>2142768</v>
      </c>
      <c r="J70" s="239">
        <f>D70</f>
        <v>1045931.78</v>
      </c>
      <c r="K70" s="249">
        <f>J70/I70*100</f>
        <v>48.81218032003465</v>
      </c>
      <c r="L70" s="32"/>
      <c r="M70" s="33"/>
      <c r="N70" s="32"/>
    </row>
    <row r="71" spans="1:14" s="34" customFormat="1" ht="47.25" customHeight="1">
      <c r="A71" s="1551">
        <v>41051000</v>
      </c>
      <c r="B71" s="1552" t="s">
        <v>328</v>
      </c>
      <c r="C71" s="264">
        <v>1460340</v>
      </c>
      <c r="D71" s="234">
        <v>715470</v>
      </c>
      <c r="E71" s="245">
        <f t="shared" si="9"/>
        <v>48.99338510209951</v>
      </c>
      <c r="F71" s="682"/>
      <c r="G71" s="280"/>
      <c r="H71" s="877"/>
      <c r="I71" s="878">
        <f aca="true" t="shared" si="10" ref="I71:J75">C71+F71</f>
        <v>1460340</v>
      </c>
      <c r="J71" s="234">
        <f t="shared" si="10"/>
        <v>715470</v>
      </c>
      <c r="K71" s="245">
        <f t="shared" si="8"/>
        <v>48.99338510209951</v>
      </c>
      <c r="L71" s="32"/>
      <c r="M71" s="33"/>
      <c r="N71" s="32"/>
    </row>
    <row r="72" spans="1:14" s="34" customFormat="1" ht="57" customHeight="1">
      <c r="A72" s="1551">
        <v>41051200</v>
      </c>
      <c r="B72" s="1553" t="s">
        <v>329</v>
      </c>
      <c r="C72" s="264">
        <v>437346</v>
      </c>
      <c r="D72" s="234">
        <v>224280</v>
      </c>
      <c r="E72" s="245">
        <f t="shared" si="9"/>
        <v>51.28205128205128</v>
      </c>
      <c r="F72" s="233"/>
      <c r="G72" s="234"/>
      <c r="H72" s="877"/>
      <c r="I72" s="250">
        <f t="shared" si="10"/>
        <v>437346</v>
      </c>
      <c r="J72" s="234">
        <f t="shared" si="10"/>
        <v>224280</v>
      </c>
      <c r="K72" s="245">
        <f t="shared" si="8"/>
        <v>51.28205128205128</v>
      </c>
      <c r="L72" s="32"/>
      <c r="M72" s="33"/>
      <c r="N72" s="32"/>
    </row>
    <row r="73" spans="1:14" s="34" customFormat="1" ht="57.75" customHeight="1">
      <c r="A73" s="1554">
        <v>41051700</v>
      </c>
      <c r="B73" s="1553" t="s">
        <v>466</v>
      </c>
      <c r="C73" s="1555">
        <v>37033</v>
      </c>
      <c r="D73" s="246">
        <v>37033</v>
      </c>
      <c r="E73" s="245">
        <f t="shared" si="9"/>
        <v>100</v>
      </c>
      <c r="F73" s="1555"/>
      <c r="G73" s="246"/>
      <c r="H73" s="1556"/>
      <c r="I73" s="250">
        <f t="shared" si="10"/>
        <v>37033</v>
      </c>
      <c r="J73" s="234">
        <f t="shared" si="10"/>
        <v>37033</v>
      </c>
      <c r="K73" s="245">
        <f t="shared" si="8"/>
        <v>100</v>
      </c>
      <c r="L73" s="32"/>
      <c r="M73" s="33"/>
      <c r="N73" s="32"/>
    </row>
    <row r="74" spans="1:14" s="34" customFormat="1" ht="21.75" customHeight="1">
      <c r="A74" s="876">
        <v>41053900</v>
      </c>
      <c r="B74" s="1557" t="s">
        <v>330</v>
      </c>
      <c r="C74" s="252">
        <v>119770</v>
      </c>
      <c r="D74" s="263">
        <v>39721.78</v>
      </c>
      <c r="E74" s="245">
        <f t="shared" si="9"/>
        <v>33.16504967855056</v>
      </c>
      <c r="F74" s="264"/>
      <c r="G74" s="234"/>
      <c r="H74" s="1558"/>
      <c r="I74" s="250">
        <f t="shared" si="10"/>
        <v>119770</v>
      </c>
      <c r="J74" s="234">
        <f t="shared" si="10"/>
        <v>39721.78</v>
      </c>
      <c r="K74" s="245">
        <f t="shared" si="8"/>
        <v>33.16504967855056</v>
      </c>
      <c r="L74" s="32"/>
      <c r="M74" s="33"/>
      <c r="N74" s="32"/>
    </row>
    <row r="75" spans="1:14" s="34" customFormat="1" ht="61.5" customHeight="1" thickBot="1">
      <c r="A75" s="1559">
        <v>41057700</v>
      </c>
      <c r="B75" s="1560" t="s">
        <v>736</v>
      </c>
      <c r="C75" s="1561">
        <v>88279</v>
      </c>
      <c r="D75" s="1562">
        <v>29427</v>
      </c>
      <c r="E75" s="245">
        <f t="shared" si="9"/>
        <v>33.33408851482233</v>
      </c>
      <c r="F75" s="1563"/>
      <c r="G75" s="1564"/>
      <c r="H75" s="1565"/>
      <c r="I75" s="1566">
        <f t="shared" si="10"/>
        <v>88279</v>
      </c>
      <c r="J75" s="1567">
        <f t="shared" si="10"/>
        <v>29427</v>
      </c>
      <c r="K75" s="245">
        <f t="shared" si="8"/>
        <v>33.33408851482233</v>
      </c>
      <c r="L75" s="32"/>
      <c r="M75" s="33"/>
      <c r="N75" s="32"/>
    </row>
    <row r="76" spans="1:14" s="37" customFormat="1" ht="18" thickBot="1">
      <c r="A76" s="478"/>
      <c r="B76" s="458" t="s">
        <v>341</v>
      </c>
      <c r="C76" s="255">
        <f>C64+C65</f>
        <v>519923568</v>
      </c>
      <c r="D76" s="256">
        <f>D64+D65</f>
        <v>322667436.6</v>
      </c>
      <c r="E76" s="258">
        <f>D76/C76*100</f>
        <v>62.06055206175998</v>
      </c>
      <c r="F76" s="259">
        <f>F64</f>
        <v>14063500</v>
      </c>
      <c r="G76" s="256">
        <f>G64</f>
        <v>8816326.97</v>
      </c>
      <c r="H76" s="676">
        <f>H64</f>
        <v>62.68942276104811</v>
      </c>
      <c r="I76" s="259">
        <f>I64+I65</f>
        <v>533987068</v>
      </c>
      <c r="J76" s="256">
        <f>J64+J65</f>
        <v>331483763.57</v>
      </c>
      <c r="K76" s="257">
        <f>J76/I76*100</f>
        <v>62.077114491094754</v>
      </c>
      <c r="L76" s="35"/>
      <c r="M76" s="36"/>
      <c r="N76" s="35"/>
    </row>
    <row r="77" spans="1:14" s="37" customFormat="1" ht="17.25">
      <c r="A77" s="879"/>
      <c r="B77" s="880"/>
      <c r="C77" s="881"/>
      <c r="D77" s="881"/>
      <c r="E77" s="882"/>
      <c r="F77" s="881"/>
      <c r="G77" s="881"/>
      <c r="H77" s="882"/>
      <c r="I77" s="881"/>
      <c r="J77" s="881"/>
      <c r="K77" s="883"/>
      <c r="L77" s="35"/>
      <c r="M77" s="36"/>
      <c r="N77" s="35"/>
    </row>
    <row r="78" spans="1:11" ht="18">
      <c r="A78" s="187"/>
      <c r="B78" s="38"/>
      <c r="C78" s="39"/>
      <c r="D78" s="39"/>
      <c r="E78" s="40"/>
      <c r="F78" s="39"/>
      <c r="G78" s="39"/>
      <c r="H78" s="40"/>
      <c r="I78" s="39"/>
      <c r="J78" s="39"/>
      <c r="K78" s="41"/>
    </row>
    <row r="79" spans="1:11" ht="18">
      <c r="A79" s="418" t="s">
        <v>566</v>
      </c>
      <c r="B79" s="418"/>
      <c r="D79" s="418"/>
      <c r="E79" s="884"/>
      <c r="F79"/>
      <c r="G79" s="418"/>
      <c r="H79" s="418" t="s">
        <v>567</v>
      </c>
      <c r="I79"/>
      <c r="J79"/>
      <c r="K79"/>
    </row>
    <row r="80" spans="1:10" ht="12.75">
      <c r="A80" s="182"/>
      <c r="J80" s="885"/>
    </row>
    <row r="81" ht="12.75">
      <c r="A81" s="182"/>
    </row>
    <row r="82" ht="12.75">
      <c r="A82" s="182"/>
    </row>
    <row r="86" ht="12.75">
      <c r="J86" s="885"/>
    </row>
  </sheetData>
  <sheetProtection/>
  <mergeCells count="14">
    <mergeCell ref="A7:B7"/>
    <mergeCell ref="A9:A12"/>
    <mergeCell ref="I10:I12"/>
    <mergeCell ref="F10:F12"/>
    <mergeCell ref="J10:J12"/>
    <mergeCell ref="K10:K12"/>
    <mergeCell ref="B5:H5"/>
    <mergeCell ref="C10:C12"/>
    <mergeCell ref="B9:B12"/>
    <mergeCell ref="D10:D12"/>
    <mergeCell ref="E10:E12"/>
    <mergeCell ref="G10:G12"/>
    <mergeCell ref="H10:H12"/>
    <mergeCell ref="A6:B6"/>
  </mergeCells>
  <printOptions/>
  <pageMargins left="0.7874015748031497" right="0.7874015748031497" top="1.1811023622047245" bottom="0.3937007874015748" header="0.31496062992125984" footer="0.31496062992125984"/>
  <pageSetup fitToHeight="0" horizontalDpi="600" verticalDpi="600" orientation="landscape" paperSize="9" scale="52" r:id="rId1"/>
  <rowBreaks count="2" manualBreakCount="2">
    <brk id="37" max="10" man="1"/>
    <brk id="57" max="10" man="1"/>
  </rowBreaks>
  <colBreaks count="1" manualBreakCount="1">
    <brk id="11" max="7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5"/>
  <sheetViews>
    <sheetView tabSelected="1" view="pageBreakPreview" zoomScale="60" zoomScalePageLayoutView="0" workbookViewId="0" topLeftCell="A1">
      <selection activeCell="S14" sqref="S14"/>
    </sheetView>
  </sheetViews>
  <sheetFormatPr defaultColWidth="12.50390625" defaultRowHeight="12.75"/>
  <cols>
    <col min="1" max="1" width="16.50390625" style="43" customWidth="1"/>
    <col min="2" max="2" width="11.625" style="43" customWidth="1"/>
    <col min="3" max="3" width="10.375" style="1074" customWidth="1"/>
    <col min="4" max="4" width="22.625" style="43" customWidth="1"/>
    <col min="5" max="5" width="76.875" style="70" customWidth="1"/>
    <col min="6" max="6" width="19.00390625" style="70" customWidth="1"/>
    <col min="7" max="7" width="16.50390625" style="43" customWidth="1"/>
    <col min="8" max="8" width="15.625" style="43" customWidth="1"/>
    <col min="9" max="253" width="9.375" style="43" customWidth="1"/>
    <col min="254" max="254" width="12.375" style="43" customWidth="1"/>
    <col min="255" max="255" width="11.625" style="43" customWidth="1"/>
    <col min="256" max="16384" width="12.50390625" style="43" customWidth="1"/>
  </cols>
  <sheetData>
    <row r="1" spans="5:8" ht="15">
      <c r="E1" s="82"/>
      <c r="F1" s="78" t="s">
        <v>674</v>
      </c>
      <c r="G1" s="78"/>
      <c r="H1" s="78"/>
    </row>
    <row r="2" spans="5:8" ht="15">
      <c r="E2" s="82"/>
      <c r="F2" s="82" t="s">
        <v>629</v>
      </c>
      <c r="G2" s="83"/>
      <c r="H2" s="83"/>
    </row>
    <row r="3" spans="5:6" ht="15">
      <c r="E3" s="82"/>
      <c r="F3" s="108" t="s">
        <v>675</v>
      </c>
    </row>
    <row r="4" spans="5:8" ht="15">
      <c r="E4" s="82"/>
      <c r="F4" s="1157" t="s">
        <v>676</v>
      </c>
      <c r="H4" s="83"/>
    </row>
    <row r="5" spans="5:8" ht="15">
      <c r="E5" s="388"/>
      <c r="F5" s="388"/>
      <c r="H5" s="83"/>
    </row>
    <row r="6" ht="15">
      <c r="F6" s="82"/>
    </row>
    <row r="7" spans="1:6" ht="17.25">
      <c r="A7" s="1833" t="s">
        <v>690</v>
      </c>
      <c r="B7" s="1833"/>
      <c r="C7" s="1833"/>
      <c r="D7" s="1833"/>
      <c r="E7" s="1833"/>
      <c r="F7" s="1833"/>
    </row>
    <row r="8" spans="1:7" ht="18" thickBot="1">
      <c r="A8" s="89"/>
      <c r="B8" s="89"/>
      <c r="C8" s="89"/>
      <c r="D8" s="89"/>
      <c r="E8" s="89"/>
      <c r="F8" s="89"/>
      <c r="G8" s="89" t="s">
        <v>649</v>
      </c>
    </row>
    <row r="9" spans="1:8" ht="12.75" customHeight="1">
      <c r="A9" s="1834" t="s">
        <v>631</v>
      </c>
      <c r="B9" s="1837" t="s">
        <v>632</v>
      </c>
      <c r="C9" s="1837" t="s">
        <v>309</v>
      </c>
      <c r="D9" s="1837" t="s">
        <v>633</v>
      </c>
      <c r="E9" s="1840" t="s">
        <v>650</v>
      </c>
      <c r="F9" s="1766" t="s">
        <v>519</v>
      </c>
      <c r="G9" s="1826" t="s">
        <v>679</v>
      </c>
      <c r="H9" s="1771" t="s">
        <v>244</v>
      </c>
    </row>
    <row r="10" spans="1:8" ht="12.75" customHeight="1">
      <c r="A10" s="1835"/>
      <c r="B10" s="1838"/>
      <c r="C10" s="1838"/>
      <c r="D10" s="1838"/>
      <c r="E10" s="1841"/>
      <c r="F10" s="1767"/>
      <c r="G10" s="1827"/>
      <c r="H10" s="1772"/>
    </row>
    <row r="11" spans="1:11" ht="12.75" customHeight="1">
      <c r="A11" s="1835"/>
      <c r="B11" s="1838"/>
      <c r="C11" s="1838"/>
      <c r="D11" s="1838"/>
      <c r="E11" s="1841"/>
      <c r="F11" s="1767"/>
      <c r="G11" s="1827"/>
      <c r="H11" s="1772"/>
      <c r="K11" s="52"/>
    </row>
    <row r="12" spans="1:8" ht="103.5" customHeight="1" thickBot="1">
      <c r="A12" s="1836"/>
      <c r="B12" s="1839"/>
      <c r="C12" s="1839"/>
      <c r="D12" s="1839"/>
      <c r="E12" s="1842"/>
      <c r="F12" s="1768"/>
      <c r="G12" s="1828"/>
      <c r="H12" s="1847"/>
    </row>
    <row r="13" spans="1:256" ht="15.75" thickBot="1">
      <c r="A13" s="1226" t="s">
        <v>310</v>
      </c>
      <c r="B13" s="1227" t="s">
        <v>311</v>
      </c>
      <c r="C13" s="1227" t="s">
        <v>312</v>
      </c>
      <c r="D13" s="1227" t="s">
        <v>313</v>
      </c>
      <c r="E13" s="1228">
        <v>5</v>
      </c>
      <c r="F13" s="1229">
        <v>6</v>
      </c>
      <c r="G13" s="1225">
        <v>7</v>
      </c>
      <c r="H13" s="1232">
        <v>8</v>
      </c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</row>
    <row r="14" spans="1:256" ht="42" customHeight="1" thickBot="1">
      <c r="A14" s="1099">
        <v>1200000</v>
      </c>
      <c r="B14" s="1161"/>
      <c r="C14" s="1162"/>
      <c r="D14" s="1829" t="s">
        <v>651</v>
      </c>
      <c r="E14" s="1830"/>
      <c r="F14" s="1230">
        <f>F15</f>
        <v>3176101.9999999995</v>
      </c>
      <c r="G14" s="1230">
        <f>G15</f>
        <v>532806.03</v>
      </c>
      <c r="H14" s="1236">
        <f>G14/F14</f>
        <v>0.16775469742470492</v>
      </c>
      <c r="I14" s="1090"/>
      <c r="J14" s="1090"/>
      <c r="K14" s="1090"/>
      <c r="L14" s="1090"/>
      <c r="M14" s="1090"/>
      <c r="N14" s="1090"/>
      <c r="O14" s="1090"/>
      <c r="P14" s="1090"/>
      <c r="Q14" s="1090"/>
      <c r="R14" s="1090"/>
      <c r="S14" s="1090"/>
      <c r="T14" s="1090"/>
      <c r="U14" s="1090"/>
      <c r="V14" s="1090"/>
      <c r="W14" s="1090"/>
      <c r="X14" s="1090"/>
      <c r="Y14" s="1090"/>
      <c r="Z14" s="1090"/>
      <c r="AA14" s="1090"/>
      <c r="AB14" s="1090"/>
      <c r="AC14" s="1090"/>
      <c r="AD14" s="1090"/>
      <c r="AE14" s="1090"/>
      <c r="AF14" s="1090"/>
      <c r="AG14" s="1090"/>
      <c r="AH14" s="1090"/>
      <c r="AI14" s="1090"/>
      <c r="AJ14" s="1090"/>
      <c r="AK14" s="1090"/>
      <c r="AL14" s="1090"/>
      <c r="AM14" s="1090"/>
      <c r="AN14" s="1090"/>
      <c r="AO14" s="1090"/>
      <c r="AP14" s="1090"/>
      <c r="AQ14" s="1090"/>
      <c r="AR14" s="1090"/>
      <c r="AS14" s="1090"/>
      <c r="AT14" s="1090"/>
      <c r="AU14" s="1090"/>
      <c r="AV14" s="1090"/>
      <c r="AW14" s="1090"/>
      <c r="AX14" s="1090"/>
      <c r="AY14" s="1090"/>
      <c r="AZ14" s="1090"/>
      <c r="BA14" s="1090"/>
      <c r="BB14" s="1090"/>
      <c r="BC14" s="1090"/>
      <c r="BD14" s="1090"/>
      <c r="BE14" s="1090"/>
      <c r="BF14" s="1090"/>
      <c r="BG14" s="1090"/>
      <c r="BH14" s="1090"/>
      <c r="BI14" s="1090"/>
      <c r="BJ14" s="1090"/>
      <c r="BK14" s="1090"/>
      <c r="BL14" s="1090"/>
      <c r="BM14" s="1090"/>
      <c r="BN14" s="1090"/>
      <c r="BO14" s="1090"/>
      <c r="BP14" s="1090"/>
      <c r="BQ14" s="1090"/>
      <c r="BR14" s="1090"/>
      <c r="BS14" s="1090"/>
      <c r="BT14" s="1090"/>
      <c r="BU14" s="1090"/>
      <c r="BV14" s="1090"/>
      <c r="BW14" s="1090"/>
      <c r="BX14" s="1090"/>
      <c r="BY14" s="1090"/>
      <c r="BZ14" s="1090"/>
      <c r="CA14" s="1090"/>
      <c r="CB14" s="1090"/>
      <c r="CC14" s="1090"/>
      <c r="CD14" s="1090"/>
      <c r="CE14" s="1090"/>
      <c r="CF14" s="1090"/>
      <c r="CG14" s="1090"/>
      <c r="CH14" s="1090"/>
      <c r="CI14" s="1090"/>
      <c r="CJ14" s="1090"/>
      <c r="CK14" s="1090"/>
      <c r="CL14" s="1090"/>
      <c r="CM14" s="1090"/>
      <c r="CN14" s="1090"/>
      <c r="CO14" s="1090"/>
      <c r="CP14" s="1090"/>
      <c r="CQ14" s="1090"/>
      <c r="CR14" s="1090"/>
      <c r="CS14" s="1090"/>
      <c r="CT14" s="1090"/>
      <c r="CU14" s="1090"/>
      <c r="CV14" s="1090"/>
      <c r="CW14" s="1090"/>
      <c r="CX14" s="1090"/>
      <c r="CY14" s="1090"/>
      <c r="CZ14" s="1090"/>
      <c r="DA14" s="1090"/>
      <c r="DB14" s="1090"/>
      <c r="DC14" s="1090"/>
      <c r="DD14" s="1090"/>
      <c r="DE14" s="1090"/>
      <c r="DF14" s="1090"/>
      <c r="DG14" s="1090"/>
      <c r="DH14" s="1090"/>
      <c r="DI14" s="1090"/>
      <c r="DJ14" s="1090"/>
      <c r="DK14" s="1090"/>
      <c r="DL14" s="1090"/>
      <c r="DM14" s="1090"/>
      <c r="DN14" s="1090"/>
      <c r="DO14" s="1090"/>
      <c r="DP14" s="1090"/>
      <c r="DQ14" s="1090"/>
      <c r="DR14" s="1090"/>
      <c r="DS14" s="1090"/>
      <c r="DT14" s="1090"/>
      <c r="DU14" s="1090"/>
      <c r="DV14" s="1090"/>
      <c r="DW14" s="1090"/>
      <c r="DX14" s="1090"/>
      <c r="DY14" s="1090"/>
      <c r="DZ14" s="1090"/>
      <c r="EA14" s="1090"/>
      <c r="EB14" s="1090"/>
      <c r="EC14" s="1090"/>
      <c r="ED14" s="1090"/>
      <c r="EE14" s="1090"/>
      <c r="EF14" s="1090"/>
      <c r="EG14" s="1090"/>
      <c r="EH14" s="1090"/>
      <c r="EI14" s="1090"/>
      <c r="EJ14" s="1090"/>
      <c r="EK14" s="1090"/>
      <c r="EL14" s="1090"/>
      <c r="EM14" s="1090"/>
      <c r="EN14" s="1090"/>
      <c r="EO14" s="1090"/>
      <c r="EP14" s="1090"/>
      <c r="EQ14" s="1090"/>
      <c r="ER14" s="1090"/>
      <c r="ES14" s="1090"/>
      <c r="ET14" s="1090"/>
      <c r="EU14" s="1090"/>
      <c r="EV14" s="1090"/>
      <c r="EW14" s="1090"/>
      <c r="EX14" s="1090"/>
      <c r="EY14" s="1090"/>
      <c r="EZ14" s="1090"/>
      <c r="FA14" s="1090"/>
      <c r="FB14" s="1090"/>
      <c r="FC14" s="1090"/>
      <c r="FD14" s="1090"/>
      <c r="FE14" s="1090"/>
      <c r="FF14" s="1090"/>
      <c r="FG14" s="1090"/>
      <c r="FH14" s="1090"/>
      <c r="FI14" s="1090"/>
      <c r="FJ14" s="1090"/>
      <c r="FK14" s="1090"/>
      <c r="FL14" s="1090"/>
      <c r="FM14" s="1090"/>
      <c r="FN14" s="1090"/>
      <c r="FO14" s="1090"/>
      <c r="FP14" s="1090"/>
      <c r="FQ14" s="1090"/>
      <c r="FR14" s="1090"/>
      <c r="FS14" s="1090"/>
      <c r="FT14" s="1090"/>
      <c r="FU14" s="1090"/>
      <c r="FV14" s="1090"/>
      <c r="FW14" s="1090"/>
      <c r="FX14" s="1090"/>
      <c r="FY14" s="1090"/>
      <c r="FZ14" s="1090"/>
      <c r="GA14" s="1090"/>
      <c r="GB14" s="1090"/>
      <c r="GC14" s="1090"/>
      <c r="GD14" s="1090"/>
      <c r="GE14" s="1090"/>
      <c r="GF14" s="1090"/>
      <c r="GG14" s="1090"/>
      <c r="GH14" s="1090"/>
      <c r="GI14" s="1090"/>
      <c r="GJ14" s="1090"/>
      <c r="GK14" s="1090"/>
      <c r="GL14" s="1090"/>
      <c r="GM14" s="1090"/>
      <c r="GN14" s="1090"/>
      <c r="GO14" s="1090"/>
      <c r="GP14" s="1090"/>
      <c r="GQ14" s="1090"/>
      <c r="GR14" s="1090"/>
      <c r="GS14" s="1090"/>
      <c r="GT14" s="1090"/>
      <c r="GU14" s="1090"/>
      <c r="GV14" s="1090"/>
      <c r="GW14" s="1090"/>
      <c r="GX14" s="1090"/>
      <c r="GY14" s="1090"/>
      <c r="GZ14" s="1090"/>
      <c r="HA14" s="1090"/>
      <c r="HB14" s="1090"/>
      <c r="HC14" s="1090"/>
      <c r="HD14" s="1090"/>
      <c r="HE14" s="1090"/>
      <c r="HF14" s="1090"/>
      <c r="HG14" s="1090"/>
      <c r="HH14" s="1090"/>
      <c r="HI14" s="1090"/>
      <c r="HJ14" s="1090"/>
      <c r="HK14" s="1090"/>
      <c r="HL14" s="1090"/>
      <c r="HM14" s="1090"/>
      <c r="HN14" s="1090"/>
      <c r="HO14" s="1090"/>
      <c r="HP14" s="1090"/>
      <c r="HQ14" s="1090"/>
      <c r="HR14" s="1090"/>
      <c r="HS14" s="1090"/>
      <c r="HT14" s="1090"/>
      <c r="HU14" s="1090"/>
      <c r="HV14" s="1090"/>
      <c r="HW14" s="1090"/>
      <c r="HX14" s="1090"/>
      <c r="HY14" s="1090"/>
      <c r="HZ14" s="1090"/>
      <c r="IA14" s="1090"/>
      <c r="IB14" s="1090"/>
      <c r="IC14" s="1090"/>
      <c r="ID14" s="1090"/>
      <c r="IE14" s="1090"/>
      <c r="IF14" s="1090"/>
      <c r="IG14" s="1090"/>
      <c r="IH14" s="1090"/>
      <c r="II14" s="1090"/>
      <c r="IJ14" s="1090"/>
      <c r="IK14" s="1090"/>
      <c r="IL14" s="1090"/>
      <c r="IM14" s="1090"/>
      <c r="IN14" s="1090"/>
      <c r="IO14" s="1090"/>
      <c r="IP14" s="1090"/>
      <c r="IQ14" s="1090"/>
      <c r="IR14" s="1090"/>
      <c r="IS14" s="1090"/>
      <c r="IT14" s="1090"/>
      <c r="IU14" s="1090"/>
      <c r="IV14" s="1090"/>
    </row>
    <row r="15" spans="1:256" ht="43.5" customHeight="1" thickBot="1">
      <c r="A15" s="1179">
        <v>1210000</v>
      </c>
      <c r="B15" s="1165"/>
      <c r="C15" s="1166"/>
      <c r="D15" s="1831" t="s">
        <v>651</v>
      </c>
      <c r="E15" s="1832"/>
      <c r="F15" s="1219">
        <f>SUM(F16:F38)</f>
        <v>3176101.9999999995</v>
      </c>
      <c r="G15" s="1219">
        <f>SUM(G16:G38)</f>
        <v>532806.03</v>
      </c>
      <c r="H15" s="1236">
        <f>G15/F15</f>
        <v>0.16775469742470492</v>
      </c>
      <c r="I15" s="1094"/>
      <c r="J15" s="1094"/>
      <c r="K15" s="1094"/>
      <c r="L15" s="1094"/>
      <c r="M15" s="1094"/>
      <c r="N15" s="1094"/>
      <c r="O15" s="1094"/>
      <c r="P15" s="1094"/>
      <c r="Q15" s="1094"/>
      <c r="R15" s="1094"/>
      <c r="S15" s="1094"/>
      <c r="T15" s="1094"/>
      <c r="U15" s="1094"/>
      <c r="V15" s="1094"/>
      <c r="W15" s="1094"/>
      <c r="X15" s="1094"/>
      <c r="Y15" s="1094"/>
      <c r="Z15" s="1094"/>
      <c r="AA15" s="1094"/>
      <c r="AB15" s="1094"/>
      <c r="AC15" s="1094"/>
      <c r="AD15" s="1094"/>
      <c r="AE15" s="1094"/>
      <c r="AF15" s="1094"/>
      <c r="AG15" s="1094"/>
      <c r="AH15" s="1094"/>
      <c r="AI15" s="1094"/>
      <c r="AJ15" s="1094"/>
      <c r="AK15" s="1094"/>
      <c r="AL15" s="1094"/>
      <c r="AM15" s="1094"/>
      <c r="AN15" s="1094"/>
      <c r="AO15" s="1094"/>
      <c r="AP15" s="1094"/>
      <c r="AQ15" s="1094"/>
      <c r="AR15" s="1094"/>
      <c r="AS15" s="1094"/>
      <c r="AT15" s="1094"/>
      <c r="AU15" s="1094"/>
      <c r="AV15" s="1094"/>
      <c r="AW15" s="1094"/>
      <c r="AX15" s="1094"/>
      <c r="AY15" s="1094"/>
      <c r="AZ15" s="1094"/>
      <c r="BA15" s="1094"/>
      <c r="BB15" s="1094"/>
      <c r="BC15" s="1094"/>
      <c r="BD15" s="1094"/>
      <c r="BE15" s="1094"/>
      <c r="BF15" s="1094"/>
      <c r="BG15" s="1094"/>
      <c r="BH15" s="1094"/>
      <c r="BI15" s="1094"/>
      <c r="BJ15" s="1094"/>
      <c r="BK15" s="1094"/>
      <c r="BL15" s="1094"/>
      <c r="BM15" s="1094"/>
      <c r="BN15" s="1094"/>
      <c r="BO15" s="1094"/>
      <c r="BP15" s="1094"/>
      <c r="BQ15" s="1094"/>
      <c r="BR15" s="1094"/>
      <c r="BS15" s="1094"/>
      <c r="BT15" s="1094"/>
      <c r="BU15" s="1094"/>
      <c r="BV15" s="1094"/>
      <c r="BW15" s="1094"/>
      <c r="BX15" s="1094"/>
      <c r="BY15" s="1094"/>
      <c r="BZ15" s="1094"/>
      <c r="CA15" s="1094"/>
      <c r="CB15" s="1094"/>
      <c r="CC15" s="1094"/>
      <c r="CD15" s="1094"/>
      <c r="CE15" s="1094"/>
      <c r="CF15" s="1094"/>
      <c r="CG15" s="1094"/>
      <c r="CH15" s="1094"/>
      <c r="CI15" s="1094"/>
      <c r="CJ15" s="1094"/>
      <c r="CK15" s="1094"/>
      <c r="CL15" s="1094"/>
      <c r="CM15" s="1094"/>
      <c r="CN15" s="1094"/>
      <c r="CO15" s="1094"/>
      <c r="CP15" s="1094"/>
      <c r="CQ15" s="1094"/>
      <c r="CR15" s="1094"/>
      <c r="CS15" s="1094"/>
      <c r="CT15" s="1094"/>
      <c r="CU15" s="1094"/>
      <c r="CV15" s="1094"/>
      <c r="CW15" s="1094"/>
      <c r="CX15" s="1094"/>
      <c r="CY15" s="1094"/>
      <c r="CZ15" s="1094"/>
      <c r="DA15" s="1094"/>
      <c r="DB15" s="1094"/>
      <c r="DC15" s="1094"/>
      <c r="DD15" s="1094"/>
      <c r="DE15" s="1094"/>
      <c r="DF15" s="1094"/>
      <c r="DG15" s="1094"/>
      <c r="DH15" s="1094"/>
      <c r="DI15" s="1094"/>
      <c r="DJ15" s="1094"/>
      <c r="DK15" s="1094"/>
      <c r="DL15" s="1094"/>
      <c r="DM15" s="1094"/>
      <c r="DN15" s="1094"/>
      <c r="DO15" s="1094"/>
      <c r="DP15" s="1094"/>
      <c r="DQ15" s="1094"/>
      <c r="DR15" s="1094"/>
      <c r="DS15" s="1094"/>
      <c r="DT15" s="1094"/>
      <c r="DU15" s="1094"/>
      <c r="DV15" s="1094"/>
      <c r="DW15" s="1094"/>
      <c r="DX15" s="1094"/>
      <c r="DY15" s="1094"/>
      <c r="DZ15" s="1094"/>
      <c r="EA15" s="1094"/>
      <c r="EB15" s="1094"/>
      <c r="EC15" s="1094"/>
      <c r="ED15" s="1094"/>
      <c r="EE15" s="1094"/>
      <c r="EF15" s="1094"/>
      <c r="EG15" s="1094"/>
      <c r="EH15" s="1094"/>
      <c r="EI15" s="1094"/>
      <c r="EJ15" s="1094"/>
      <c r="EK15" s="1094"/>
      <c r="EL15" s="1094"/>
      <c r="EM15" s="1094"/>
      <c r="EN15" s="1094"/>
      <c r="EO15" s="1094"/>
      <c r="EP15" s="1094"/>
      <c r="EQ15" s="1094"/>
      <c r="ER15" s="1094"/>
      <c r="ES15" s="1094"/>
      <c r="ET15" s="1094"/>
      <c r="EU15" s="1094"/>
      <c r="EV15" s="1094"/>
      <c r="EW15" s="1094"/>
      <c r="EX15" s="1094"/>
      <c r="EY15" s="1094"/>
      <c r="EZ15" s="1094"/>
      <c r="FA15" s="1094"/>
      <c r="FB15" s="1094"/>
      <c r="FC15" s="1094"/>
      <c r="FD15" s="1094"/>
      <c r="FE15" s="1094"/>
      <c r="FF15" s="1094"/>
      <c r="FG15" s="1094"/>
      <c r="FH15" s="1094"/>
      <c r="FI15" s="1094"/>
      <c r="FJ15" s="1094"/>
      <c r="FK15" s="1094"/>
      <c r="FL15" s="1094"/>
      <c r="FM15" s="1094"/>
      <c r="FN15" s="1094"/>
      <c r="FO15" s="1094"/>
      <c r="FP15" s="1094"/>
      <c r="FQ15" s="1094"/>
      <c r="FR15" s="1094"/>
      <c r="FS15" s="1094"/>
      <c r="FT15" s="1094"/>
      <c r="FU15" s="1094"/>
      <c r="FV15" s="1094"/>
      <c r="FW15" s="1094"/>
      <c r="FX15" s="1094"/>
      <c r="FY15" s="1094"/>
      <c r="FZ15" s="1094"/>
      <c r="GA15" s="1094"/>
      <c r="GB15" s="1094"/>
      <c r="GC15" s="1094"/>
      <c r="GD15" s="1094"/>
      <c r="GE15" s="1094"/>
      <c r="GF15" s="1094"/>
      <c r="GG15" s="1094"/>
      <c r="GH15" s="1094"/>
      <c r="GI15" s="1094"/>
      <c r="GJ15" s="1094"/>
      <c r="GK15" s="1094"/>
      <c r="GL15" s="1094"/>
      <c r="GM15" s="1094"/>
      <c r="GN15" s="1094"/>
      <c r="GO15" s="1094"/>
      <c r="GP15" s="1094"/>
      <c r="GQ15" s="1094"/>
      <c r="GR15" s="1094"/>
      <c r="GS15" s="1094"/>
      <c r="GT15" s="1094"/>
      <c r="GU15" s="1094"/>
      <c r="GV15" s="1094"/>
      <c r="GW15" s="1094"/>
      <c r="GX15" s="1094"/>
      <c r="GY15" s="1094"/>
      <c r="GZ15" s="1094"/>
      <c r="HA15" s="1094"/>
      <c r="HB15" s="1094"/>
      <c r="HC15" s="1094"/>
      <c r="HD15" s="1094"/>
      <c r="HE15" s="1094"/>
      <c r="HF15" s="1094"/>
      <c r="HG15" s="1094"/>
      <c r="HH15" s="1094"/>
      <c r="HI15" s="1094"/>
      <c r="HJ15" s="1094"/>
      <c r="HK15" s="1094"/>
      <c r="HL15" s="1094"/>
      <c r="HM15" s="1094"/>
      <c r="HN15" s="1094"/>
      <c r="HO15" s="1094"/>
      <c r="HP15" s="1094"/>
      <c r="HQ15" s="1094"/>
      <c r="HR15" s="1094"/>
      <c r="HS15" s="1094"/>
      <c r="HT15" s="1094"/>
      <c r="HU15" s="1094"/>
      <c r="HV15" s="1094"/>
      <c r="HW15" s="1094"/>
      <c r="HX15" s="1094"/>
      <c r="HY15" s="1094"/>
      <c r="HZ15" s="1094"/>
      <c r="IA15" s="1094"/>
      <c r="IB15" s="1094"/>
      <c r="IC15" s="1094"/>
      <c r="ID15" s="1094"/>
      <c r="IE15" s="1094"/>
      <c r="IF15" s="1094"/>
      <c r="IG15" s="1094"/>
      <c r="IH15" s="1094"/>
      <c r="II15" s="1094"/>
      <c r="IJ15" s="1094"/>
      <c r="IK15" s="1094"/>
      <c r="IL15" s="1094"/>
      <c r="IM15" s="1094"/>
      <c r="IN15" s="1094"/>
      <c r="IO15" s="1094"/>
      <c r="IP15" s="1094"/>
      <c r="IQ15" s="1094"/>
      <c r="IR15" s="1094"/>
      <c r="IS15" s="1094"/>
      <c r="IT15" s="1094"/>
      <c r="IU15" s="1094"/>
      <c r="IV15" s="1094"/>
    </row>
    <row r="16" spans="1:256" ht="42" customHeight="1">
      <c r="A16" s="1848">
        <v>1216030</v>
      </c>
      <c r="B16" s="1851">
        <v>6030</v>
      </c>
      <c r="C16" s="1854" t="s">
        <v>214</v>
      </c>
      <c r="D16" s="1855" t="s">
        <v>108</v>
      </c>
      <c r="E16" s="1180" t="s">
        <v>652</v>
      </c>
      <c r="F16" s="1220">
        <v>77918</v>
      </c>
      <c r="G16" s="1235">
        <v>0</v>
      </c>
      <c r="H16" s="1240">
        <f>G16/F16</f>
        <v>0</v>
      </c>
      <c r="I16" s="1094"/>
      <c r="J16" s="1094"/>
      <c r="K16" s="1094"/>
      <c r="L16" s="1094"/>
      <c r="M16" s="1094"/>
      <c r="N16" s="1094"/>
      <c r="O16" s="1094"/>
      <c r="P16" s="1094"/>
      <c r="Q16" s="1094"/>
      <c r="R16" s="1094"/>
      <c r="S16" s="1094"/>
      <c r="T16" s="1094"/>
      <c r="U16" s="1094"/>
      <c r="V16" s="1094"/>
      <c r="W16" s="1094"/>
      <c r="X16" s="1094"/>
      <c r="Y16" s="1094"/>
      <c r="Z16" s="1094"/>
      <c r="AA16" s="1094"/>
      <c r="AB16" s="1094"/>
      <c r="AC16" s="1094"/>
      <c r="AD16" s="1094"/>
      <c r="AE16" s="1094"/>
      <c r="AF16" s="1094"/>
      <c r="AG16" s="1094"/>
      <c r="AH16" s="1094"/>
      <c r="AI16" s="1094"/>
      <c r="AJ16" s="1094"/>
      <c r="AK16" s="1094"/>
      <c r="AL16" s="1094"/>
      <c r="AM16" s="1094"/>
      <c r="AN16" s="1094"/>
      <c r="AO16" s="1094"/>
      <c r="AP16" s="1094"/>
      <c r="AQ16" s="1094"/>
      <c r="AR16" s="1094"/>
      <c r="AS16" s="1094"/>
      <c r="AT16" s="1094"/>
      <c r="AU16" s="1094"/>
      <c r="AV16" s="1094"/>
      <c r="AW16" s="1094"/>
      <c r="AX16" s="1094"/>
      <c r="AY16" s="1094"/>
      <c r="AZ16" s="1094"/>
      <c r="BA16" s="1094"/>
      <c r="BB16" s="1094"/>
      <c r="BC16" s="1094"/>
      <c r="BD16" s="1094"/>
      <c r="BE16" s="1094"/>
      <c r="BF16" s="1094"/>
      <c r="BG16" s="1094"/>
      <c r="BH16" s="1094"/>
      <c r="BI16" s="1094"/>
      <c r="BJ16" s="1094"/>
      <c r="BK16" s="1094"/>
      <c r="BL16" s="1094"/>
      <c r="BM16" s="1094"/>
      <c r="BN16" s="1094"/>
      <c r="BO16" s="1094"/>
      <c r="BP16" s="1094"/>
      <c r="BQ16" s="1094"/>
      <c r="BR16" s="1094"/>
      <c r="BS16" s="1094"/>
      <c r="BT16" s="1094"/>
      <c r="BU16" s="1094"/>
      <c r="BV16" s="1094"/>
      <c r="BW16" s="1094"/>
      <c r="BX16" s="1094"/>
      <c r="BY16" s="1094"/>
      <c r="BZ16" s="1094"/>
      <c r="CA16" s="1094"/>
      <c r="CB16" s="1094"/>
      <c r="CC16" s="1094"/>
      <c r="CD16" s="1094"/>
      <c r="CE16" s="1094"/>
      <c r="CF16" s="1094"/>
      <c r="CG16" s="1094"/>
      <c r="CH16" s="1094"/>
      <c r="CI16" s="1094"/>
      <c r="CJ16" s="1094"/>
      <c r="CK16" s="1094"/>
      <c r="CL16" s="1094"/>
      <c r="CM16" s="1094"/>
      <c r="CN16" s="1094"/>
      <c r="CO16" s="1094"/>
      <c r="CP16" s="1094"/>
      <c r="CQ16" s="1094"/>
      <c r="CR16" s="1094"/>
      <c r="CS16" s="1094"/>
      <c r="CT16" s="1094"/>
      <c r="CU16" s="1094"/>
      <c r="CV16" s="1094"/>
      <c r="CW16" s="1094"/>
      <c r="CX16" s="1094"/>
      <c r="CY16" s="1094"/>
      <c r="CZ16" s="1094"/>
      <c r="DA16" s="1094"/>
      <c r="DB16" s="1094"/>
      <c r="DC16" s="1094"/>
      <c r="DD16" s="1094"/>
      <c r="DE16" s="1094"/>
      <c r="DF16" s="1094"/>
      <c r="DG16" s="1094"/>
      <c r="DH16" s="1094"/>
      <c r="DI16" s="1094"/>
      <c r="DJ16" s="1094"/>
      <c r="DK16" s="1094"/>
      <c r="DL16" s="1094"/>
      <c r="DM16" s="1094"/>
      <c r="DN16" s="1094"/>
      <c r="DO16" s="1094"/>
      <c r="DP16" s="1094"/>
      <c r="DQ16" s="1094"/>
      <c r="DR16" s="1094"/>
      <c r="DS16" s="1094"/>
      <c r="DT16" s="1094"/>
      <c r="DU16" s="1094"/>
      <c r="DV16" s="1094"/>
      <c r="DW16" s="1094"/>
      <c r="DX16" s="1094"/>
      <c r="DY16" s="1094"/>
      <c r="DZ16" s="1094"/>
      <c r="EA16" s="1094"/>
      <c r="EB16" s="1094"/>
      <c r="EC16" s="1094"/>
      <c r="ED16" s="1094"/>
      <c r="EE16" s="1094"/>
      <c r="EF16" s="1094"/>
      <c r="EG16" s="1094"/>
      <c r="EH16" s="1094"/>
      <c r="EI16" s="1094"/>
      <c r="EJ16" s="1094"/>
      <c r="EK16" s="1094"/>
      <c r="EL16" s="1094"/>
      <c r="EM16" s="1094"/>
      <c r="EN16" s="1094"/>
      <c r="EO16" s="1094"/>
      <c r="EP16" s="1094"/>
      <c r="EQ16" s="1094"/>
      <c r="ER16" s="1094"/>
      <c r="ES16" s="1094"/>
      <c r="ET16" s="1094"/>
      <c r="EU16" s="1094"/>
      <c r="EV16" s="1094"/>
      <c r="EW16" s="1094"/>
      <c r="EX16" s="1094"/>
      <c r="EY16" s="1094"/>
      <c r="EZ16" s="1094"/>
      <c r="FA16" s="1094"/>
      <c r="FB16" s="1094"/>
      <c r="FC16" s="1094"/>
      <c r="FD16" s="1094"/>
      <c r="FE16" s="1094"/>
      <c r="FF16" s="1094"/>
      <c r="FG16" s="1094"/>
      <c r="FH16" s="1094"/>
      <c r="FI16" s="1094"/>
      <c r="FJ16" s="1094"/>
      <c r="FK16" s="1094"/>
      <c r="FL16" s="1094"/>
      <c r="FM16" s="1094"/>
      <c r="FN16" s="1094"/>
      <c r="FO16" s="1094"/>
      <c r="FP16" s="1094"/>
      <c r="FQ16" s="1094"/>
      <c r="FR16" s="1094"/>
      <c r="FS16" s="1094"/>
      <c r="FT16" s="1094"/>
      <c r="FU16" s="1094"/>
      <c r="FV16" s="1094"/>
      <c r="FW16" s="1094"/>
      <c r="FX16" s="1094"/>
      <c r="FY16" s="1094"/>
      <c r="FZ16" s="1094"/>
      <c r="GA16" s="1094"/>
      <c r="GB16" s="1094"/>
      <c r="GC16" s="1094"/>
      <c r="GD16" s="1094"/>
      <c r="GE16" s="1094"/>
      <c r="GF16" s="1094"/>
      <c r="GG16" s="1094"/>
      <c r="GH16" s="1094"/>
      <c r="GI16" s="1094"/>
      <c r="GJ16" s="1094"/>
      <c r="GK16" s="1094"/>
      <c r="GL16" s="1094"/>
      <c r="GM16" s="1094"/>
      <c r="GN16" s="1094"/>
      <c r="GO16" s="1094"/>
      <c r="GP16" s="1094"/>
      <c r="GQ16" s="1094"/>
      <c r="GR16" s="1094"/>
      <c r="GS16" s="1094"/>
      <c r="GT16" s="1094"/>
      <c r="GU16" s="1094"/>
      <c r="GV16" s="1094"/>
      <c r="GW16" s="1094"/>
      <c r="GX16" s="1094"/>
      <c r="GY16" s="1094"/>
      <c r="GZ16" s="1094"/>
      <c r="HA16" s="1094"/>
      <c r="HB16" s="1094"/>
      <c r="HC16" s="1094"/>
      <c r="HD16" s="1094"/>
      <c r="HE16" s="1094"/>
      <c r="HF16" s="1094"/>
      <c r="HG16" s="1094"/>
      <c r="HH16" s="1094"/>
      <c r="HI16" s="1094"/>
      <c r="HJ16" s="1094"/>
      <c r="HK16" s="1094"/>
      <c r="HL16" s="1094"/>
      <c r="HM16" s="1094"/>
      <c r="HN16" s="1094"/>
      <c r="HO16" s="1094"/>
      <c r="HP16" s="1094"/>
      <c r="HQ16" s="1094"/>
      <c r="HR16" s="1094"/>
      <c r="HS16" s="1094"/>
      <c r="HT16" s="1094"/>
      <c r="HU16" s="1094"/>
      <c r="HV16" s="1094"/>
      <c r="HW16" s="1094"/>
      <c r="HX16" s="1094"/>
      <c r="HY16" s="1094"/>
      <c r="HZ16" s="1094"/>
      <c r="IA16" s="1094"/>
      <c r="IB16" s="1094"/>
      <c r="IC16" s="1094"/>
      <c r="ID16" s="1094"/>
      <c r="IE16" s="1094"/>
      <c r="IF16" s="1094"/>
      <c r="IG16" s="1094"/>
      <c r="IH16" s="1094"/>
      <c r="II16" s="1094"/>
      <c r="IJ16" s="1094"/>
      <c r="IK16" s="1094"/>
      <c r="IL16" s="1094"/>
      <c r="IM16" s="1094"/>
      <c r="IN16" s="1094"/>
      <c r="IO16" s="1094"/>
      <c r="IP16" s="1094"/>
      <c r="IQ16" s="1094"/>
      <c r="IR16" s="1094"/>
      <c r="IS16" s="1094"/>
      <c r="IT16" s="1094"/>
      <c r="IU16" s="1094"/>
      <c r="IV16" s="1094"/>
    </row>
    <row r="17" spans="1:256" ht="42">
      <c r="A17" s="1849"/>
      <c r="B17" s="1852"/>
      <c r="C17" s="1844"/>
      <c r="D17" s="1856"/>
      <c r="E17" s="1181" t="s">
        <v>653</v>
      </c>
      <c r="F17" s="1221">
        <v>520658</v>
      </c>
      <c r="G17" s="1011">
        <v>0</v>
      </c>
      <c r="H17" s="1241">
        <f>G17/F17</f>
        <v>0</v>
      </c>
      <c r="I17" s="1094"/>
      <c r="J17" s="1094"/>
      <c r="K17" s="1094"/>
      <c r="L17" s="1094"/>
      <c r="M17" s="1094"/>
      <c r="N17" s="1094"/>
      <c r="O17" s="1094"/>
      <c r="P17" s="1094"/>
      <c r="Q17" s="1094"/>
      <c r="R17" s="1094"/>
      <c r="S17" s="1094"/>
      <c r="T17" s="1094"/>
      <c r="U17" s="1094"/>
      <c r="V17" s="1094"/>
      <c r="W17" s="1094"/>
      <c r="X17" s="1094"/>
      <c r="Y17" s="1094"/>
      <c r="Z17" s="1094"/>
      <c r="AA17" s="1094"/>
      <c r="AB17" s="1094"/>
      <c r="AC17" s="1094"/>
      <c r="AD17" s="1094"/>
      <c r="AE17" s="1094"/>
      <c r="AF17" s="1094"/>
      <c r="AG17" s="1094"/>
      <c r="AH17" s="1094"/>
      <c r="AI17" s="1094"/>
      <c r="AJ17" s="1094"/>
      <c r="AK17" s="1094"/>
      <c r="AL17" s="1094"/>
      <c r="AM17" s="1094"/>
      <c r="AN17" s="1094"/>
      <c r="AO17" s="1094"/>
      <c r="AP17" s="1094"/>
      <c r="AQ17" s="1094"/>
      <c r="AR17" s="1094"/>
      <c r="AS17" s="1094"/>
      <c r="AT17" s="1094"/>
      <c r="AU17" s="1094"/>
      <c r="AV17" s="1094"/>
      <c r="AW17" s="1094"/>
      <c r="AX17" s="1094"/>
      <c r="AY17" s="1094"/>
      <c r="AZ17" s="1094"/>
      <c r="BA17" s="1094"/>
      <c r="BB17" s="1094"/>
      <c r="BC17" s="1094"/>
      <c r="BD17" s="1094"/>
      <c r="BE17" s="1094"/>
      <c r="BF17" s="1094"/>
      <c r="BG17" s="1094"/>
      <c r="BH17" s="1094"/>
      <c r="BI17" s="1094"/>
      <c r="BJ17" s="1094"/>
      <c r="BK17" s="1094"/>
      <c r="BL17" s="1094"/>
      <c r="BM17" s="1094"/>
      <c r="BN17" s="1094"/>
      <c r="BO17" s="1094"/>
      <c r="BP17" s="1094"/>
      <c r="BQ17" s="1094"/>
      <c r="BR17" s="1094"/>
      <c r="BS17" s="1094"/>
      <c r="BT17" s="1094"/>
      <c r="BU17" s="1094"/>
      <c r="BV17" s="1094"/>
      <c r="BW17" s="1094"/>
      <c r="BX17" s="1094"/>
      <c r="BY17" s="1094"/>
      <c r="BZ17" s="1094"/>
      <c r="CA17" s="1094"/>
      <c r="CB17" s="1094"/>
      <c r="CC17" s="1094"/>
      <c r="CD17" s="1094"/>
      <c r="CE17" s="1094"/>
      <c r="CF17" s="1094"/>
      <c r="CG17" s="1094"/>
      <c r="CH17" s="1094"/>
      <c r="CI17" s="1094"/>
      <c r="CJ17" s="1094"/>
      <c r="CK17" s="1094"/>
      <c r="CL17" s="1094"/>
      <c r="CM17" s="1094"/>
      <c r="CN17" s="1094"/>
      <c r="CO17" s="1094"/>
      <c r="CP17" s="1094"/>
      <c r="CQ17" s="1094"/>
      <c r="CR17" s="1094"/>
      <c r="CS17" s="1094"/>
      <c r="CT17" s="1094"/>
      <c r="CU17" s="1094"/>
      <c r="CV17" s="1094"/>
      <c r="CW17" s="1094"/>
      <c r="CX17" s="1094"/>
      <c r="CY17" s="1094"/>
      <c r="CZ17" s="1094"/>
      <c r="DA17" s="1094"/>
      <c r="DB17" s="1094"/>
      <c r="DC17" s="1094"/>
      <c r="DD17" s="1094"/>
      <c r="DE17" s="1094"/>
      <c r="DF17" s="1094"/>
      <c r="DG17" s="1094"/>
      <c r="DH17" s="1094"/>
      <c r="DI17" s="1094"/>
      <c r="DJ17" s="1094"/>
      <c r="DK17" s="1094"/>
      <c r="DL17" s="1094"/>
      <c r="DM17" s="1094"/>
      <c r="DN17" s="1094"/>
      <c r="DO17" s="1094"/>
      <c r="DP17" s="1094"/>
      <c r="DQ17" s="1094"/>
      <c r="DR17" s="1094"/>
      <c r="DS17" s="1094"/>
      <c r="DT17" s="1094"/>
      <c r="DU17" s="1094"/>
      <c r="DV17" s="1094"/>
      <c r="DW17" s="1094"/>
      <c r="DX17" s="1094"/>
      <c r="DY17" s="1094"/>
      <c r="DZ17" s="1094"/>
      <c r="EA17" s="1094"/>
      <c r="EB17" s="1094"/>
      <c r="EC17" s="1094"/>
      <c r="ED17" s="1094"/>
      <c r="EE17" s="1094"/>
      <c r="EF17" s="1094"/>
      <c r="EG17" s="1094"/>
      <c r="EH17" s="1094"/>
      <c r="EI17" s="1094"/>
      <c r="EJ17" s="1094"/>
      <c r="EK17" s="1094"/>
      <c r="EL17" s="1094"/>
      <c r="EM17" s="1094"/>
      <c r="EN17" s="1094"/>
      <c r="EO17" s="1094"/>
      <c r="EP17" s="1094"/>
      <c r="EQ17" s="1094"/>
      <c r="ER17" s="1094"/>
      <c r="ES17" s="1094"/>
      <c r="ET17" s="1094"/>
      <c r="EU17" s="1094"/>
      <c r="EV17" s="1094"/>
      <c r="EW17" s="1094"/>
      <c r="EX17" s="1094"/>
      <c r="EY17" s="1094"/>
      <c r="EZ17" s="1094"/>
      <c r="FA17" s="1094"/>
      <c r="FB17" s="1094"/>
      <c r="FC17" s="1094"/>
      <c r="FD17" s="1094"/>
      <c r="FE17" s="1094"/>
      <c r="FF17" s="1094"/>
      <c r="FG17" s="1094"/>
      <c r="FH17" s="1094"/>
      <c r="FI17" s="1094"/>
      <c r="FJ17" s="1094"/>
      <c r="FK17" s="1094"/>
      <c r="FL17" s="1094"/>
      <c r="FM17" s="1094"/>
      <c r="FN17" s="1094"/>
      <c r="FO17" s="1094"/>
      <c r="FP17" s="1094"/>
      <c r="FQ17" s="1094"/>
      <c r="FR17" s="1094"/>
      <c r="FS17" s="1094"/>
      <c r="FT17" s="1094"/>
      <c r="FU17" s="1094"/>
      <c r="FV17" s="1094"/>
      <c r="FW17" s="1094"/>
      <c r="FX17" s="1094"/>
      <c r="FY17" s="1094"/>
      <c r="FZ17" s="1094"/>
      <c r="GA17" s="1094"/>
      <c r="GB17" s="1094"/>
      <c r="GC17" s="1094"/>
      <c r="GD17" s="1094"/>
      <c r="GE17" s="1094"/>
      <c r="GF17" s="1094"/>
      <c r="GG17" s="1094"/>
      <c r="GH17" s="1094"/>
      <c r="GI17" s="1094"/>
      <c r="GJ17" s="1094"/>
      <c r="GK17" s="1094"/>
      <c r="GL17" s="1094"/>
      <c r="GM17" s="1094"/>
      <c r="GN17" s="1094"/>
      <c r="GO17" s="1094"/>
      <c r="GP17" s="1094"/>
      <c r="GQ17" s="1094"/>
      <c r="GR17" s="1094"/>
      <c r="GS17" s="1094"/>
      <c r="GT17" s="1094"/>
      <c r="GU17" s="1094"/>
      <c r="GV17" s="1094"/>
      <c r="GW17" s="1094"/>
      <c r="GX17" s="1094"/>
      <c r="GY17" s="1094"/>
      <c r="GZ17" s="1094"/>
      <c r="HA17" s="1094"/>
      <c r="HB17" s="1094"/>
      <c r="HC17" s="1094"/>
      <c r="HD17" s="1094"/>
      <c r="HE17" s="1094"/>
      <c r="HF17" s="1094"/>
      <c r="HG17" s="1094"/>
      <c r="HH17" s="1094"/>
      <c r="HI17" s="1094"/>
      <c r="HJ17" s="1094"/>
      <c r="HK17" s="1094"/>
      <c r="HL17" s="1094"/>
      <c r="HM17" s="1094"/>
      <c r="HN17" s="1094"/>
      <c r="HO17" s="1094"/>
      <c r="HP17" s="1094"/>
      <c r="HQ17" s="1094"/>
      <c r="HR17" s="1094"/>
      <c r="HS17" s="1094"/>
      <c r="HT17" s="1094"/>
      <c r="HU17" s="1094"/>
      <c r="HV17" s="1094"/>
      <c r="HW17" s="1094"/>
      <c r="HX17" s="1094"/>
      <c r="HY17" s="1094"/>
      <c r="HZ17" s="1094"/>
      <c r="IA17" s="1094"/>
      <c r="IB17" s="1094"/>
      <c r="IC17" s="1094"/>
      <c r="ID17" s="1094"/>
      <c r="IE17" s="1094"/>
      <c r="IF17" s="1094"/>
      <c r="IG17" s="1094"/>
      <c r="IH17" s="1094"/>
      <c r="II17" s="1094"/>
      <c r="IJ17" s="1094"/>
      <c r="IK17" s="1094"/>
      <c r="IL17" s="1094"/>
      <c r="IM17" s="1094"/>
      <c r="IN17" s="1094"/>
      <c r="IO17" s="1094"/>
      <c r="IP17" s="1094"/>
      <c r="IQ17" s="1094"/>
      <c r="IR17" s="1094"/>
      <c r="IS17" s="1094"/>
      <c r="IT17" s="1094"/>
      <c r="IU17" s="1094"/>
      <c r="IV17" s="1094"/>
    </row>
    <row r="18" spans="1:256" ht="42">
      <c r="A18" s="1849"/>
      <c r="B18" s="1852"/>
      <c r="C18" s="1844"/>
      <c r="D18" s="1856"/>
      <c r="E18" s="1181" t="s">
        <v>654</v>
      </c>
      <c r="F18" s="1221">
        <v>1478348</v>
      </c>
      <c r="G18" s="1011">
        <v>0</v>
      </c>
      <c r="H18" s="1241">
        <f aca="true" t="shared" si="0" ref="H18:H38">G18/F18</f>
        <v>0</v>
      </c>
      <c r="I18" s="1094"/>
      <c r="J18" s="1094"/>
      <c r="K18" s="1094"/>
      <c r="L18" s="1094"/>
      <c r="M18" s="1094"/>
      <c r="N18" s="1094"/>
      <c r="O18" s="1094"/>
      <c r="P18" s="1094"/>
      <c r="Q18" s="1094"/>
      <c r="R18" s="1094"/>
      <c r="S18" s="1094"/>
      <c r="T18" s="1094"/>
      <c r="U18" s="1094"/>
      <c r="V18" s="1094"/>
      <c r="W18" s="1094"/>
      <c r="X18" s="1094"/>
      <c r="Y18" s="1094"/>
      <c r="Z18" s="1094"/>
      <c r="AA18" s="1094"/>
      <c r="AB18" s="1094"/>
      <c r="AC18" s="1094"/>
      <c r="AD18" s="1094"/>
      <c r="AE18" s="1094"/>
      <c r="AF18" s="1094"/>
      <c r="AG18" s="1094"/>
      <c r="AH18" s="1094"/>
      <c r="AI18" s="1094"/>
      <c r="AJ18" s="1094"/>
      <c r="AK18" s="1094"/>
      <c r="AL18" s="1094"/>
      <c r="AM18" s="1094"/>
      <c r="AN18" s="1094"/>
      <c r="AO18" s="1094"/>
      <c r="AP18" s="1094"/>
      <c r="AQ18" s="1094"/>
      <c r="AR18" s="1094"/>
      <c r="AS18" s="1094"/>
      <c r="AT18" s="1094"/>
      <c r="AU18" s="1094"/>
      <c r="AV18" s="1094"/>
      <c r="AW18" s="1094"/>
      <c r="AX18" s="1094"/>
      <c r="AY18" s="1094"/>
      <c r="AZ18" s="1094"/>
      <c r="BA18" s="1094"/>
      <c r="BB18" s="1094"/>
      <c r="BC18" s="1094"/>
      <c r="BD18" s="1094"/>
      <c r="BE18" s="1094"/>
      <c r="BF18" s="1094"/>
      <c r="BG18" s="1094"/>
      <c r="BH18" s="1094"/>
      <c r="BI18" s="1094"/>
      <c r="BJ18" s="1094"/>
      <c r="BK18" s="1094"/>
      <c r="BL18" s="1094"/>
      <c r="BM18" s="1094"/>
      <c r="BN18" s="1094"/>
      <c r="BO18" s="1094"/>
      <c r="BP18" s="1094"/>
      <c r="BQ18" s="1094"/>
      <c r="BR18" s="1094"/>
      <c r="BS18" s="1094"/>
      <c r="BT18" s="1094"/>
      <c r="BU18" s="1094"/>
      <c r="BV18" s="1094"/>
      <c r="BW18" s="1094"/>
      <c r="BX18" s="1094"/>
      <c r="BY18" s="1094"/>
      <c r="BZ18" s="1094"/>
      <c r="CA18" s="1094"/>
      <c r="CB18" s="1094"/>
      <c r="CC18" s="1094"/>
      <c r="CD18" s="1094"/>
      <c r="CE18" s="1094"/>
      <c r="CF18" s="1094"/>
      <c r="CG18" s="1094"/>
      <c r="CH18" s="1094"/>
      <c r="CI18" s="1094"/>
      <c r="CJ18" s="1094"/>
      <c r="CK18" s="1094"/>
      <c r="CL18" s="1094"/>
      <c r="CM18" s="1094"/>
      <c r="CN18" s="1094"/>
      <c r="CO18" s="1094"/>
      <c r="CP18" s="1094"/>
      <c r="CQ18" s="1094"/>
      <c r="CR18" s="1094"/>
      <c r="CS18" s="1094"/>
      <c r="CT18" s="1094"/>
      <c r="CU18" s="1094"/>
      <c r="CV18" s="1094"/>
      <c r="CW18" s="1094"/>
      <c r="CX18" s="1094"/>
      <c r="CY18" s="1094"/>
      <c r="CZ18" s="1094"/>
      <c r="DA18" s="1094"/>
      <c r="DB18" s="1094"/>
      <c r="DC18" s="1094"/>
      <c r="DD18" s="1094"/>
      <c r="DE18" s="1094"/>
      <c r="DF18" s="1094"/>
      <c r="DG18" s="1094"/>
      <c r="DH18" s="1094"/>
      <c r="DI18" s="1094"/>
      <c r="DJ18" s="1094"/>
      <c r="DK18" s="1094"/>
      <c r="DL18" s="1094"/>
      <c r="DM18" s="1094"/>
      <c r="DN18" s="1094"/>
      <c r="DO18" s="1094"/>
      <c r="DP18" s="1094"/>
      <c r="DQ18" s="1094"/>
      <c r="DR18" s="1094"/>
      <c r="DS18" s="1094"/>
      <c r="DT18" s="1094"/>
      <c r="DU18" s="1094"/>
      <c r="DV18" s="1094"/>
      <c r="DW18" s="1094"/>
      <c r="DX18" s="1094"/>
      <c r="DY18" s="1094"/>
      <c r="DZ18" s="1094"/>
      <c r="EA18" s="1094"/>
      <c r="EB18" s="1094"/>
      <c r="EC18" s="1094"/>
      <c r="ED18" s="1094"/>
      <c r="EE18" s="1094"/>
      <c r="EF18" s="1094"/>
      <c r="EG18" s="1094"/>
      <c r="EH18" s="1094"/>
      <c r="EI18" s="1094"/>
      <c r="EJ18" s="1094"/>
      <c r="EK18" s="1094"/>
      <c r="EL18" s="1094"/>
      <c r="EM18" s="1094"/>
      <c r="EN18" s="1094"/>
      <c r="EO18" s="1094"/>
      <c r="EP18" s="1094"/>
      <c r="EQ18" s="1094"/>
      <c r="ER18" s="1094"/>
      <c r="ES18" s="1094"/>
      <c r="ET18" s="1094"/>
      <c r="EU18" s="1094"/>
      <c r="EV18" s="1094"/>
      <c r="EW18" s="1094"/>
      <c r="EX18" s="1094"/>
      <c r="EY18" s="1094"/>
      <c r="EZ18" s="1094"/>
      <c r="FA18" s="1094"/>
      <c r="FB18" s="1094"/>
      <c r="FC18" s="1094"/>
      <c r="FD18" s="1094"/>
      <c r="FE18" s="1094"/>
      <c r="FF18" s="1094"/>
      <c r="FG18" s="1094"/>
      <c r="FH18" s="1094"/>
      <c r="FI18" s="1094"/>
      <c r="FJ18" s="1094"/>
      <c r="FK18" s="1094"/>
      <c r="FL18" s="1094"/>
      <c r="FM18" s="1094"/>
      <c r="FN18" s="1094"/>
      <c r="FO18" s="1094"/>
      <c r="FP18" s="1094"/>
      <c r="FQ18" s="1094"/>
      <c r="FR18" s="1094"/>
      <c r="FS18" s="1094"/>
      <c r="FT18" s="1094"/>
      <c r="FU18" s="1094"/>
      <c r="FV18" s="1094"/>
      <c r="FW18" s="1094"/>
      <c r="FX18" s="1094"/>
      <c r="FY18" s="1094"/>
      <c r="FZ18" s="1094"/>
      <c r="GA18" s="1094"/>
      <c r="GB18" s="1094"/>
      <c r="GC18" s="1094"/>
      <c r="GD18" s="1094"/>
      <c r="GE18" s="1094"/>
      <c r="GF18" s="1094"/>
      <c r="GG18" s="1094"/>
      <c r="GH18" s="1094"/>
      <c r="GI18" s="1094"/>
      <c r="GJ18" s="1094"/>
      <c r="GK18" s="1094"/>
      <c r="GL18" s="1094"/>
      <c r="GM18" s="1094"/>
      <c r="GN18" s="1094"/>
      <c r="GO18" s="1094"/>
      <c r="GP18" s="1094"/>
      <c r="GQ18" s="1094"/>
      <c r="GR18" s="1094"/>
      <c r="GS18" s="1094"/>
      <c r="GT18" s="1094"/>
      <c r="GU18" s="1094"/>
      <c r="GV18" s="1094"/>
      <c r="GW18" s="1094"/>
      <c r="GX18" s="1094"/>
      <c r="GY18" s="1094"/>
      <c r="GZ18" s="1094"/>
      <c r="HA18" s="1094"/>
      <c r="HB18" s="1094"/>
      <c r="HC18" s="1094"/>
      <c r="HD18" s="1094"/>
      <c r="HE18" s="1094"/>
      <c r="HF18" s="1094"/>
      <c r="HG18" s="1094"/>
      <c r="HH18" s="1094"/>
      <c r="HI18" s="1094"/>
      <c r="HJ18" s="1094"/>
      <c r="HK18" s="1094"/>
      <c r="HL18" s="1094"/>
      <c r="HM18" s="1094"/>
      <c r="HN18" s="1094"/>
      <c r="HO18" s="1094"/>
      <c r="HP18" s="1094"/>
      <c r="HQ18" s="1094"/>
      <c r="HR18" s="1094"/>
      <c r="HS18" s="1094"/>
      <c r="HT18" s="1094"/>
      <c r="HU18" s="1094"/>
      <c r="HV18" s="1094"/>
      <c r="HW18" s="1094"/>
      <c r="HX18" s="1094"/>
      <c r="HY18" s="1094"/>
      <c r="HZ18" s="1094"/>
      <c r="IA18" s="1094"/>
      <c r="IB18" s="1094"/>
      <c r="IC18" s="1094"/>
      <c r="ID18" s="1094"/>
      <c r="IE18" s="1094"/>
      <c r="IF18" s="1094"/>
      <c r="IG18" s="1094"/>
      <c r="IH18" s="1094"/>
      <c r="II18" s="1094"/>
      <c r="IJ18" s="1094"/>
      <c r="IK18" s="1094"/>
      <c r="IL18" s="1094"/>
      <c r="IM18" s="1094"/>
      <c r="IN18" s="1094"/>
      <c r="IO18" s="1094"/>
      <c r="IP18" s="1094"/>
      <c r="IQ18" s="1094"/>
      <c r="IR18" s="1094"/>
      <c r="IS18" s="1094"/>
      <c r="IT18" s="1094"/>
      <c r="IU18" s="1094"/>
      <c r="IV18" s="1094"/>
    </row>
    <row r="19" spans="1:256" ht="42">
      <c r="A19" s="1849"/>
      <c r="B19" s="1852"/>
      <c r="C19" s="1844"/>
      <c r="D19" s="1856"/>
      <c r="E19" s="1181" t="s">
        <v>655</v>
      </c>
      <c r="F19" s="1221">
        <v>169520</v>
      </c>
      <c r="G19" s="1011">
        <v>0</v>
      </c>
      <c r="H19" s="1241">
        <f t="shared" si="0"/>
        <v>0</v>
      </c>
      <c r="I19" s="1094"/>
      <c r="J19" s="1094"/>
      <c r="K19" s="1094"/>
      <c r="L19" s="1094"/>
      <c r="M19" s="1094"/>
      <c r="N19" s="1094"/>
      <c r="O19" s="1094"/>
      <c r="P19" s="1094"/>
      <c r="Q19" s="1094"/>
      <c r="R19" s="1094"/>
      <c r="S19" s="1094"/>
      <c r="T19" s="1094"/>
      <c r="U19" s="1094"/>
      <c r="V19" s="1094"/>
      <c r="W19" s="1094"/>
      <c r="X19" s="1094"/>
      <c r="Y19" s="1094"/>
      <c r="Z19" s="1094"/>
      <c r="AA19" s="1094"/>
      <c r="AB19" s="1094"/>
      <c r="AC19" s="1094"/>
      <c r="AD19" s="1094"/>
      <c r="AE19" s="1094"/>
      <c r="AF19" s="1094"/>
      <c r="AG19" s="1094"/>
      <c r="AH19" s="1094"/>
      <c r="AI19" s="1094"/>
      <c r="AJ19" s="1094"/>
      <c r="AK19" s="1094"/>
      <c r="AL19" s="1094"/>
      <c r="AM19" s="1094"/>
      <c r="AN19" s="1094"/>
      <c r="AO19" s="1094"/>
      <c r="AP19" s="1094"/>
      <c r="AQ19" s="1094"/>
      <c r="AR19" s="1094"/>
      <c r="AS19" s="1094"/>
      <c r="AT19" s="1094"/>
      <c r="AU19" s="1094"/>
      <c r="AV19" s="1094"/>
      <c r="AW19" s="1094"/>
      <c r="AX19" s="1094"/>
      <c r="AY19" s="1094"/>
      <c r="AZ19" s="1094"/>
      <c r="BA19" s="1094"/>
      <c r="BB19" s="1094"/>
      <c r="BC19" s="1094"/>
      <c r="BD19" s="1094"/>
      <c r="BE19" s="1094"/>
      <c r="BF19" s="1094"/>
      <c r="BG19" s="1094"/>
      <c r="BH19" s="1094"/>
      <c r="BI19" s="1094"/>
      <c r="BJ19" s="1094"/>
      <c r="BK19" s="1094"/>
      <c r="BL19" s="1094"/>
      <c r="BM19" s="1094"/>
      <c r="BN19" s="1094"/>
      <c r="BO19" s="1094"/>
      <c r="BP19" s="1094"/>
      <c r="BQ19" s="1094"/>
      <c r="BR19" s="1094"/>
      <c r="BS19" s="1094"/>
      <c r="BT19" s="1094"/>
      <c r="BU19" s="1094"/>
      <c r="BV19" s="1094"/>
      <c r="BW19" s="1094"/>
      <c r="BX19" s="1094"/>
      <c r="BY19" s="1094"/>
      <c r="BZ19" s="1094"/>
      <c r="CA19" s="1094"/>
      <c r="CB19" s="1094"/>
      <c r="CC19" s="1094"/>
      <c r="CD19" s="1094"/>
      <c r="CE19" s="1094"/>
      <c r="CF19" s="1094"/>
      <c r="CG19" s="1094"/>
      <c r="CH19" s="1094"/>
      <c r="CI19" s="1094"/>
      <c r="CJ19" s="1094"/>
      <c r="CK19" s="1094"/>
      <c r="CL19" s="1094"/>
      <c r="CM19" s="1094"/>
      <c r="CN19" s="1094"/>
      <c r="CO19" s="1094"/>
      <c r="CP19" s="1094"/>
      <c r="CQ19" s="1094"/>
      <c r="CR19" s="1094"/>
      <c r="CS19" s="1094"/>
      <c r="CT19" s="1094"/>
      <c r="CU19" s="1094"/>
      <c r="CV19" s="1094"/>
      <c r="CW19" s="1094"/>
      <c r="CX19" s="1094"/>
      <c r="CY19" s="1094"/>
      <c r="CZ19" s="1094"/>
      <c r="DA19" s="1094"/>
      <c r="DB19" s="1094"/>
      <c r="DC19" s="1094"/>
      <c r="DD19" s="1094"/>
      <c r="DE19" s="1094"/>
      <c r="DF19" s="1094"/>
      <c r="DG19" s="1094"/>
      <c r="DH19" s="1094"/>
      <c r="DI19" s="1094"/>
      <c r="DJ19" s="1094"/>
      <c r="DK19" s="1094"/>
      <c r="DL19" s="1094"/>
      <c r="DM19" s="1094"/>
      <c r="DN19" s="1094"/>
      <c r="DO19" s="1094"/>
      <c r="DP19" s="1094"/>
      <c r="DQ19" s="1094"/>
      <c r="DR19" s="1094"/>
      <c r="DS19" s="1094"/>
      <c r="DT19" s="1094"/>
      <c r="DU19" s="1094"/>
      <c r="DV19" s="1094"/>
      <c r="DW19" s="1094"/>
      <c r="DX19" s="1094"/>
      <c r="DY19" s="1094"/>
      <c r="DZ19" s="1094"/>
      <c r="EA19" s="1094"/>
      <c r="EB19" s="1094"/>
      <c r="EC19" s="1094"/>
      <c r="ED19" s="1094"/>
      <c r="EE19" s="1094"/>
      <c r="EF19" s="1094"/>
      <c r="EG19" s="1094"/>
      <c r="EH19" s="1094"/>
      <c r="EI19" s="1094"/>
      <c r="EJ19" s="1094"/>
      <c r="EK19" s="1094"/>
      <c r="EL19" s="1094"/>
      <c r="EM19" s="1094"/>
      <c r="EN19" s="1094"/>
      <c r="EO19" s="1094"/>
      <c r="EP19" s="1094"/>
      <c r="EQ19" s="1094"/>
      <c r="ER19" s="1094"/>
      <c r="ES19" s="1094"/>
      <c r="ET19" s="1094"/>
      <c r="EU19" s="1094"/>
      <c r="EV19" s="1094"/>
      <c r="EW19" s="1094"/>
      <c r="EX19" s="1094"/>
      <c r="EY19" s="1094"/>
      <c r="EZ19" s="1094"/>
      <c r="FA19" s="1094"/>
      <c r="FB19" s="1094"/>
      <c r="FC19" s="1094"/>
      <c r="FD19" s="1094"/>
      <c r="FE19" s="1094"/>
      <c r="FF19" s="1094"/>
      <c r="FG19" s="1094"/>
      <c r="FH19" s="1094"/>
      <c r="FI19" s="1094"/>
      <c r="FJ19" s="1094"/>
      <c r="FK19" s="1094"/>
      <c r="FL19" s="1094"/>
      <c r="FM19" s="1094"/>
      <c r="FN19" s="1094"/>
      <c r="FO19" s="1094"/>
      <c r="FP19" s="1094"/>
      <c r="FQ19" s="1094"/>
      <c r="FR19" s="1094"/>
      <c r="FS19" s="1094"/>
      <c r="FT19" s="1094"/>
      <c r="FU19" s="1094"/>
      <c r="FV19" s="1094"/>
      <c r="FW19" s="1094"/>
      <c r="FX19" s="1094"/>
      <c r="FY19" s="1094"/>
      <c r="FZ19" s="1094"/>
      <c r="GA19" s="1094"/>
      <c r="GB19" s="1094"/>
      <c r="GC19" s="1094"/>
      <c r="GD19" s="1094"/>
      <c r="GE19" s="1094"/>
      <c r="GF19" s="1094"/>
      <c r="GG19" s="1094"/>
      <c r="GH19" s="1094"/>
      <c r="GI19" s="1094"/>
      <c r="GJ19" s="1094"/>
      <c r="GK19" s="1094"/>
      <c r="GL19" s="1094"/>
      <c r="GM19" s="1094"/>
      <c r="GN19" s="1094"/>
      <c r="GO19" s="1094"/>
      <c r="GP19" s="1094"/>
      <c r="GQ19" s="1094"/>
      <c r="GR19" s="1094"/>
      <c r="GS19" s="1094"/>
      <c r="GT19" s="1094"/>
      <c r="GU19" s="1094"/>
      <c r="GV19" s="1094"/>
      <c r="GW19" s="1094"/>
      <c r="GX19" s="1094"/>
      <c r="GY19" s="1094"/>
      <c r="GZ19" s="1094"/>
      <c r="HA19" s="1094"/>
      <c r="HB19" s="1094"/>
      <c r="HC19" s="1094"/>
      <c r="HD19" s="1094"/>
      <c r="HE19" s="1094"/>
      <c r="HF19" s="1094"/>
      <c r="HG19" s="1094"/>
      <c r="HH19" s="1094"/>
      <c r="HI19" s="1094"/>
      <c r="HJ19" s="1094"/>
      <c r="HK19" s="1094"/>
      <c r="HL19" s="1094"/>
      <c r="HM19" s="1094"/>
      <c r="HN19" s="1094"/>
      <c r="HO19" s="1094"/>
      <c r="HP19" s="1094"/>
      <c r="HQ19" s="1094"/>
      <c r="HR19" s="1094"/>
      <c r="HS19" s="1094"/>
      <c r="HT19" s="1094"/>
      <c r="HU19" s="1094"/>
      <c r="HV19" s="1094"/>
      <c r="HW19" s="1094"/>
      <c r="HX19" s="1094"/>
      <c r="HY19" s="1094"/>
      <c r="HZ19" s="1094"/>
      <c r="IA19" s="1094"/>
      <c r="IB19" s="1094"/>
      <c r="IC19" s="1094"/>
      <c r="ID19" s="1094"/>
      <c r="IE19" s="1094"/>
      <c r="IF19" s="1094"/>
      <c r="IG19" s="1094"/>
      <c r="IH19" s="1094"/>
      <c r="II19" s="1094"/>
      <c r="IJ19" s="1094"/>
      <c r="IK19" s="1094"/>
      <c r="IL19" s="1094"/>
      <c r="IM19" s="1094"/>
      <c r="IN19" s="1094"/>
      <c r="IO19" s="1094"/>
      <c r="IP19" s="1094"/>
      <c r="IQ19" s="1094"/>
      <c r="IR19" s="1094"/>
      <c r="IS19" s="1094"/>
      <c r="IT19" s="1094"/>
      <c r="IU19" s="1094"/>
      <c r="IV19" s="1094"/>
    </row>
    <row r="20" spans="1:256" ht="42">
      <c r="A20" s="1849"/>
      <c r="B20" s="1852"/>
      <c r="C20" s="1844"/>
      <c r="D20" s="1856"/>
      <c r="E20" s="1181" t="s">
        <v>656</v>
      </c>
      <c r="F20" s="1221">
        <v>165955</v>
      </c>
      <c r="G20" s="1011">
        <v>0</v>
      </c>
      <c r="H20" s="1241">
        <f t="shared" si="0"/>
        <v>0</v>
      </c>
      <c r="I20" s="1094"/>
      <c r="J20" s="1094"/>
      <c r="K20" s="1094"/>
      <c r="L20" s="1094"/>
      <c r="M20" s="1094"/>
      <c r="N20" s="1094"/>
      <c r="O20" s="1094"/>
      <c r="P20" s="1094"/>
      <c r="Q20" s="1094"/>
      <c r="R20" s="1094"/>
      <c r="S20" s="1094"/>
      <c r="T20" s="1094"/>
      <c r="U20" s="1094"/>
      <c r="V20" s="1094"/>
      <c r="W20" s="1094"/>
      <c r="X20" s="1094"/>
      <c r="Y20" s="1094"/>
      <c r="Z20" s="1094"/>
      <c r="AA20" s="1094"/>
      <c r="AB20" s="1094"/>
      <c r="AC20" s="1094"/>
      <c r="AD20" s="1094"/>
      <c r="AE20" s="1094"/>
      <c r="AF20" s="1094"/>
      <c r="AG20" s="1094"/>
      <c r="AH20" s="1094"/>
      <c r="AI20" s="1094"/>
      <c r="AJ20" s="1094"/>
      <c r="AK20" s="1094"/>
      <c r="AL20" s="1094"/>
      <c r="AM20" s="1094"/>
      <c r="AN20" s="1094"/>
      <c r="AO20" s="1094"/>
      <c r="AP20" s="1094"/>
      <c r="AQ20" s="1094"/>
      <c r="AR20" s="1094"/>
      <c r="AS20" s="1094"/>
      <c r="AT20" s="1094"/>
      <c r="AU20" s="1094"/>
      <c r="AV20" s="1094"/>
      <c r="AW20" s="1094"/>
      <c r="AX20" s="1094"/>
      <c r="AY20" s="1094"/>
      <c r="AZ20" s="1094"/>
      <c r="BA20" s="1094"/>
      <c r="BB20" s="1094"/>
      <c r="BC20" s="1094"/>
      <c r="BD20" s="1094"/>
      <c r="BE20" s="1094"/>
      <c r="BF20" s="1094"/>
      <c r="BG20" s="1094"/>
      <c r="BH20" s="1094"/>
      <c r="BI20" s="1094"/>
      <c r="BJ20" s="1094"/>
      <c r="BK20" s="1094"/>
      <c r="BL20" s="1094"/>
      <c r="BM20" s="1094"/>
      <c r="BN20" s="1094"/>
      <c r="BO20" s="1094"/>
      <c r="BP20" s="1094"/>
      <c r="BQ20" s="1094"/>
      <c r="BR20" s="1094"/>
      <c r="BS20" s="1094"/>
      <c r="BT20" s="1094"/>
      <c r="BU20" s="1094"/>
      <c r="BV20" s="1094"/>
      <c r="BW20" s="1094"/>
      <c r="BX20" s="1094"/>
      <c r="BY20" s="1094"/>
      <c r="BZ20" s="1094"/>
      <c r="CA20" s="1094"/>
      <c r="CB20" s="1094"/>
      <c r="CC20" s="1094"/>
      <c r="CD20" s="1094"/>
      <c r="CE20" s="1094"/>
      <c r="CF20" s="1094"/>
      <c r="CG20" s="1094"/>
      <c r="CH20" s="1094"/>
      <c r="CI20" s="1094"/>
      <c r="CJ20" s="1094"/>
      <c r="CK20" s="1094"/>
      <c r="CL20" s="1094"/>
      <c r="CM20" s="1094"/>
      <c r="CN20" s="1094"/>
      <c r="CO20" s="1094"/>
      <c r="CP20" s="1094"/>
      <c r="CQ20" s="1094"/>
      <c r="CR20" s="1094"/>
      <c r="CS20" s="1094"/>
      <c r="CT20" s="1094"/>
      <c r="CU20" s="1094"/>
      <c r="CV20" s="1094"/>
      <c r="CW20" s="1094"/>
      <c r="CX20" s="1094"/>
      <c r="CY20" s="1094"/>
      <c r="CZ20" s="1094"/>
      <c r="DA20" s="1094"/>
      <c r="DB20" s="1094"/>
      <c r="DC20" s="1094"/>
      <c r="DD20" s="1094"/>
      <c r="DE20" s="1094"/>
      <c r="DF20" s="1094"/>
      <c r="DG20" s="1094"/>
      <c r="DH20" s="1094"/>
      <c r="DI20" s="1094"/>
      <c r="DJ20" s="1094"/>
      <c r="DK20" s="1094"/>
      <c r="DL20" s="1094"/>
      <c r="DM20" s="1094"/>
      <c r="DN20" s="1094"/>
      <c r="DO20" s="1094"/>
      <c r="DP20" s="1094"/>
      <c r="DQ20" s="1094"/>
      <c r="DR20" s="1094"/>
      <c r="DS20" s="1094"/>
      <c r="DT20" s="1094"/>
      <c r="DU20" s="1094"/>
      <c r="DV20" s="1094"/>
      <c r="DW20" s="1094"/>
      <c r="DX20" s="1094"/>
      <c r="DY20" s="1094"/>
      <c r="DZ20" s="1094"/>
      <c r="EA20" s="1094"/>
      <c r="EB20" s="1094"/>
      <c r="EC20" s="1094"/>
      <c r="ED20" s="1094"/>
      <c r="EE20" s="1094"/>
      <c r="EF20" s="1094"/>
      <c r="EG20" s="1094"/>
      <c r="EH20" s="1094"/>
      <c r="EI20" s="1094"/>
      <c r="EJ20" s="1094"/>
      <c r="EK20" s="1094"/>
      <c r="EL20" s="1094"/>
      <c r="EM20" s="1094"/>
      <c r="EN20" s="1094"/>
      <c r="EO20" s="1094"/>
      <c r="EP20" s="1094"/>
      <c r="EQ20" s="1094"/>
      <c r="ER20" s="1094"/>
      <c r="ES20" s="1094"/>
      <c r="ET20" s="1094"/>
      <c r="EU20" s="1094"/>
      <c r="EV20" s="1094"/>
      <c r="EW20" s="1094"/>
      <c r="EX20" s="1094"/>
      <c r="EY20" s="1094"/>
      <c r="EZ20" s="1094"/>
      <c r="FA20" s="1094"/>
      <c r="FB20" s="1094"/>
      <c r="FC20" s="1094"/>
      <c r="FD20" s="1094"/>
      <c r="FE20" s="1094"/>
      <c r="FF20" s="1094"/>
      <c r="FG20" s="1094"/>
      <c r="FH20" s="1094"/>
      <c r="FI20" s="1094"/>
      <c r="FJ20" s="1094"/>
      <c r="FK20" s="1094"/>
      <c r="FL20" s="1094"/>
      <c r="FM20" s="1094"/>
      <c r="FN20" s="1094"/>
      <c r="FO20" s="1094"/>
      <c r="FP20" s="1094"/>
      <c r="FQ20" s="1094"/>
      <c r="FR20" s="1094"/>
      <c r="FS20" s="1094"/>
      <c r="FT20" s="1094"/>
      <c r="FU20" s="1094"/>
      <c r="FV20" s="1094"/>
      <c r="FW20" s="1094"/>
      <c r="FX20" s="1094"/>
      <c r="FY20" s="1094"/>
      <c r="FZ20" s="1094"/>
      <c r="GA20" s="1094"/>
      <c r="GB20" s="1094"/>
      <c r="GC20" s="1094"/>
      <c r="GD20" s="1094"/>
      <c r="GE20" s="1094"/>
      <c r="GF20" s="1094"/>
      <c r="GG20" s="1094"/>
      <c r="GH20" s="1094"/>
      <c r="GI20" s="1094"/>
      <c r="GJ20" s="1094"/>
      <c r="GK20" s="1094"/>
      <c r="GL20" s="1094"/>
      <c r="GM20" s="1094"/>
      <c r="GN20" s="1094"/>
      <c r="GO20" s="1094"/>
      <c r="GP20" s="1094"/>
      <c r="GQ20" s="1094"/>
      <c r="GR20" s="1094"/>
      <c r="GS20" s="1094"/>
      <c r="GT20" s="1094"/>
      <c r="GU20" s="1094"/>
      <c r="GV20" s="1094"/>
      <c r="GW20" s="1094"/>
      <c r="GX20" s="1094"/>
      <c r="GY20" s="1094"/>
      <c r="GZ20" s="1094"/>
      <c r="HA20" s="1094"/>
      <c r="HB20" s="1094"/>
      <c r="HC20" s="1094"/>
      <c r="HD20" s="1094"/>
      <c r="HE20" s="1094"/>
      <c r="HF20" s="1094"/>
      <c r="HG20" s="1094"/>
      <c r="HH20" s="1094"/>
      <c r="HI20" s="1094"/>
      <c r="HJ20" s="1094"/>
      <c r="HK20" s="1094"/>
      <c r="HL20" s="1094"/>
      <c r="HM20" s="1094"/>
      <c r="HN20" s="1094"/>
      <c r="HO20" s="1094"/>
      <c r="HP20" s="1094"/>
      <c r="HQ20" s="1094"/>
      <c r="HR20" s="1094"/>
      <c r="HS20" s="1094"/>
      <c r="HT20" s="1094"/>
      <c r="HU20" s="1094"/>
      <c r="HV20" s="1094"/>
      <c r="HW20" s="1094"/>
      <c r="HX20" s="1094"/>
      <c r="HY20" s="1094"/>
      <c r="HZ20" s="1094"/>
      <c r="IA20" s="1094"/>
      <c r="IB20" s="1094"/>
      <c r="IC20" s="1094"/>
      <c r="ID20" s="1094"/>
      <c r="IE20" s="1094"/>
      <c r="IF20" s="1094"/>
      <c r="IG20" s="1094"/>
      <c r="IH20" s="1094"/>
      <c r="II20" s="1094"/>
      <c r="IJ20" s="1094"/>
      <c r="IK20" s="1094"/>
      <c r="IL20" s="1094"/>
      <c r="IM20" s="1094"/>
      <c r="IN20" s="1094"/>
      <c r="IO20" s="1094"/>
      <c r="IP20" s="1094"/>
      <c r="IQ20" s="1094"/>
      <c r="IR20" s="1094"/>
      <c r="IS20" s="1094"/>
      <c r="IT20" s="1094"/>
      <c r="IU20" s="1094"/>
      <c r="IV20" s="1094"/>
    </row>
    <row r="21" spans="1:256" ht="42">
      <c r="A21" s="1849"/>
      <c r="B21" s="1852"/>
      <c r="C21" s="1844"/>
      <c r="D21" s="1856"/>
      <c r="E21" s="1181" t="s">
        <v>657</v>
      </c>
      <c r="F21" s="1221">
        <v>43438</v>
      </c>
      <c r="G21" s="1011">
        <v>0</v>
      </c>
      <c r="H21" s="1241">
        <f t="shared" si="0"/>
        <v>0</v>
      </c>
      <c r="I21" s="1094"/>
      <c r="J21" s="1094"/>
      <c r="K21" s="1094"/>
      <c r="L21" s="1094"/>
      <c r="M21" s="1094"/>
      <c r="N21" s="1094"/>
      <c r="O21" s="1094"/>
      <c r="P21" s="1094"/>
      <c r="Q21" s="1094"/>
      <c r="R21" s="1094"/>
      <c r="S21" s="1094"/>
      <c r="T21" s="1094"/>
      <c r="U21" s="1094"/>
      <c r="V21" s="1094"/>
      <c r="W21" s="1094"/>
      <c r="X21" s="1094"/>
      <c r="Y21" s="1094"/>
      <c r="Z21" s="1094"/>
      <c r="AA21" s="1094"/>
      <c r="AB21" s="1094"/>
      <c r="AC21" s="1094"/>
      <c r="AD21" s="1094"/>
      <c r="AE21" s="1094"/>
      <c r="AF21" s="1094"/>
      <c r="AG21" s="1094"/>
      <c r="AH21" s="1094"/>
      <c r="AI21" s="1094"/>
      <c r="AJ21" s="1094"/>
      <c r="AK21" s="1094"/>
      <c r="AL21" s="1094"/>
      <c r="AM21" s="1094"/>
      <c r="AN21" s="1094"/>
      <c r="AO21" s="1094"/>
      <c r="AP21" s="1094"/>
      <c r="AQ21" s="1094"/>
      <c r="AR21" s="1094"/>
      <c r="AS21" s="1094"/>
      <c r="AT21" s="1094"/>
      <c r="AU21" s="1094"/>
      <c r="AV21" s="1094"/>
      <c r="AW21" s="1094"/>
      <c r="AX21" s="1094"/>
      <c r="AY21" s="1094"/>
      <c r="AZ21" s="1094"/>
      <c r="BA21" s="1094"/>
      <c r="BB21" s="1094"/>
      <c r="BC21" s="1094"/>
      <c r="BD21" s="1094"/>
      <c r="BE21" s="1094"/>
      <c r="BF21" s="1094"/>
      <c r="BG21" s="1094"/>
      <c r="BH21" s="1094"/>
      <c r="BI21" s="1094"/>
      <c r="BJ21" s="1094"/>
      <c r="BK21" s="1094"/>
      <c r="BL21" s="1094"/>
      <c r="BM21" s="1094"/>
      <c r="BN21" s="1094"/>
      <c r="BO21" s="1094"/>
      <c r="BP21" s="1094"/>
      <c r="BQ21" s="1094"/>
      <c r="BR21" s="1094"/>
      <c r="BS21" s="1094"/>
      <c r="BT21" s="1094"/>
      <c r="BU21" s="1094"/>
      <c r="BV21" s="1094"/>
      <c r="BW21" s="1094"/>
      <c r="BX21" s="1094"/>
      <c r="BY21" s="1094"/>
      <c r="BZ21" s="1094"/>
      <c r="CA21" s="1094"/>
      <c r="CB21" s="1094"/>
      <c r="CC21" s="1094"/>
      <c r="CD21" s="1094"/>
      <c r="CE21" s="1094"/>
      <c r="CF21" s="1094"/>
      <c r="CG21" s="1094"/>
      <c r="CH21" s="1094"/>
      <c r="CI21" s="1094"/>
      <c r="CJ21" s="1094"/>
      <c r="CK21" s="1094"/>
      <c r="CL21" s="1094"/>
      <c r="CM21" s="1094"/>
      <c r="CN21" s="1094"/>
      <c r="CO21" s="1094"/>
      <c r="CP21" s="1094"/>
      <c r="CQ21" s="1094"/>
      <c r="CR21" s="1094"/>
      <c r="CS21" s="1094"/>
      <c r="CT21" s="1094"/>
      <c r="CU21" s="1094"/>
      <c r="CV21" s="1094"/>
      <c r="CW21" s="1094"/>
      <c r="CX21" s="1094"/>
      <c r="CY21" s="1094"/>
      <c r="CZ21" s="1094"/>
      <c r="DA21" s="1094"/>
      <c r="DB21" s="1094"/>
      <c r="DC21" s="1094"/>
      <c r="DD21" s="1094"/>
      <c r="DE21" s="1094"/>
      <c r="DF21" s="1094"/>
      <c r="DG21" s="1094"/>
      <c r="DH21" s="1094"/>
      <c r="DI21" s="1094"/>
      <c r="DJ21" s="1094"/>
      <c r="DK21" s="1094"/>
      <c r="DL21" s="1094"/>
      <c r="DM21" s="1094"/>
      <c r="DN21" s="1094"/>
      <c r="DO21" s="1094"/>
      <c r="DP21" s="1094"/>
      <c r="DQ21" s="1094"/>
      <c r="DR21" s="1094"/>
      <c r="DS21" s="1094"/>
      <c r="DT21" s="1094"/>
      <c r="DU21" s="1094"/>
      <c r="DV21" s="1094"/>
      <c r="DW21" s="1094"/>
      <c r="DX21" s="1094"/>
      <c r="DY21" s="1094"/>
      <c r="DZ21" s="1094"/>
      <c r="EA21" s="1094"/>
      <c r="EB21" s="1094"/>
      <c r="EC21" s="1094"/>
      <c r="ED21" s="1094"/>
      <c r="EE21" s="1094"/>
      <c r="EF21" s="1094"/>
      <c r="EG21" s="1094"/>
      <c r="EH21" s="1094"/>
      <c r="EI21" s="1094"/>
      <c r="EJ21" s="1094"/>
      <c r="EK21" s="1094"/>
      <c r="EL21" s="1094"/>
      <c r="EM21" s="1094"/>
      <c r="EN21" s="1094"/>
      <c r="EO21" s="1094"/>
      <c r="EP21" s="1094"/>
      <c r="EQ21" s="1094"/>
      <c r="ER21" s="1094"/>
      <c r="ES21" s="1094"/>
      <c r="ET21" s="1094"/>
      <c r="EU21" s="1094"/>
      <c r="EV21" s="1094"/>
      <c r="EW21" s="1094"/>
      <c r="EX21" s="1094"/>
      <c r="EY21" s="1094"/>
      <c r="EZ21" s="1094"/>
      <c r="FA21" s="1094"/>
      <c r="FB21" s="1094"/>
      <c r="FC21" s="1094"/>
      <c r="FD21" s="1094"/>
      <c r="FE21" s="1094"/>
      <c r="FF21" s="1094"/>
      <c r="FG21" s="1094"/>
      <c r="FH21" s="1094"/>
      <c r="FI21" s="1094"/>
      <c r="FJ21" s="1094"/>
      <c r="FK21" s="1094"/>
      <c r="FL21" s="1094"/>
      <c r="FM21" s="1094"/>
      <c r="FN21" s="1094"/>
      <c r="FO21" s="1094"/>
      <c r="FP21" s="1094"/>
      <c r="FQ21" s="1094"/>
      <c r="FR21" s="1094"/>
      <c r="FS21" s="1094"/>
      <c r="FT21" s="1094"/>
      <c r="FU21" s="1094"/>
      <c r="FV21" s="1094"/>
      <c r="FW21" s="1094"/>
      <c r="FX21" s="1094"/>
      <c r="FY21" s="1094"/>
      <c r="FZ21" s="1094"/>
      <c r="GA21" s="1094"/>
      <c r="GB21" s="1094"/>
      <c r="GC21" s="1094"/>
      <c r="GD21" s="1094"/>
      <c r="GE21" s="1094"/>
      <c r="GF21" s="1094"/>
      <c r="GG21" s="1094"/>
      <c r="GH21" s="1094"/>
      <c r="GI21" s="1094"/>
      <c r="GJ21" s="1094"/>
      <c r="GK21" s="1094"/>
      <c r="GL21" s="1094"/>
      <c r="GM21" s="1094"/>
      <c r="GN21" s="1094"/>
      <c r="GO21" s="1094"/>
      <c r="GP21" s="1094"/>
      <c r="GQ21" s="1094"/>
      <c r="GR21" s="1094"/>
      <c r="GS21" s="1094"/>
      <c r="GT21" s="1094"/>
      <c r="GU21" s="1094"/>
      <c r="GV21" s="1094"/>
      <c r="GW21" s="1094"/>
      <c r="GX21" s="1094"/>
      <c r="GY21" s="1094"/>
      <c r="GZ21" s="1094"/>
      <c r="HA21" s="1094"/>
      <c r="HB21" s="1094"/>
      <c r="HC21" s="1094"/>
      <c r="HD21" s="1094"/>
      <c r="HE21" s="1094"/>
      <c r="HF21" s="1094"/>
      <c r="HG21" s="1094"/>
      <c r="HH21" s="1094"/>
      <c r="HI21" s="1094"/>
      <c r="HJ21" s="1094"/>
      <c r="HK21" s="1094"/>
      <c r="HL21" s="1094"/>
      <c r="HM21" s="1094"/>
      <c r="HN21" s="1094"/>
      <c r="HO21" s="1094"/>
      <c r="HP21" s="1094"/>
      <c r="HQ21" s="1094"/>
      <c r="HR21" s="1094"/>
      <c r="HS21" s="1094"/>
      <c r="HT21" s="1094"/>
      <c r="HU21" s="1094"/>
      <c r="HV21" s="1094"/>
      <c r="HW21" s="1094"/>
      <c r="HX21" s="1094"/>
      <c r="HY21" s="1094"/>
      <c r="HZ21" s="1094"/>
      <c r="IA21" s="1094"/>
      <c r="IB21" s="1094"/>
      <c r="IC21" s="1094"/>
      <c r="ID21" s="1094"/>
      <c r="IE21" s="1094"/>
      <c r="IF21" s="1094"/>
      <c r="IG21" s="1094"/>
      <c r="IH21" s="1094"/>
      <c r="II21" s="1094"/>
      <c r="IJ21" s="1094"/>
      <c r="IK21" s="1094"/>
      <c r="IL21" s="1094"/>
      <c r="IM21" s="1094"/>
      <c r="IN21" s="1094"/>
      <c r="IO21" s="1094"/>
      <c r="IP21" s="1094"/>
      <c r="IQ21" s="1094"/>
      <c r="IR21" s="1094"/>
      <c r="IS21" s="1094"/>
      <c r="IT21" s="1094"/>
      <c r="IU21" s="1094"/>
      <c r="IV21" s="1094"/>
    </row>
    <row r="22" spans="1:256" ht="42">
      <c r="A22" s="1849"/>
      <c r="B22" s="1852"/>
      <c r="C22" s="1844"/>
      <c r="D22" s="1856"/>
      <c r="E22" s="1181" t="s">
        <v>658</v>
      </c>
      <c r="F22" s="1221">
        <v>25600</v>
      </c>
      <c r="G22" s="1011">
        <v>0</v>
      </c>
      <c r="H22" s="1241">
        <f t="shared" si="0"/>
        <v>0</v>
      </c>
      <c r="I22" s="1094"/>
      <c r="J22" s="1094"/>
      <c r="K22" s="1094"/>
      <c r="L22" s="1094"/>
      <c r="M22" s="1094"/>
      <c r="N22" s="1094"/>
      <c r="O22" s="1094"/>
      <c r="P22" s="1094"/>
      <c r="Q22" s="1094"/>
      <c r="R22" s="1094"/>
      <c r="S22" s="1094"/>
      <c r="T22" s="1094"/>
      <c r="U22" s="1094"/>
      <c r="V22" s="1094"/>
      <c r="W22" s="1094"/>
      <c r="X22" s="1094"/>
      <c r="Y22" s="1094"/>
      <c r="Z22" s="1094"/>
      <c r="AA22" s="1094"/>
      <c r="AB22" s="1094"/>
      <c r="AC22" s="1094"/>
      <c r="AD22" s="1094"/>
      <c r="AE22" s="1094"/>
      <c r="AF22" s="1094"/>
      <c r="AG22" s="1094"/>
      <c r="AH22" s="1094"/>
      <c r="AI22" s="1094"/>
      <c r="AJ22" s="1094"/>
      <c r="AK22" s="1094"/>
      <c r="AL22" s="1094"/>
      <c r="AM22" s="1094"/>
      <c r="AN22" s="1094"/>
      <c r="AO22" s="1094"/>
      <c r="AP22" s="1094"/>
      <c r="AQ22" s="1094"/>
      <c r="AR22" s="1094"/>
      <c r="AS22" s="1094"/>
      <c r="AT22" s="1094"/>
      <c r="AU22" s="1094"/>
      <c r="AV22" s="1094"/>
      <c r="AW22" s="1094"/>
      <c r="AX22" s="1094"/>
      <c r="AY22" s="1094"/>
      <c r="AZ22" s="1094"/>
      <c r="BA22" s="1094"/>
      <c r="BB22" s="1094"/>
      <c r="BC22" s="1094"/>
      <c r="BD22" s="1094"/>
      <c r="BE22" s="1094"/>
      <c r="BF22" s="1094"/>
      <c r="BG22" s="1094"/>
      <c r="BH22" s="1094"/>
      <c r="BI22" s="1094"/>
      <c r="BJ22" s="1094"/>
      <c r="BK22" s="1094"/>
      <c r="BL22" s="1094"/>
      <c r="BM22" s="1094"/>
      <c r="BN22" s="1094"/>
      <c r="BO22" s="1094"/>
      <c r="BP22" s="1094"/>
      <c r="BQ22" s="1094"/>
      <c r="BR22" s="1094"/>
      <c r="BS22" s="1094"/>
      <c r="BT22" s="1094"/>
      <c r="BU22" s="1094"/>
      <c r="BV22" s="1094"/>
      <c r="BW22" s="1094"/>
      <c r="BX22" s="1094"/>
      <c r="BY22" s="1094"/>
      <c r="BZ22" s="1094"/>
      <c r="CA22" s="1094"/>
      <c r="CB22" s="1094"/>
      <c r="CC22" s="1094"/>
      <c r="CD22" s="1094"/>
      <c r="CE22" s="1094"/>
      <c r="CF22" s="1094"/>
      <c r="CG22" s="1094"/>
      <c r="CH22" s="1094"/>
      <c r="CI22" s="1094"/>
      <c r="CJ22" s="1094"/>
      <c r="CK22" s="1094"/>
      <c r="CL22" s="1094"/>
      <c r="CM22" s="1094"/>
      <c r="CN22" s="1094"/>
      <c r="CO22" s="1094"/>
      <c r="CP22" s="1094"/>
      <c r="CQ22" s="1094"/>
      <c r="CR22" s="1094"/>
      <c r="CS22" s="1094"/>
      <c r="CT22" s="1094"/>
      <c r="CU22" s="1094"/>
      <c r="CV22" s="1094"/>
      <c r="CW22" s="1094"/>
      <c r="CX22" s="1094"/>
      <c r="CY22" s="1094"/>
      <c r="CZ22" s="1094"/>
      <c r="DA22" s="1094"/>
      <c r="DB22" s="1094"/>
      <c r="DC22" s="1094"/>
      <c r="DD22" s="1094"/>
      <c r="DE22" s="1094"/>
      <c r="DF22" s="1094"/>
      <c r="DG22" s="1094"/>
      <c r="DH22" s="1094"/>
      <c r="DI22" s="1094"/>
      <c r="DJ22" s="1094"/>
      <c r="DK22" s="1094"/>
      <c r="DL22" s="1094"/>
      <c r="DM22" s="1094"/>
      <c r="DN22" s="1094"/>
      <c r="DO22" s="1094"/>
      <c r="DP22" s="1094"/>
      <c r="DQ22" s="1094"/>
      <c r="DR22" s="1094"/>
      <c r="DS22" s="1094"/>
      <c r="DT22" s="1094"/>
      <c r="DU22" s="1094"/>
      <c r="DV22" s="1094"/>
      <c r="DW22" s="1094"/>
      <c r="DX22" s="1094"/>
      <c r="DY22" s="1094"/>
      <c r="DZ22" s="1094"/>
      <c r="EA22" s="1094"/>
      <c r="EB22" s="1094"/>
      <c r="EC22" s="1094"/>
      <c r="ED22" s="1094"/>
      <c r="EE22" s="1094"/>
      <c r="EF22" s="1094"/>
      <c r="EG22" s="1094"/>
      <c r="EH22" s="1094"/>
      <c r="EI22" s="1094"/>
      <c r="EJ22" s="1094"/>
      <c r="EK22" s="1094"/>
      <c r="EL22" s="1094"/>
      <c r="EM22" s="1094"/>
      <c r="EN22" s="1094"/>
      <c r="EO22" s="1094"/>
      <c r="EP22" s="1094"/>
      <c r="EQ22" s="1094"/>
      <c r="ER22" s="1094"/>
      <c r="ES22" s="1094"/>
      <c r="ET22" s="1094"/>
      <c r="EU22" s="1094"/>
      <c r="EV22" s="1094"/>
      <c r="EW22" s="1094"/>
      <c r="EX22" s="1094"/>
      <c r="EY22" s="1094"/>
      <c r="EZ22" s="1094"/>
      <c r="FA22" s="1094"/>
      <c r="FB22" s="1094"/>
      <c r="FC22" s="1094"/>
      <c r="FD22" s="1094"/>
      <c r="FE22" s="1094"/>
      <c r="FF22" s="1094"/>
      <c r="FG22" s="1094"/>
      <c r="FH22" s="1094"/>
      <c r="FI22" s="1094"/>
      <c r="FJ22" s="1094"/>
      <c r="FK22" s="1094"/>
      <c r="FL22" s="1094"/>
      <c r="FM22" s="1094"/>
      <c r="FN22" s="1094"/>
      <c r="FO22" s="1094"/>
      <c r="FP22" s="1094"/>
      <c r="FQ22" s="1094"/>
      <c r="FR22" s="1094"/>
      <c r="FS22" s="1094"/>
      <c r="FT22" s="1094"/>
      <c r="FU22" s="1094"/>
      <c r="FV22" s="1094"/>
      <c r="FW22" s="1094"/>
      <c r="FX22" s="1094"/>
      <c r="FY22" s="1094"/>
      <c r="FZ22" s="1094"/>
      <c r="GA22" s="1094"/>
      <c r="GB22" s="1094"/>
      <c r="GC22" s="1094"/>
      <c r="GD22" s="1094"/>
      <c r="GE22" s="1094"/>
      <c r="GF22" s="1094"/>
      <c r="GG22" s="1094"/>
      <c r="GH22" s="1094"/>
      <c r="GI22" s="1094"/>
      <c r="GJ22" s="1094"/>
      <c r="GK22" s="1094"/>
      <c r="GL22" s="1094"/>
      <c r="GM22" s="1094"/>
      <c r="GN22" s="1094"/>
      <c r="GO22" s="1094"/>
      <c r="GP22" s="1094"/>
      <c r="GQ22" s="1094"/>
      <c r="GR22" s="1094"/>
      <c r="GS22" s="1094"/>
      <c r="GT22" s="1094"/>
      <c r="GU22" s="1094"/>
      <c r="GV22" s="1094"/>
      <c r="GW22" s="1094"/>
      <c r="GX22" s="1094"/>
      <c r="GY22" s="1094"/>
      <c r="GZ22" s="1094"/>
      <c r="HA22" s="1094"/>
      <c r="HB22" s="1094"/>
      <c r="HC22" s="1094"/>
      <c r="HD22" s="1094"/>
      <c r="HE22" s="1094"/>
      <c r="HF22" s="1094"/>
      <c r="HG22" s="1094"/>
      <c r="HH22" s="1094"/>
      <c r="HI22" s="1094"/>
      <c r="HJ22" s="1094"/>
      <c r="HK22" s="1094"/>
      <c r="HL22" s="1094"/>
      <c r="HM22" s="1094"/>
      <c r="HN22" s="1094"/>
      <c r="HO22" s="1094"/>
      <c r="HP22" s="1094"/>
      <c r="HQ22" s="1094"/>
      <c r="HR22" s="1094"/>
      <c r="HS22" s="1094"/>
      <c r="HT22" s="1094"/>
      <c r="HU22" s="1094"/>
      <c r="HV22" s="1094"/>
      <c r="HW22" s="1094"/>
      <c r="HX22" s="1094"/>
      <c r="HY22" s="1094"/>
      <c r="HZ22" s="1094"/>
      <c r="IA22" s="1094"/>
      <c r="IB22" s="1094"/>
      <c r="IC22" s="1094"/>
      <c r="ID22" s="1094"/>
      <c r="IE22" s="1094"/>
      <c r="IF22" s="1094"/>
      <c r="IG22" s="1094"/>
      <c r="IH22" s="1094"/>
      <c r="II22" s="1094"/>
      <c r="IJ22" s="1094"/>
      <c r="IK22" s="1094"/>
      <c r="IL22" s="1094"/>
      <c r="IM22" s="1094"/>
      <c r="IN22" s="1094"/>
      <c r="IO22" s="1094"/>
      <c r="IP22" s="1094"/>
      <c r="IQ22" s="1094"/>
      <c r="IR22" s="1094"/>
      <c r="IS22" s="1094"/>
      <c r="IT22" s="1094"/>
      <c r="IU22" s="1094"/>
      <c r="IV22" s="1094"/>
    </row>
    <row r="23" spans="1:256" ht="42">
      <c r="A23" s="1850"/>
      <c r="B23" s="1853"/>
      <c r="C23" s="1845"/>
      <c r="D23" s="1857"/>
      <c r="E23" s="1181" t="s">
        <v>659</v>
      </c>
      <c r="F23" s="1221">
        <v>64716</v>
      </c>
      <c r="G23" s="1011">
        <v>0</v>
      </c>
      <c r="H23" s="1241">
        <f t="shared" si="0"/>
        <v>0</v>
      </c>
      <c r="I23" s="1094"/>
      <c r="J23" s="1094"/>
      <c r="K23" s="1094"/>
      <c r="L23" s="1094"/>
      <c r="M23" s="1094"/>
      <c r="N23" s="1094"/>
      <c r="O23" s="1094"/>
      <c r="P23" s="1094"/>
      <c r="Q23" s="1094"/>
      <c r="R23" s="1094"/>
      <c r="S23" s="1094"/>
      <c r="T23" s="1094"/>
      <c r="U23" s="1094"/>
      <c r="V23" s="1094"/>
      <c r="W23" s="1094"/>
      <c r="X23" s="1094"/>
      <c r="Y23" s="1094"/>
      <c r="Z23" s="1094"/>
      <c r="AA23" s="1094"/>
      <c r="AB23" s="1094"/>
      <c r="AC23" s="1094"/>
      <c r="AD23" s="1094"/>
      <c r="AE23" s="1094"/>
      <c r="AF23" s="1094"/>
      <c r="AG23" s="1094"/>
      <c r="AH23" s="1094"/>
      <c r="AI23" s="1094"/>
      <c r="AJ23" s="1094"/>
      <c r="AK23" s="1094"/>
      <c r="AL23" s="1094"/>
      <c r="AM23" s="1094"/>
      <c r="AN23" s="1094"/>
      <c r="AO23" s="1094"/>
      <c r="AP23" s="1094"/>
      <c r="AQ23" s="1094"/>
      <c r="AR23" s="1094"/>
      <c r="AS23" s="1094"/>
      <c r="AT23" s="1094"/>
      <c r="AU23" s="1094"/>
      <c r="AV23" s="1094"/>
      <c r="AW23" s="1094"/>
      <c r="AX23" s="1094"/>
      <c r="AY23" s="1094"/>
      <c r="AZ23" s="1094"/>
      <c r="BA23" s="1094"/>
      <c r="BB23" s="1094"/>
      <c r="BC23" s="1094"/>
      <c r="BD23" s="1094"/>
      <c r="BE23" s="1094"/>
      <c r="BF23" s="1094"/>
      <c r="BG23" s="1094"/>
      <c r="BH23" s="1094"/>
      <c r="BI23" s="1094"/>
      <c r="BJ23" s="1094"/>
      <c r="BK23" s="1094"/>
      <c r="BL23" s="1094"/>
      <c r="BM23" s="1094"/>
      <c r="BN23" s="1094"/>
      <c r="BO23" s="1094"/>
      <c r="BP23" s="1094"/>
      <c r="BQ23" s="1094"/>
      <c r="BR23" s="1094"/>
      <c r="BS23" s="1094"/>
      <c r="BT23" s="1094"/>
      <c r="BU23" s="1094"/>
      <c r="BV23" s="1094"/>
      <c r="BW23" s="1094"/>
      <c r="BX23" s="1094"/>
      <c r="BY23" s="1094"/>
      <c r="BZ23" s="1094"/>
      <c r="CA23" s="1094"/>
      <c r="CB23" s="1094"/>
      <c r="CC23" s="1094"/>
      <c r="CD23" s="1094"/>
      <c r="CE23" s="1094"/>
      <c r="CF23" s="1094"/>
      <c r="CG23" s="1094"/>
      <c r="CH23" s="1094"/>
      <c r="CI23" s="1094"/>
      <c r="CJ23" s="1094"/>
      <c r="CK23" s="1094"/>
      <c r="CL23" s="1094"/>
      <c r="CM23" s="1094"/>
      <c r="CN23" s="1094"/>
      <c r="CO23" s="1094"/>
      <c r="CP23" s="1094"/>
      <c r="CQ23" s="1094"/>
      <c r="CR23" s="1094"/>
      <c r="CS23" s="1094"/>
      <c r="CT23" s="1094"/>
      <c r="CU23" s="1094"/>
      <c r="CV23" s="1094"/>
      <c r="CW23" s="1094"/>
      <c r="CX23" s="1094"/>
      <c r="CY23" s="1094"/>
      <c r="CZ23" s="1094"/>
      <c r="DA23" s="1094"/>
      <c r="DB23" s="1094"/>
      <c r="DC23" s="1094"/>
      <c r="DD23" s="1094"/>
      <c r="DE23" s="1094"/>
      <c r="DF23" s="1094"/>
      <c r="DG23" s="1094"/>
      <c r="DH23" s="1094"/>
      <c r="DI23" s="1094"/>
      <c r="DJ23" s="1094"/>
      <c r="DK23" s="1094"/>
      <c r="DL23" s="1094"/>
      <c r="DM23" s="1094"/>
      <c r="DN23" s="1094"/>
      <c r="DO23" s="1094"/>
      <c r="DP23" s="1094"/>
      <c r="DQ23" s="1094"/>
      <c r="DR23" s="1094"/>
      <c r="DS23" s="1094"/>
      <c r="DT23" s="1094"/>
      <c r="DU23" s="1094"/>
      <c r="DV23" s="1094"/>
      <c r="DW23" s="1094"/>
      <c r="DX23" s="1094"/>
      <c r="DY23" s="1094"/>
      <c r="DZ23" s="1094"/>
      <c r="EA23" s="1094"/>
      <c r="EB23" s="1094"/>
      <c r="EC23" s="1094"/>
      <c r="ED23" s="1094"/>
      <c r="EE23" s="1094"/>
      <c r="EF23" s="1094"/>
      <c r="EG23" s="1094"/>
      <c r="EH23" s="1094"/>
      <c r="EI23" s="1094"/>
      <c r="EJ23" s="1094"/>
      <c r="EK23" s="1094"/>
      <c r="EL23" s="1094"/>
      <c r="EM23" s="1094"/>
      <c r="EN23" s="1094"/>
      <c r="EO23" s="1094"/>
      <c r="EP23" s="1094"/>
      <c r="EQ23" s="1094"/>
      <c r="ER23" s="1094"/>
      <c r="ES23" s="1094"/>
      <c r="ET23" s="1094"/>
      <c r="EU23" s="1094"/>
      <c r="EV23" s="1094"/>
      <c r="EW23" s="1094"/>
      <c r="EX23" s="1094"/>
      <c r="EY23" s="1094"/>
      <c r="EZ23" s="1094"/>
      <c r="FA23" s="1094"/>
      <c r="FB23" s="1094"/>
      <c r="FC23" s="1094"/>
      <c r="FD23" s="1094"/>
      <c r="FE23" s="1094"/>
      <c r="FF23" s="1094"/>
      <c r="FG23" s="1094"/>
      <c r="FH23" s="1094"/>
      <c r="FI23" s="1094"/>
      <c r="FJ23" s="1094"/>
      <c r="FK23" s="1094"/>
      <c r="FL23" s="1094"/>
      <c r="FM23" s="1094"/>
      <c r="FN23" s="1094"/>
      <c r="FO23" s="1094"/>
      <c r="FP23" s="1094"/>
      <c r="FQ23" s="1094"/>
      <c r="FR23" s="1094"/>
      <c r="FS23" s="1094"/>
      <c r="FT23" s="1094"/>
      <c r="FU23" s="1094"/>
      <c r="FV23" s="1094"/>
      <c r="FW23" s="1094"/>
      <c r="FX23" s="1094"/>
      <c r="FY23" s="1094"/>
      <c r="FZ23" s="1094"/>
      <c r="GA23" s="1094"/>
      <c r="GB23" s="1094"/>
      <c r="GC23" s="1094"/>
      <c r="GD23" s="1094"/>
      <c r="GE23" s="1094"/>
      <c r="GF23" s="1094"/>
      <c r="GG23" s="1094"/>
      <c r="GH23" s="1094"/>
      <c r="GI23" s="1094"/>
      <c r="GJ23" s="1094"/>
      <c r="GK23" s="1094"/>
      <c r="GL23" s="1094"/>
      <c r="GM23" s="1094"/>
      <c r="GN23" s="1094"/>
      <c r="GO23" s="1094"/>
      <c r="GP23" s="1094"/>
      <c r="GQ23" s="1094"/>
      <c r="GR23" s="1094"/>
      <c r="GS23" s="1094"/>
      <c r="GT23" s="1094"/>
      <c r="GU23" s="1094"/>
      <c r="GV23" s="1094"/>
      <c r="GW23" s="1094"/>
      <c r="GX23" s="1094"/>
      <c r="GY23" s="1094"/>
      <c r="GZ23" s="1094"/>
      <c r="HA23" s="1094"/>
      <c r="HB23" s="1094"/>
      <c r="HC23" s="1094"/>
      <c r="HD23" s="1094"/>
      <c r="HE23" s="1094"/>
      <c r="HF23" s="1094"/>
      <c r="HG23" s="1094"/>
      <c r="HH23" s="1094"/>
      <c r="HI23" s="1094"/>
      <c r="HJ23" s="1094"/>
      <c r="HK23" s="1094"/>
      <c r="HL23" s="1094"/>
      <c r="HM23" s="1094"/>
      <c r="HN23" s="1094"/>
      <c r="HO23" s="1094"/>
      <c r="HP23" s="1094"/>
      <c r="HQ23" s="1094"/>
      <c r="HR23" s="1094"/>
      <c r="HS23" s="1094"/>
      <c r="HT23" s="1094"/>
      <c r="HU23" s="1094"/>
      <c r="HV23" s="1094"/>
      <c r="HW23" s="1094"/>
      <c r="HX23" s="1094"/>
      <c r="HY23" s="1094"/>
      <c r="HZ23" s="1094"/>
      <c r="IA23" s="1094"/>
      <c r="IB23" s="1094"/>
      <c r="IC23" s="1094"/>
      <c r="ID23" s="1094"/>
      <c r="IE23" s="1094"/>
      <c r="IF23" s="1094"/>
      <c r="IG23" s="1094"/>
      <c r="IH23" s="1094"/>
      <c r="II23" s="1094"/>
      <c r="IJ23" s="1094"/>
      <c r="IK23" s="1094"/>
      <c r="IL23" s="1094"/>
      <c r="IM23" s="1094"/>
      <c r="IN23" s="1094"/>
      <c r="IO23" s="1094"/>
      <c r="IP23" s="1094"/>
      <c r="IQ23" s="1094"/>
      <c r="IR23" s="1094"/>
      <c r="IS23" s="1094"/>
      <c r="IT23" s="1094"/>
      <c r="IU23" s="1094"/>
      <c r="IV23" s="1094"/>
    </row>
    <row r="24" spans="1:256" ht="42">
      <c r="A24" s="1849">
        <v>1216030</v>
      </c>
      <c r="B24" s="1852">
        <v>6030</v>
      </c>
      <c r="C24" s="1844" t="s">
        <v>214</v>
      </c>
      <c r="D24" s="1856" t="s">
        <v>108</v>
      </c>
      <c r="E24" s="1218" t="s">
        <v>660</v>
      </c>
      <c r="F24" s="1231">
        <v>33900</v>
      </c>
      <c r="G24" s="1011">
        <v>0</v>
      </c>
      <c r="H24" s="1241">
        <f t="shared" si="0"/>
        <v>0</v>
      </c>
      <c r="I24" s="1094"/>
      <c r="J24" s="1094"/>
      <c r="K24" s="1094"/>
      <c r="L24" s="1094"/>
      <c r="M24" s="1094"/>
      <c r="N24" s="1094"/>
      <c r="O24" s="1094"/>
      <c r="P24" s="1094"/>
      <c r="Q24" s="1094"/>
      <c r="R24" s="1094"/>
      <c r="S24" s="1094"/>
      <c r="T24" s="1094"/>
      <c r="U24" s="1094"/>
      <c r="V24" s="1094"/>
      <c r="W24" s="1094"/>
      <c r="X24" s="1094"/>
      <c r="Y24" s="1094"/>
      <c r="Z24" s="1094"/>
      <c r="AA24" s="1094"/>
      <c r="AB24" s="1094"/>
      <c r="AC24" s="1094"/>
      <c r="AD24" s="1094"/>
      <c r="AE24" s="1094"/>
      <c r="AF24" s="1094"/>
      <c r="AG24" s="1094"/>
      <c r="AH24" s="1094"/>
      <c r="AI24" s="1094"/>
      <c r="AJ24" s="1094"/>
      <c r="AK24" s="1094"/>
      <c r="AL24" s="1094"/>
      <c r="AM24" s="1094"/>
      <c r="AN24" s="1094"/>
      <c r="AO24" s="1094"/>
      <c r="AP24" s="1094"/>
      <c r="AQ24" s="1094"/>
      <c r="AR24" s="1094"/>
      <c r="AS24" s="1094"/>
      <c r="AT24" s="1094"/>
      <c r="AU24" s="1094"/>
      <c r="AV24" s="1094"/>
      <c r="AW24" s="1094"/>
      <c r="AX24" s="1094"/>
      <c r="AY24" s="1094"/>
      <c r="AZ24" s="1094"/>
      <c r="BA24" s="1094"/>
      <c r="BB24" s="1094"/>
      <c r="BC24" s="1094"/>
      <c r="BD24" s="1094"/>
      <c r="BE24" s="1094"/>
      <c r="BF24" s="1094"/>
      <c r="BG24" s="1094"/>
      <c r="BH24" s="1094"/>
      <c r="BI24" s="1094"/>
      <c r="BJ24" s="1094"/>
      <c r="BK24" s="1094"/>
      <c r="BL24" s="1094"/>
      <c r="BM24" s="1094"/>
      <c r="BN24" s="1094"/>
      <c r="BO24" s="1094"/>
      <c r="BP24" s="1094"/>
      <c r="BQ24" s="1094"/>
      <c r="BR24" s="1094"/>
      <c r="BS24" s="1094"/>
      <c r="BT24" s="1094"/>
      <c r="BU24" s="1094"/>
      <c r="BV24" s="1094"/>
      <c r="BW24" s="1094"/>
      <c r="BX24" s="1094"/>
      <c r="BY24" s="1094"/>
      <c r="BZ24" s="1094"/>
      <c r="CA24" s="1094"/>
      <c r="CB24" s="1094"/>
      <c r="CC24" s="1094"/>
      <c r="CD24" s="1094"/>
      <c r="CE24" s="1094"/>
      <c r="CF24" s="1094"/>
      <c r="CG24" s="1094"/>
      <c r="CH24" s="1094"/>
      <c r="CI24" s="1094"/>
      <c r="CJ24" s="1094"/>
      <c r="CK24" s="1094"/>
      <c r="CL24" s="1094"/>
      <c r="CM24" s="1094"/>
      <c r="CN24" s="1094"/>
      <c r="CO24" s="1094"/>
      <c r="CP24" s="1094"/>
      <c r="CQ24" s="1094"/>
      <c r="CR24" s="1094"/>
      <c r="CS24" s="1094"/>
      <c r="CT24" s="1094"/>
      <c r="CU24" s="1094"/>
      <c r="CV24" s="1094"/>
      <c r="CW24" s="1094"/>
      <c r="CX24" s="1094"/>
      <c r="CY24" s="1094"/>
      <c r="CZ24" s="1094"/>
      <c r="DA24" s="1094"/>
      <c r="DB24" s="1094"/>
      <c r="DC24" s="1094"/>
      <c r="DD24" s="1094"/>
      <c r="DE24" s="1094"/>
      <c r="DF24" s="1094"/>
      <c r="DG24" s="1094"/>
      <c r="DH24" s="1094"/>
      <c r="DI24" s="1094"/>
      <c r="DJ24" s="1094"/>
      <c r="DK24" s="1094"/>
      <c r="DL24" s="1094"/>
      <c r="DM24" s="1094"/>
      <c r="DN24" s="1094"/>
      <c r="DO24" s="1094"/>
      <c r="DP24" s="1094"/>
      <c r="DQ24" s="1094"/>
      <c r="DR24" s="1094"/>
      <c r="DS24" s="1094"/>
      <c r="DT24" s="1094"/>
      <c r="DU24" s="1094"/>
      <c r="DV24" s="1094"/>
      <c r="DW24" s="1094"/>
      <c r="DX24" s="1094"/>
      <c r="DY24" s="1094"/>
      <c r="DZ24" s="1094"/>
      <c r="EA24" s="1094"/>
      <c r="EB24" s="1094"/>
      <c r="EC24" s="1094"/>
      <c r="ED24" s="1094"/>
      <c r="EE24" s="1094"/>
      <c r="EF24" s="1094"/>
      <c r="EG24" s="1094"/>
      <c r="EH24" s="1094"/>
      <c r="EI24" s="1094"/>
      <c r="EJ24" s="1094"/>
      <c r="EK24" s="1094"/>
      <c r="EL24" s="1094"/>
      <c r="EM24" s="1094"/>
      <c r="EN24" s="1094"/>
      <c r="EO24" s="1094"/>
      <c r="EP24" s="1094"/>
      <c r="EQ24" s="1094"/>
      <c r="ER24" s="1094"/>
      <c r="ES24" s="1094"/>
      <c r="ET24" s="1094"/>
      <c r="EU24" s="1094"/>
      <c r="EV24" s="1094"/>
      <c r="EW24" s="1094"/>
      <c r="EX24" s="1094"/>
      <c r="EY24" s="1094"/>
      <c r="EZ24" s="1094"/>
      <c r="FA24" s="1094"/>
      <c r="FB24" s="1094"/>
      <c r="FC24" s="1094"/>
      <c r="FD24" s="1094"/>
      <c r="FE24" s="1094"/>
      <c r="FF24" s="1094"/>
      <c r="FG24" s="1094"/>
      <c r="FH24" s="1094"/>
      <c r="FI24" s="1094"/>
      <c r="FJ24" s="1094"/>
      <c r="FK24" s="1094"/>
      <c r="FL24" s="1094"/>
      <c r="FM24" s="1094"/>
      <c r="FN24" s="1094"/>
      <c r="FO24" s="1094"/>
      <c r="FP24" s="1094"/>
      <c r="FQ24" s="1094"/>
      <c r="FR24" s="1094"/>
      <c r="FS24" s="1094"/>
      <c r="FT24" s="1094"/>
      <c r="FU24" s="1094"/>
      <c r="FV24" s="1094"/>
      <c r="FW24" s="1094"/>
      <c r="FX24" s="1094"/>
      <c r="FY24" s="1094"/>
      <c r="FZ24" s="1094"/>
      <c r="GA24" s="1094"/>
      <c r="GB24" s="1094"/>
      <c r="GC24" s="1094"/>
      <c r="GD24" s="1094"/>
      <c r="GE24" s="1094"/>
      <c r="GF24" s="1094"/>
      <c r="GG24" s="1094"/>
      <c r="GH24" s="1094"/>
      <c r="GI24" s="1094"/>
      <c r="GJ24" s="1094"/>
      <c r="GK24" s="1094"/>
      <c r="GL24" s="1094"/>
      <c r="GM24" s="1094"/>
      <c r="GN24" s="1094"/>
      <c r="GO24" s="1094"/>
      <c r="GP24" s="1094"/>
      <c r="GQ24" s="1094"/>
      <c r="GR24" s="1094"/>
      <c r="GS24" s="1094"/>
      <c r="GT24" s="1094"/>
      <c r="GU24" s="1094"/>
      <c r="GV24" s="1094"/>
      <c r="GW24" s="1094"/>
      <c r="GX24" s="1094"/>
      <c r="GY24" s="1094"/>
      <c r="GZ24" s="1094"/>
      <c r="HA24" s="1094"/>
      <c r="HB24" s="1094"/>
      <c r="HC24" s="1094"/>
      <c r="HD24" s="1094"/>
      <c r="HE24" s="1094"/>
      <c r="HF24" s="1094"/>
      <c r="HG24" s="1094"/>
      <c r="HH24" s="1094"/>
      <c r="HI24" s="1094"/>
      <c r="HJ24" s="1094"/>
      <c r="HK24" s="1094"/>
      <c r="HL24" s="1094"/>
      <c r="HM24" s="1094"/>
      <c r="HN24" s="1094"/>
      <c r="HO24" s="1094"/>
      <c r="HP24" s="1094"/>
      <c r="HQ24" s="1094"/>
      <c r="HR24" s="1094"/>
      <c r="HS24" s="1094"/>
      <c r="HT24" s="1094"/>
      <c r="HU24" s="1094"/>
      <c r="HV24" s="1094"/>
      <c r="HW24" s="1094"/>
      <c r="HX24" s="1094"/>
      <c r="HY24" s="1094"/>
      <c r="HZ24" s="1094"/>
      <c r="IA24" s="1094"/>
      <c r="IB24" s="1094"/>
      <c r="IC24" s="1094"/>
      <c r="ID24" s="1094"/>
      <c r="IE24" s="1094"/>
      <c r="IF24" s="1094"/>
      <c r="IG24" s="1094"/>
      <c r="IH24" s="1094"/>
      <c r="II24" s="1094"/>
      <c r="IJ24" s="1094"/>
      <c r="IK24" s="1094"/>
      <c r="IL24" s="1094"/>
      <c r="IM24" s="1094"/>
      <c r="IN24" s="1094"/>
      <c r="IO24" s="1094"/>
      <c r="IP24" s="1094"/>
      <c r="IQ24" s="1094"/>
      <c r="IR24" s="1094"/>
      <c r="IS24" s="1094"/>
      <c r="IT24" s="1094"/>
      <c r="IU24" s="1094"/>
      <c r="IV24" s="1094"/>
    </row>
    <row r="25" spans="1:256" ht="42" customHeight="1">
      <c r="A25" s="1849"/>
      <c r="B25" s="1852"/>
      <c r="C25" s="1844"/>
      <c r="D25" s="1856"/>
      <c r="E25" s="1181" t="s">
        <v>661</v>
      </c>
      <c r="F25" s="1221">
        <v>22246</v>
      </c>
      <c r="G25" s="1011">
        <v>0</v>
      </c>
      <c r="H25" s="1241">
        <f t="shared" si="0"/>
        <v>0</v>
      </c>
      <c r="I25" s="1094"/>
      <c r="J25" s="1094"/>
      <c r="K25" s="1094"/>
      <c r="L25" s="1094"/>
      <c r="M25" s="1094"/>
      <c r="N25" s="1094"/>
      <c r="O25" s="1094"/>
      <c r="P25" s="1094"/>
      <c r="Q25" s="1094"/>
      <c r="R25" s="1094"/>
      <c r="S25" s="1094"/>
      <c r="T25" s="1094"/>
      <c r="U25" s="1094"/>
      <c r="V25" s="1094"/>
      <c r="W25" s="1094"/>
      <c r="X25" s="1094"/>
      <c r="Y25" s="1094"/>
      <c r="Z25" s="1094"/>
      <c r="AA25" s="1094"/>
      <c r="AB25" s="1094"/>
      <c r="AC25" s="1094"/>
      <c r="AD25" s="1094"/>
      <c r="AE25" s="1094"/>
      <c r="AF25" s="1094"/>
      <c r="AG25" s="1094"/>
      <c r="AH25" s="1094"/>
      <c r="AI25" s="1094"/>
      <c r="AJ25" s="1094"/>
      <c r="AK25" s="1094"/>
      <c r="AL25" s="1094"/>
      <c r="AM25" s="1094"/>
      <c r="AN25" s="1094"/>
      <c r="AO25" s="1094"/>
      <c r="AP25" s="1094"/>
      <c r="AQ25" s="1094"/>
      <c r="AR25" s="1094"/>
      <c r="AS25" s="1094"/>
      <c r="AT25" s="1094"/>
      <c r="AU25" s="1094"/>
      <c r="AV25" s="1094"/>
      <c r="AW25" s="1094"/>
      <c r="AX25" s="1094"/>
      <c r="AY25" s="1094"/>
      <c r="AZ25" s="1094"/>
      <c r="BA25" s="1094"/>
      <c r="BB25" s="1094"/>
      <c r="BC25" s="1094"/>
      <c r="BD25" s="1094"/>
      <c r="BE25" s="1094"/>
      <c r="BF25" s="1094"/>
      <c r="BG25" s="1094"/>
      <c r="BH25" s="1094"/>
      <c r="BI25" s="1094"/>
      <c r="BJ25" s="1094"/>
      <c r="BK25" s="1094"/>
      <c r="BL25" s="1094"/>
      <c r="BM25" s="1094"/>
      <c r="BN25" s="1094"/>
      <c r="BO25" s="1094"/>
      <c r="BP25" s="1094"/>
      <c r="BQ25" s="1094"/>
      <c r="BR25" s="1094"/>
      <c r="BS25" s="1094"/>
      <c r="BT25" s="1094"/>
      <c r="BU25" s="1094"/>
      <c r="BV25" s="1094"/>
      <c r="BW25" s="1094"/>
      <c r="BX25" s="1094"/>
      <c r="BY25" s="1094"/>
      <c r="BZ25" s="1094"/>
      <c r="CA25" s="1094"/>
      <c r="CB25" s="1094"/>
      <c r="CC25" s="1094"/>
      <c r="CD25" s="1094"/>
      <c r="CE25" s="1094"/>
      <c r="CF25" s="1094"/>
      <c r="CG25" s="1094"/>
      <c r="CH25" s="1094"/>
      <c r="CI25" s="1094"/>
      <c r="CJ25" s="1094"/>
      <c r="CK25" s="1094"/>
      <c r="CL25" s="1094"/>
      <c r="CM25" s="1094"/>
      <c r="CN25" s="1094"/>
      <c r="CO25" s="1094"/>
      <c r="CP25" s="1094"/>
      <c r="CQ25" s="1094"/>
      <c r="CR25" s="1094"/>
      <c r="CS25" s="1094"/>
      <c r="CT25" s="1094"/>
      <c r="CU25" s="1094"/>
      <c r="CV25" s="1094"/>
      <c r="CW25" s="1094"/>
      <c r="CX25" s="1094"/>
      <c r="CY25" s="1094"/>
      <c r="CZ25" s="1094"/>
      <c r="DA25" s="1094"/>
      <c r="DB25" s="1094"/>
      <c r="DC25" s="1094"/>
      <c r="DD25" s="1094"/>
      <c r="DE25" s="1094"/>
      <c r="DF25" s="1094"/>
      <c r="DG25" s="1094"/>
      <c r="DH25" s="1094"/>
      <c r="DI25" s="1094"/>
      <c r="DJ25" s="1094"/>
      <c r="DK25" s="1094"/>
      <c r="DL25" s="1094"/>
      <c r="DM25" s="1094"/>
      <c r="DN25" s="1094"/>
      <c r="DO25" s="1094"/>
      <c r="DP25" s="1094"/>
      <c r="DQ25" s="1094"/>
      <c r="DR25" s="1094"/>
      <c r="DS25" s="1094"/>
      <c r="DT25" s="1094"/>
      <c r="DU25" s="1094"/>
      <c r="DV25" s="1094"/>
      <c r="DW25" s="1094"/>
      <c r="DX25" s="1094"/>
      <c r="DY25" s="1094"/>
      <c r="DZ25" s="1094"/>
      <c r="EA25" s="1094"/>
      <c r="EB25" s="1094"/>
      <c r="EC25" s="1094"/>
      <c r="ED25" s="1094"/>
      <c r="EE25" s="1094"/>
      <c r="EF25" s="1094"/>
      <c r="EG25" s="1094"/>
      <c r="EH25" s="1094"/>
      <c r="EI25" s="1094"/>
      <c r="EJ25" s="1094"/>
      <c r="EK25" s="1094"/>
      <c r="EL25" s="1094"/>
      <c r="EM25" s="1094"/>
      <c r="EN25" s="1094"/>
      <c r="EO25" s="1094"/>
      <c r="EP25" s="1094"/>
      <c r="EQ25" s="1094"/>
      <c r="ER25" s="1094"/>
      <c r="ES25" s="1094"/>
      <c r="ET25" s="1094"/>
      <c r="EU25" s="1094"/>
      <c r="EV25" s="1094"/>
      <c r="EW25" s="1094"/>
      <c r="EX25" s="1094"/>
      <c r="EY25" s="1094"/>
      <c r="EZ25" s="1094"/>
      <c r="FA25" s="1094"/>
      <c r="FB25" s="1094"/>
      <c r="FC25" s="1094"/>
      <c r="FD25" s="1094"/>
      <c r="FE25" s="1094"/>
      <c r="FF25" s="1094"/>
      <c r="FG25" s="1094"/>
      <c r="FH25" s="1094"/>
      <c r="FI25" s="1094"/>
      <c r="FJ25" s="1094"/>
      <c r="FK25" s="1094"/>
      <c r="FL25" s="1094"/>
      <c r="FM25" s="1094"/>
      <c r="FN25" s="1094"/>
      <c r="FO25" s="1094"/>
      <c r="FP25" s="1094"/>
      <c r="FQ25" s="1094"/>
      <c r="FR25" s="1094"/>
      <c r="FS25" s="1094"/>
      <c r="FT25" s="1094"/>
      <c r="FU25" s="1094"/>
      <c r="FV25" s="1094"/>
      <c r="FW25" s="1094"/>
      <c r="FX25" s="1094"/>
      <c r="FY25" s="1094"/>
      <c r="FZ25" s="1094"/>
      <c r="GA25" s="1094"/>
      <c r="GB25" s="1094"/>
      <c r="GC25" s="1094"/>
      <c r="GD25" s="1094"/>
      <c r="GE25" s="1094"/>
      <c r="GF25" s="1094"/>
      <c r="GG25" s="1094"/>
      <c r="GH25" s="1094"/>
      <c r="GI25" s="1094"/>
      <c r="GJ25" s="1094"/>
      <c r="GK25" s="1094"/>
      <c r="GL25" s="1094"/>
      <c r="GM25" s="1094"/>
      <c r="GN25" s="1094"/>
      <c r="GO25" s="1094"/>
      <c r="GP25" s="1094"/>
      <c r="GQ25" s="1094"/>
      <c r="GR25" s="1094"/>
      <c r="GS25" s="1094"/>
      <c r="GT25" s="1094"/>
      <c r="GU25" s="1094"/>
      <c r="GV25" s="1094"/>
      <c r="GW25" s="1094"/>
      <c r="GX25" s="1094"/>
      <c r="GY25" s="1094"/>
      <c r="GZ25" s="1094"/>
      <c r="HA25" s="1094"/>
      <c r="HB25" s="1094"/>
      <c r="HC25" s="1094"/>
      <c r="HD25" s="1094"/>
      <c r="HE25" s="1094"/>
      <c r="HF25" s="1094"/>
      <c r="HG25" s="1094"/>
      <c r="HH25" s="1094"/>
      <c r="HI25" s="1094"/>
      <c r="HJ25" s="1094"/>
      <c r="HK25" s="1094"/>
      <c r="HL25" s="1094"/>
      <c r="HM25" s="1094"/>
      <c r="HN25" s="1094"/>
      <c r="HO25" s="1094"/>
      <c r="HP25" s="1094"/>
      <c r="HQ25" s="1094"/>
      <c r="HR25" s="1094"/>
      <c r="HS25" s="1094"/>
      <c r="HT25" s="1094"/>
      <c r="HU25" s="1094"/>
      <c r="HV25" s="1094"/>
      <c r="HW25" s="1094"/>
      <c r="HX25" s="1094"/>
      <c r="HY25" s="1094"/>
      <c r="HZ25" s="1094"/>
      <c r="IA25" s="1094"/>
      <c r="IB25" s="1094"/>
      <c r="IC25" s="1094"/>
      <c r="ID25" s="1094"/>
      <c r="IE25" s="1094"/>
      <c r="IF25" s="1094"/>
      <c r="IG25" s="1094"/>
      <c r="IH25" s="1094"/>
      <c r="II25" s="1094"/>
      <c r="IJ25" s="1094"/>
      <c r="IK25" s="1094"/>
      <c r="IL25" s="1094"/>
      <c r="IM25" s="1094"/>
      <c r="IN25" s="1094"/>
      <c r="IO25" s="1094"/>
      <c r="IP25" s="1094"/>
      <c r="IQ25" s="1094"/>
      <c r="IR25" s="1094"/>
      <c r="IS25" s="1094"/>
      <c r="IT25" s="1094"/>
      <c r="IU25" s="1094"/>
      <c r="IV25" s="1094"/>
    </row>
    <row r="26" spans="1:256" ht="42">
      <c r="A26" s="1849"/>
      <c r="B26" s="1852"/>
      <c r="C26" s="1844"/>
      <c r="D26" s="1856"/>
      <c r="E26" s="1181" t="s">
        <v>662</v>
      </c>
      <c r="F26" s="1221">
        <v>33900</v>
      </c>
      <c r="G26" s="1011">
        <v>0</v>
      </c>
      <c r="H26" s="1241">
        <f t="shared" si="0"/>
        <v>0</v>
      </c>
      <c r="I26" s="1094"/>
      <c r="J26" s="1094"/>
      <c r="K26" s="1094"/>
      <c r="L26" s="1094"/>
      <c r="M26" s="1094"/>
      <c r="N26" s="1094"/>
      <c r="O26" s="1094"/>
      <c r="P26" s="1094"/>
      <c r="Q26" s="1094"/>
      <c r="R26" s="1094"/>
      <c r="S26" s="1094"/>
      <c r="T26" s="1094"/>
      <c r="U26" s="1094"/>
      <c r="V26" s="1094"/>
      <c r="W26" s="1094"/>
      <c r="X26" s="1094"/>
      <c r="Y26" s="1094"/>
      <c r="Z26" s="1094"/>
      <c r="AA26" s="1094"/>
      <c r="AB26" s="1094"/>
      <c r="AC26" s="1094"/>
      <c r="AD26" s="1094"/>
      <c r="AE26" s="1094"/>
      <c r="AF26" s="1094"/>
      <c r="AG26" s="1094"/>
      <c r="AH26" s="1094"/>
      <c r="AI26" s="1094"/>
      <c r="AJ26" s="1094"/>
      <c r="AK26" s="1094"/>
      <c r="AL26" s="1094"/>
      <c r="AM26" s="1094"/>
      <c r="AN26" s="1094"/>
      <c r="AO26" s="1094"/>
      <c r="AP26" s="1094"/>
      <c r="AQ26" s="1094"/>
      <c r="AR26" s="1094"/>
      <c r="AS26" s="1094"/>
      <c r="AT26" s="1094"/>
      <c r="AU26" s="1094"/>
      <c r="AV26" s="1094"/>
      <c r="AW26" s="1094"/>
      <c r="AX26" s="1094"/>
      <c r="AY26" s="1094"/>
      <c r="AZ26" s="1094"/>
      <c r="BA26" s="1094"/>
      <c r="BB26" s="1094"/>
      <c r="BC26" s="1094"/>
      <c r="BD26" s="1094"/>
      <c r="BE26" s="1094"/>
      <c r="BF26" s="1094"/>
      <c r="BG26" s="1094"/>
      <c r="BH26" s="1094"/>
      <c r="BI26" s="1094"/>
      <c r="BJ26" s="1094"/>
      <c r="BK26" s="1094"/>
      <c r="BL26" s="1094"/>
      <c r="BM26" s="1094"/>
      <c r="BN26" s="1094"/>
      <c r="BO26" s="1094"/>
      <c r="BP26" s="1094"/>
      <c r="BQ26" s="1094"/>
      <c r="BR26" s="1094"/>
      <c r="BS26" s="1094"/>
      <c r="BT26" s="1094"/>
      <c r="BU26" s="1094"/>
      <c r="BV26" s="1094"/>
      <c r="BW26" s="1094"/>
      <c r="BX26" s="1094"/>
      <c r="BY26" s="1094"/>
      <c r="BZ26" s="1094"/>
      <c r="CA26" s="1094"/>
      <c r="CB26" s="1094"/>
      <c r="CC26" s="1094"/>
      <c r="CD26" s="1094"/>
      <c r="CE26" s="1094"/>
      <c r="CF26" s="1094"/>
      <c r="CG26" s="1094"/>
      <c r="CH26" s="1094"/>
      <c r="CI26" s="1094"/>
      <c r="CJ26" s="1094"/>
      <c r="CK26" s="1094"/>
      <c r="CL26" s="1094"/>
      <c r="CM26" s="1094"/>
      <c r="CN26" s="1094"/>
      <c r="CO26" s="1094"/>
      <c r="CP26" s="1094"/>
      <c r="CQ26" s="1094"/>
      <c r="CR26" s="1094"/>
      <c r="CS26" s="1094"/>
      <c r="CT26" s="1094"/>
      <c r="CU26" s="1094"/>
      <c r="CV26" s="1094"/>
      <c r="CW26" s="1094"/>
      <c r="CX26" s="1094"/>
      <c r="CY26" s="1094"/>
      <c r="CZ26" s="1094"/>
      <c r="DA26" s="1094"/>
      <c r="DB26" s="1094"/>
      <c r="DC26" s="1094"/>
      <c r="DD26" s="1094"/>
      <c r="DE26" s="1094"/>
      <c r="DF26" s="1094"/>
      <c r="DG26" s="1094"/>
      <c r="DH26" s="1094"/>
      <c r="DI26" s="1094"/>
      <c r="DJ26" s="1094"/>
      <c r="DK26" s="1094"/>
      <c r="DL26" s="1094"/>
      <c r="DM26" s="1094"/>
      <c r="DN26" s="1094"/>
      <c r="DO26" s="1094"/>
      <c r="DP26" s="1094"/>
      <c r="DQ26" s="1094"/>
      <c r="DR26" s="1094"/>
      <c r="DS26" s="1094"/>
      <c r="DT26" s="1094"/>
      <c r="DU26" s="1094"/>
      <c r="DV26" s="1094"/>
      <c r="DW26" s="1094"/>
      <c r="DX26" s="1094"/>
      <c r="DY26" s="1094"/>
      <c r="DZ26" s="1094"/>
      <c r="EA26" s="1094"/>
      <c r="EB26" s="1094"/>
      <c r="EC26" s="1094"/>
      <c r="ED26" s="1094"/>
      <c r="EE26" s="1094"/>
      <c r="EF26" s="1094"/>
      <c r="EG26" s="1094"/>
      <c r="EH26" s="1094"/>
      <c r="EI26" s="1094"/>
      <c r="EJ26" s="1094"/>
      <c r="EK26" s="1094"/>
      <c r="EL26" s="1094"/>
      <c r="EM26" s="1094"/>
      <c r="EN26" s="1094"/>
      <c r="EO26" s="1094"/>
      <c r="EP26" s="1094"/>
      <c r="EQ26" s="1094"/>
      <c r="ER26" s="1094"/>
      <c r="ES26" s="1094"/>
      <c r="ET26" s="1094"/>
      <c r="EU26" s="1094"/>
      <c r="EV26" s="1094"/>
      <c r="EW26" s="1094"/>
      <c r="EX26" s="1094"/>
      <c r="EY26" s="1094"/>
      <c r="EZ26" s="1094"/>
      <c r="FA26" s="1094"/>
      <c r="FB26" s="1094"/>
      <c r="FC26" s="1094"/>
      <c r="FD26" s="1094"/>
      <c r="FE26" s="1094"/>
      <c r="FF26" s="1094"/>
      <c r="FG26" s="1094"/>
      <c r="FH26" s="1094"/>
      <c r="FI26" s="1094"/>
      <c r="FJ26" s="1094"/>
      <c r="FK26" s="1094"/>
      <c r="FL26" s="1094"/>
      <c r="FM26" s="1094"/>
      <c r="FN26" s="1094"/>
      <c r="FO26" s="1094"/>
      <c r="FP26" s="1094"/>
      <c r="FQ26" s="1094"/>
      <c r="FR26" s="1094"/>
      <c r="FS26" s="1094"/>
      <c r="FT26" s="1094"/>
      <c r="FU26" s="1094"/>
      <c r="FV26" s="1094"/>
      <c r="FW26" s="1094"/>
      <c r="FX26" s="1094"/>
      <c r="FY26" s="1094"/>
      <c r="FZ26" s="1094"/>
      <c r="GA26" s="1094"/>
      <c r="GB26" s="1094"/>
      <c r="GC26" s="1094"/>
      <c r="GD26" s="1094"/>
      <c r="GE26" s="1094"/>
      <c r="GF26" s="1094"/>
      <c r="GG26" s="1094"/>
      <c r="GH26" s="1094"/>
      <c r="GI26" s="1094"/>
      <c r="GJ26" s="1094"/>
      <c r="GK26" s="1094"/>
      <c r="GL26" s="1094"/>
      <c r="GM26" s="1094"/>
      <c r="GN26" s="1094"/>
      <c r="GO26" s="1094"/>
      <c r="GP26" s="1094"/>
      <c r="GQ26" s="1094"/>
      <c r="GR26" s="1094"/>
      <c r="GS26" s="1094"/>
      <c r="GT26" s="1094"/>
      <c r="GU26" s="1094"/>
      <c r="GV26" s="1094"/>
      <c r="GW26" s="1094"/>
      <c r="GX26" s="1094"/>
      <c r="GY26" s="1094"/>
      <c r="GZ26" s="1094"/>
      <c r="HA26" s="1094"/>
      <c r="HB26" s="1094"/>
      <c r="HC26" s="1094"/>
      <c r="HD26" s="1094"/>
      <c r="HE26" s="1094"/>
      <c r="HF26" s="1094"/>
      <c r="HG26" s="1094"/>
      <c r="HH26" s="1094"/>
      <c r="HI26" s="1094"/>
      <c r="HJ26" s="1094"/>
      <c r="HK26" s="1094"/>
      <c r="HL26" s="1094"/>
      <c r="HM26" s="1094"/>
      <c r="HN26" s="1094"/>
      <c r="HO26" s="1094"/>
      <c r="HP26" s="1094"/>
      <c r="HQ26" s="1094"/>
      <c r="HR26" s="1094"/>
      <c r="HS26" s="1094"/>
      <c r="HT26" s="1094"/>
      <c r="HU26" s="1094"/>
      <c r="HV26" s="1094"/>
      <c r="HW26" s="1094"/>
      <c r="HX26" s="1094"/>
      <c r="HY26" s="1094"/>
      <c r="HZ26" s="1094"/>
      <c r="IA26" s="1094"/>
      <c r="IB26" s="1094"/>
      <c r="IC26" s="1094"/>
      <c r="ID26" s="1094"/>
      <c r="IE26" s="1094"/>
      <c r="IF26" s="1094"/>
      <c r="IG26" s="1094"/>
      <c r="IH26" s="1094"/>
      <c r="II26" s="1094"/>
      <c r="IJ26" s="1094"/>
      <c r="IK26" s="1094"/>
      <c r="IL26" s="1094"/>
      <c r="IM26" s="1094"/>
      <c r="IN26" s="1094"/>
      <c r="IO26" s="1094"/>
      <c r="IP26" s="1094"/>
      <c r="IQ26" s="1094"/>
      <c r="IR26" s="1094"/>
      <c r="IS26" s="1094"/>
      <c r="IT26" s="1094"/>
      <c r="IU26" s="1094"/>
      <c r="IV26" s="1094"/>
    </row>
    <row r="27" spans="1:256" ht="42">
      <c r="A27" s="1850"/>
      <c r="B27" s="1853"/>
      <c r="C27" s="1845"/>
      <c r="D27" s="1857"/>
      <c r="E27" s="1181" t="s">
        <v>663</v>
      </c>
      <c r="F27" s="1221">
        <v>5957</v>
      </c>
      <c r="G27" s="1011">
        <v>0</v>
      </c>
      <c r="H27" s="1241">
        <f t="shared" si="0"/>
        <v>0</v>
      </c>
      <c r="I27" s="1094"/>
      <c r="J27" s="1094"/>
      <c r="K27" s="1094"/>
      <c r="L27" s="1094"/>
      <c r="M27" s="1094"/>
      <c r="N27" s="1094"/>
      <c r="O27" s="1094"/>
      <c r="P27" s="1094"/>
      <c r="Q27" s="1094"/>
      <c r="R27" s="1094"/>
      <c r="S27" s="1094"/>
      <c r="T27" s="1094"/>
      <c r="U27" s="1094"/>
      <c r="V27" s="1094"/>
      <c r="W27" s="1094"/>
      <c r="X27" s="1094"/>
      <c r="Y27" s="1094"/>
      <c r="Z27" s="1094"/>
      <c r="AA27" s="1094"/>
      <c r="AB27" s="1094"/>
      <c r="AC27" s="1094"/>
      <c r="AD27" s="1094"/>
      <c r="AE27" s="1094"/>
      <c r="AF27" s="1094"/>
      <c r="AG27" s="1094"/>
      <c r="AH27" s="1094"/>
      <c r="AI27" s="1094"/>
      <c r="AJ27" s="1094"/>
      <c r="AK27" s="1094"/>
      <c r="AL27" s="1094"/>
      <c r="AM27" s="1094"/>
      <c r="AN27" s="1094"/>
      <c r="AO27" s="1094"/>
      <c r="AP27" s="1094"/>
      <c r="AQ27" s="1094"/>
      <c r="AR27" s="1094"/>
      <c r="AS27" s="1094"/>
      <c r="AT27" s="1094"/>
      <c r="AU27" s="1094"/>
      <c r="AV27" s="1094"/>
      <c r="AW27" s="1094"/>
      <c r="AX27" s="1094"/>
      <c r="AY27" s="1094"/>
      <c r="AZ27" s="1094"/>
      <c r="BA27" s="1094"/>
      <c r="BB27" s="1094"/>
      <c r="BC27" s="1094"/>
      <c r="BD27" s="1094"/>
      <c r="BE27" s="1094"/>
      <c r="BF27" s="1094"/>
      <c r="BG27" s="1094"/>
      <c r="BH27" s="1094"/>
      <c r="BI27" s="1094"/>
      <c r="BJ27" s="1094"/>
      <c r="BK27" s="1094"/>
      <c r="BL27" s="1094"/>
      <c r="BM27" s="1094"/>
      <c r="BN27" s="1094"/>
      <c r="BO27" s="1094"/>
      <c r="BP27" s="1094"/>
      <c r="BQ27" s="1094"/>
      <c r="BR27" s="1094"/>
      <c r="BS27" s="1094"/>
      <c r="BT27" s="1094"/>
      <c r="BU27" s="1094"/>
      <c r="BV27" s="1094"/>
      <c r="BW27" s="1094"/>
      <c r="BX27" s="1094"/>
      <c r="BY27" s="1094"/>
      <c r="BZ27" s="1094"/>
      <c r="CA27" s="1094"/>
      <c r="CB27" s="1094"/>
      <c r="CC27" s="1094"/>
      <c r="CD27" s="1094"/>
      <c r="CE27" s="1094"/>
      <c r="CF27" s="1094"/>
      <c r="CG27" s="1094"/>
      <c r="CH27" s="1094"/>
      <c r="CI27" s="1094"/>
      <c r="CJ27" s="1094"/>
      <c r="CK27" s="1094"/>
      <c r="CL27" s="1094"/>
      <c r="CM27" s="1094"/>
      <c r="CN27" s="1094"/>
      <c r="CO27" s="1094"/>
      <c r="CP27" s="1094"/>
      <c r="CQ27" s="1094"/>
      <c r="CR27" s="1094"/>
      <c r="CS27" s="1094"/>
      <c r="CT27" s="1094"/>
      <c r="CU27" s="1094"/>
      <c r="CV27" s="1094"/>
      <c r="CW27" s="1094"/>
      <c r="CX27" s="1094"/>
      <c r="CY27" s="1094"/>
      <c r="CZ27" s="1094"/>
      <c r="DA27" s="1094"/>
      <c r="DB27" s="1094"/>
      <c r="DC27" s="1094"/>
      <c r="DD27" s="1094"/>
      <c r="DE27" s="1094"/>
      <c r="DF27" s="1094"/>
      <c r="DG27" s="1094"/>
      <c r="DH27" s="1094"/>
      <c r="DI27" s="1094"/>
      <c r="DJ27" s="1094"/>
      <c r="DK27" s="1094"/>
      <c r="DL27" s="1094"/>
      <c r="DM27" s="1094"/>
      <c r="DN27" s="1094"/>
      <c r="DO27" s="1094"/>
      <c r="DP27" s="1094"/>
      <c r="DQ27" s="1094"/>
      <c r="DR27" s="1094"/>
      <c r="DS27" s="1094"/>
      <c r="DT27" s="1094"/>
      <c r="DU27" s="1094"/>
      <c r="DV27" s="1094"/>
      <c r="DW27" s="1094"/>
      <c r="DX27" s="1094"/>
      <c r="DY27" s="1094"/>
      <c r="DZ27" s="1094"/>
      <c r="EA27" s="1094"/>
      <c r="EB27" s="1094"/>
      <c r="EC27" s="1094"/>
      <c r="ED27" s="1094"/>
      <c r="EE27" s="1094"/>
      <c r="EF27" s="1094"/>
      <c r="EG27" s="1094"/>
      <c r="EH27" s="1094"/>
      <c r="EI27" s="1094"/>
      <c r="EJ27" s="1094"/>
      <c r="EK27" s="1094"/>
      <c r="EL27" s="1094"/>
      <c r="EM27" s="1094"/>
      <c r="EN27" s="1094"/>
      <c r="EO27" s="1094"/>
      <c r="EP27" s="1094"/>
      <c r="EQ27" s="1094"/>
      <c r="ER27" s="1094"/>
      <c r="ES27" s="1094"/>
      <c r="ET27" s="1094"/>
      <c r="EU27" s="1094"/>
      <c r="EV27" s="1094"/>
      <c r="EW27" s="1094"/>
      <c r="EX27" s="1094"/>
      <c r="EY27" s="1094"/>
      <c r="EZ27" s="1094"/>
      <c r="FA27" s="1094"/>
      <c r="FB27" s="1094"/>
      <c r="FC27" s="1094"/>
      <c r="FD27" s="1094"/>
      <c r="FE27" s="1094"/>
      <c r="FF27" s="1094"/>
      <c r="FG27" s="1094"/>
      <c r="FH27" s="1094"/>
      <c r="FI27" s="1094"/>
      <c r="FJ27" s="1094"/>
      <c r="FK27" s="1094"/>
      <c r="FL27" s="1094"/>
      <c r="FM27" s="1094"/>
      <c r="FN27" s="1094"/>
      <c r="FO27" s="1094"/>
      <c r="FP27" s="1094"/>
      <c r="FQ27" s="1094"/>
      <c r="FR27" s="1094"/>
      <c r="FS27" s="1094"/>
      <c r="FT27" s="1094"/>
      <c r="FU27" s="1094"/>
      <c r="FV27" s="1094"/>
      <c r="FW27" s="1094"/>
      <c r="FX27" s="1094"/>
      <c r="FY27" s="1094"/>
      <c r="FZ27" s="1094"/>
      <c r="GA27" s="1094"/>
      <c r="GB27" s="1094"/>
      <c r="GC27" s="1094"/>
      <c r="GD27" s="1094"/>
      <c r="GE27" s="1094"/>
      <c r="GF27" s="1094"/>
      <c r="GG27" s="1094"/>
      <c r="GH27" s="1094"/>
      <c r="GI27" s="1094"/>
      <c r="GJ27" s="1094"/>
      <c r="GK27" s="1094"/>
      <c r="GL27" s="1094"/>
      <c r="GM27" s="1094"/>
      <c r="GN27" s="1094"/>
      <c r="GO27" s="1094"/>
      <c r="GP27" s="1094"/>
      <c r="GQ27" s="1094"/>
      <c r="GR27" s="1094"/>
      <c r="GS27" s="1094"/>
      <c r="GT27" s="1094"/>
      <c r="GU27" s="1094"/>
      <c r="GV27" s="1094"/>
      <c r="GW27" s="1094"/>
      <c r="GX27" s="1094"/>
      <c r="GY27" s="1094"/>
      <c r="GZ27" s="1094"/>
      <c r="HA27" s="1094"/>
      <c r="HB27" s="1094"/>
      <c r="HC27" s="1094"/>
      <c r="HD27" s="1094"/>
      <c r="HE27" s="1094"/>
      <c r="HF27" s="1094"/>
      <c r="HG27" s="1094"/>
      <c r="HH27" s="1094"/>
      <c r="HI27" s="1094"/>
      <c r="HJ27" s="1094"/>
      <c r="HK27" s="1094"/>
      <c r="HL27" s="1094"/>
      <c r="HM27" s="1094"/>
      <c r="HN27" s="1094"/>
      <c r="HO27" s="1094"/>
      <c r="HP27" s="1094"/>
      <c r="HQ27" s="1094"/>
      <c r="HR27" s="1094"/>
      <c r="HS27" s="1094"/>
      <c r="HT27" s="1094"/>
      <c r="HU27" s="1094"/>
      <c r="HV27" s="1094"/>
      <c r="HW27" s="1094"/>
      <c r="HX27" s="1094"/>
      <c r="HY27" s="1094"/>
      <c r="HZ27" s="1094"/>
      <c r="IA27" s="1094"/>
      <c r="IB27" s="1094"/>
      <c r="IC27" s="1094"/>
      <c r="ID27" s="1094"/>
      <c r="IE27" s="1094"/>
      <c r="IF27" s="1094"/>
      <c r="IG27" s="1094"/>
      <c r="IH27" s="1094"/>
      <c r="II27" s="1094"/>
      <c r="IJ27" s="1094"/>
      <c r="IK27" s="1094"/>
      <c r="IL27" s="1094"/>
      <c r="IM27" s="1094"/>
      <c r="IN27" s="1094"/>
      <c r="IO27" s="1094"/>
      <c r="IP27" s="1094"/>
      <c r="IQ27" s="1094"/>
      <c r="IR27" s="1094"/>
      <c r="IS27" s="1094"/>
      <c r="IT27" s="1094"/>
      <c r="IU27" s="1094"/>
      <c r="IV27" s="1094"/>
    </row>
    <row r="28" spans="1:256" ht="42" customHeight="1">
      <c r="A28" s="1863" t="s">
        <v>306</v>
      </c>
      <c r="B28" s="1865">
        <v>7461</v>
      </c>
      <c r="C28" s="1843" t="s">
        <v>215</v>
      </c>
      <c r="D28" s="1727" t="s">
        <v>290</v>
      </c>
      <c r="E28" s="1181" t="s">
        <v>664</v>
      </c>
      <c r="F28" s="1223">
        <v>196456.08</v>
      </c>
      <c r="G28" s="1238">
        <v>196275.99</v>
      </c>
      <c r="H28" s="1241">
        <f t="shared" si="0"/>
        <v>0.9990833065589011</v>
      </c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1090"/>
      <c r="AI28" s="1090"/>
      <c r="AJ28" s="1090"/>
      <c r="AK28" s="1090"/>
      <c r="AL28" s="1090"/>
      <c r="AM28" s="1090"/>
      <c r="AN28" s="1090"/>
      <c r="AO28" s="1090"/>
      <c r="AP28" s="1090"/>
      <c r="AQ28" s="1090"/>
      <c r="AR28" s="1090"/>
      <c r="AS28" s="1090"/>
      <c r="AT28" s="1090"/>
      <c r="AU28" s="1090"/>
      <c r="AV28" s="1090"/>
      <c r="AW28" s="1090"/>
      <c r="AX28" s="1090"/>
      <c r="AY28" s="1090"/>
      <c r="AZ28" s="1090"/>
      <c r="BA28" s="1090"/>
      <c r="BB28" s="1090"/>
      <c r="BC28" s="1090"/>
      <c r="BD28" s="1090"/>
      <c r="BE28" s="1090"/>
      <c r="BF28" s="1090"/>
      <c r="BG28" s="1090"/>
      <c r="BH28" s="1090"/>
      <c r="BI28" s="1090"/>
      <c r="BJ28" s="1090"/>
      <c r="BK28" s="1090"/>
      <c r="BL28" s="1090"/>
      <c r="BM28" s="1090"/>
      <c r="BN28" s="1090"/>
      <c r="BO28" s="1090"/>
      <c r="BP28" s="1090"/>
      <c r="BQ28" s="1090"/>
      <c r="BR28" s="1090"/>
      <c r="BS28" s="1090"/>
      <c r="BT28" s="1090"/>
      <c r="BU28" s="1090"/>
      <c r="BV28" s="1090"/>
      <c r="BW28" s="1090"/>
      <c r="BX28" s="1090"/>
      <c r="BY28" s="1090"/>
      <c r="BZ28" s="1090"/>
      <c r="CA28" s="1090"/>
      <c r="CB28" s="1090"/>
      <c r="CC28" s="1090"/>
      <c r="CD28" s="1090"/>
      <c r="CE28" s="1090"/>
      <c r="CF28" s="1090"/>
      <c r="CG28" s="1090"/>
      <c r="CH28" s="1090"/>
      <c r="CI28" s="1090"/>
      <c r="CJ28" s="1090"/>
      <c r="CK28" s="1090"/>
      <c r="CL28" s="1090"/>
      <c r="CM28" s="1090"/>
      <c r="CN28" s="1090"/>
      <c r="CO28" s="1090"/>
      <c r="CP28" s="1090"/>
      <c r="CQ28" s="1090"/>
      <c r="CR28" s="1090"/>
      <c r="CS28" s="1090"/>
      <c r="CT28" s="1090"/>
      <c r="CU28" s="1090"/>
      <c r="CV28" s="1090"/>
      <c r="CW28" s="1090"/>
      <c r="CX28" s="1090"/>
      <c r="CY28" s="1090"/>
      <c r="CZ28" s="1090"/>
      <c r="DA28" s="1090"/>
      <c r="DB28" s="1090"/>
      <c r="DC28" s="1090"/>
      <c r="DD28" s="1090"/>
      <c r="DE28" s="1090"/>
      <c r="DF28" s="1090"/>
      <c r="DG28" s="1090"/>
      <c r="DH28" s="1090"/>
      <c r="DI28" s="1090"/>
      <c r="DJ28" s="1090"/>
      <c r="DK28" s="1090"/>
      <c r="DL28" s="1090"/>
      <c r="DM28" s="1090"/>
      <c r="DN28" s="1090"/>
      <c r="DO28" s="1090"/>
      <c r="DP28" s="1090"/>
      <c r="DQ28" s="1090"/>
      <c r="DR28" s="1090"/>
      <c r="DS28" s="1090"/>
      <c r="DT28" s="1090"/>
      <c r="DU28" s="1090"/>
      <c r="DV28" s="1090"/>
      <c r="DW28" s="1090"/>
      <c r="DX28" s="1090"/>
      <c r="DY28" s="1090"/>
      <c r="DZ28" s="1090"/>
      <c r="EA28" s="1090"/>
      <c r="EB28" s="1090"/>
      <c r="EC28" s="1090"/>
      <c r="ED28" s="1090"/>
      <c r="EE28" s="1090"/>
      <c r="EF28" s="1090"/>
      <c r="EG28" s="1090"/>
      <c r="EH28" s="1090"/>
      <c r="EI28" s="1090"/>
      <c r="EJ28" s="1090"/>
      <c r="EK28" s="1090"/>
      <c r="EL28" s="1090"/>
      <c r="EM28" s="1090"/>
      <c r="EN28" s="1090"/>
      <c r="EO28" s="1090"/>
      <c r="EP28" s="1090"/>
      <c r="EQ28" s="1090"/>
      <c r="ER28" s="1090"/>
      <c r="ES28" s="1090"/>
      <c r="ET28" s="1090"/>
      <c r="EU28" s="1090"/>
      <c r="EV28" s="1090"/>
      <c r="EW28" s="1090"/>
      <c r="EX28" s="1090"/>
      <c r="EY28" s="1090"/>
      <c r="EZ28" s="1090"/>
      <c r="FA28" s="1090"/>
      <c r="FB28" s="1090"/>
      <c r="FC28" s="1090"/>
      <c r="FD28" s="1090"/>
      <c r="FE28" s="1090"/>
      <c r="FF28" s="1090"/>
      <c r="FG28" s="1090"/>
      <c r="FH28" s="1090"/>
      <c r="FI28" s="1090"/>
      <c r="FJ28" s="1090"/>
      <c r="FK28" s="1090"/>
      <c r="FL28" s="1090"/>
      <c r="FM28" s="1090"/>
      <c r="FN28" s="1090"/>
      <c r="FO28" s="1090"/>
      <c r="FP28" s="1090"/>
      <c r="FQ28" s="1090"/>
      <c r="FR28" s="1090"/>
      <c r="FS28" s="1090"/>
      <c r="FT28" s="1090"/>
      <c r="FU28" s="1090"/>
      <c r="FV28" s="1090"/>
      <c r="FW28" s="1090"/>
      <c r="FX28" s="1090"/>
      <c r="FY28" s="1090"/>
      <c r="FZ28" s="1090"/>
      <c r="GA28" s="1090"/>
      <c r="GB28" s="1090"/>
      <c r="GC28" s="1090"/>
      <c r="GD28" s="1090"/>
      <c r="GE28" s="1090"/>
      <c r="GF28" s="1090"/>
      <c r="GG28" s="1090"/>
      <c r="GH28" s="1090"/>
      <c r="GI28" s="1090"/>
      <c r="GJ28" s="1090"/>
      <c r="GK28" s="1090"/>
      <c r="GL28" s="1090"/>
      <c r="GM28" s="1090"/>
      <c r="GN28" s="1090"/>
      <c r="GO28" s="1090"/>
      <c r="GP28" s="1090"/>
      <c r="GQ28" s="1090"/>
      <c r="GR28" s="1090"/>
      <c r="GS28" s="1090"/>
      <c r="GT28" s="1090"/>
      <c r="GU28" s="1090"/>
      <c r="GV28" s="1090"/>
      <c r="GW28" s="1090"/>
      <c r="GX28" s="1090"/>
      <c r="GY28" s="1090"/>
      <c r="GZ28" s="1090"/>
      <c r="HA28" s="1090"/>
      <c r="HB28" s="1090"/>
      <c r="HC28" s="1090"/>
      <c r="HD28" s="1090"/>
      <c r="HE28" s="1090"/>
      <c r="HF28" s="1090"/>
      <c r="HG28" s="1090"/>
      <c r="HH28" s="1090"/>
      <c r="HI28" s="1090"/>
      <c r="HJ28" s="1090"/>
      <c r="HK28" s="1090"/>
      <c r="HL28" s="1090"/>
      <c r="HM28" s="1090"/>
      <c r="HN28" s="1090"/>
      <c r="HO28" s="1090"/>
      <c r="HP28" s="1090"/>
      <c r="HQ28" s="1090"/>
      <c r="HR28" s="1090"/>
      <c r="HS28" s="1090"/>
      <c r="HT28" s="1090"/>
      <c r="HU28" s="1090"/>
      <c r="HV28" s="1090"/>
      <c r="HW28" s="1090"/>
      <c r="HX28" s="1090"/>
      <c r="HY28" s="1090"/>
      <c r="HZ28" s="1090"/>
      <c r="IA28" s="1090"/>
      <c r="IB28" s="1090"/>
      <c r="IC28" s="1090"/>
      <c r="ID28" s="1090"/>
      <c r="IE28" s="1090"/>
      <c r="IF28" s="1090"/>
      <c r="IG28" s="1090"/>
      <c r="IH28" s="1090"/>
      <c r="II28" s="1090"/>
      <c r="IJ28" s="1090"/>
      <c r="IK28" s="1090"/>
      <c r="IL28" s="1090"/>
      <c r="IM28" s="1090"/>
      <c r="IN28" s="1090"/>
      <c r="IO28" s="1090"/>
      <c r="IP28" s="1090"/>
      <c r="IQ28" s="1090"/>
      <c r="IR28" s="1090"/>
      <c r="IS28" s="1090"/>
      <c r="IT28" s="1090"/>
      <c r="IU28" s="1090"/>
      <c r="IV28" s="1090"/>
    </row>
    <row r="29" spans="1:256" ht="42">
      <c r="A29" s="1858"/>
      <c r="B29" s="1852"/>
      <c r="C29" s="1844"/>
      <c r="D29" s="1846"/>
      <c r="E29" s="1181" t="s">
        <v>681</v>
      </c>
      <c r="F29" s="1223">
        <v>3654.44</v>
      </c>
      <c r="G29" s="1238">
        <v>3639.14</v>
      </c>
      <c r="H29" s="1241">
        <f t="shared" si="0"/>
        <v>0.995813312025919</v>
      </c>
      <c r="I29" s="1090"/>
      <c r="J29" s="1090"/>
      <c r="K29" s="1090"/>
      <c r="L29" s="1090"/>
      <c r="M29" s="1090"/>
      <c r="N29" s="1090"/>
      <c r="O29" s="1090"/>
      <c r="P29" s="1090"/>
      <c r="Q29" s="1090"/>
      <c r="R29" s="1090"/>
      <c r="S29" s="1090"/>
      <c r="T29" s="1090"/>
      <c r="U29" s="1090"/>
      <c r="V29" s="1090"/>
      <c r="W29" s="1090"/>
      <c r="X29" s="1090"/>
      <c r="Y29" s="1090"/>
      <c r="Z29" s="1090"/>
      <c r="AA29" s="1090"/>
      <c r="AB29" s="1090"/>
      <c r="AC29" s="1090"/>
      <c r="AD29" s="1090"/>
      <c r="AE29" s="1090"/>
      <c r="AF29" s="1090"/>
      <c r="AG29" s="1090"/>
      <c r="AH29" s="1090"/>
      <c r="AI29" s="1090"/>
      <c r="AJ29" s="1090"/>
      <c r="AK29" s="1090"/>
      <c r="AL29" s="1090"/>
      <c r="AM29" s="1090"/>
      <c r="AN29" s="1090"/>
      <c r="AO29" s="1090"/>
      <c r="AP29" s="1090"/>
      <c r="AQ29" s="1090"/>
      <c r="AR29" s="1090"/>
      <c r="AS29" s="1090"/>
      <c r="AT29" s="1090"/>
      <c r="AU29" s="1090"/>
      <c r="AV29" s="1090"/>
      <c r="AW29" s="1090"/>
      <c r="AX29" s="1090"/>
      <c r="AY29" s="1090"/>
      <c r="AZ29" s="1090"/>
      <c r="BA29" s="1090"/>
      <c r="BB29" s="1090"/>
      <c r="BC29" s="1090"/>
      <c r="BD29" s="1090"/>
      <c r="BE29" s="1090"/>
      <c r="BF29" s="1090"/>
      <c r="BG29" s="1090"/>
      <c r="BH29" s="1090"/>
      <c r="BI29" s="1090"/>
      <c r="BJ29" s="1090"/>
      <c r="BK29" s="1090"/>
      <c r="BL29" s="1090"/>
      <c r="BM29" s="1090"/>
      <c r="BN29" s="1090"/>
      <c r="BO29" s="1090"/>
      <c r="BP29" s="1090"/>
      <c r="BQ29" s="1090"/>
      <c r="BR29" s="1090"/>
      <c r="BS29" s="1090"/>
      <c r="BT29" s="1090"/>
      <c r="BU29" s="1090"/>
      <c r="BV29" s="1090"/>
      <c r="BW29" s="1090"/>
      <c r="BX29" s="1090"/>
      <c r="BY29" s="1090"/>
      <c r="BZ29" s="1090"/>
      <c r="CA29" s="1090"/>
      <c r="CB29" s="1090"/>
      <c r="CC29" s="1090"/>
      <c r="CD29" s="1090"/>
      <c r="CE29" s="1090"/>
      <c r="CF29" s="1090"/>
      <c r="CG29" s="1090"/>
      <c r="CH29" s="1090"/>
      <c r="CI29" s="1090"/>
      <c r="CJ29" s="1090"/>
      <c r="CK29" s="1090"/>
      <c r="CL29" s="1090"/>
      <c r="CM29" s="1090"/>
      <c r="CN29" s="1090"/>
      <c r="CO29" s="1090"/>
      <c r="CP29" s="1090"/>
      <c r="CQ29" s="1090"/>
      <c r="CR29" s="1090"/>
      <c r="CS29" s="1090"/>
      <c r="CT29" s="1090"/>
      <c r="CU29" s="1090"/>
      <c r="CV29" s="1090"/>
      <c r="CW29" s="1090"/>
      <c r="CX29" s="1090"/>
      <c r="CY29" s="1090"/>
      <c r="CZ29" s="1090"/>
      <c r="DA29" s="1090"/>
      <c r="DB29" s="1090"/>
      <c r="DC29" s="1090"/>
      <c r="DD29" s="1090"/>
      <c r="DE29" s="1090"/>
      <c r="DF29" s="1090"/>
      <c r="DG29" s="1090"/>
      <c r="DH29" s="1090"/>
      <c r="DI29" s="1090"/>
      <c r="DJ29" s="1090"/>
      <c r="DK29" s="1090"/>
      <c r="DL29" s="1090"/>
      <c r="DM29" s="1090"/>
      <c r="DN29" s="1090"/>
      <c r="DO29" s="1090"/>
      <c r="DP29" s="1090"/>
      <c r="DQ29" s="1090"/>
      <c r="DR29" s="1090"/>
      <c r="DS29" s="1090"/>
      <c r="DT29" s="1090"/>
      <c r="DU29" s="1090"/>
      <c r="DV29" s="1090"/>
      <c r="DW29" s="1090"/>
      <c r="DX29" s="1090"/>
      <c r="DY29" s="1090"/>
      <c r="DZ29" s="1090"/>
      <c r="EA29" s="1090"/>
      <c r="EB29" s="1090"/>
      <c r="EC29" s="1090"/>
      <c r="ED29" s="1090"/>
      <c r="EE29" s="1090"/>
      <c r="EF29" s="1090"/>
      <c r="EG29" s="1090"/>
      <c r="EH29" s="1090"/>
      <c r="EI29" s="1090"/>
      <c r="EJ29" s="1090"/>
      <c r="EK29" s="1090"/>
      <c r="EL29" s="1090"/>
      <c r="EM29" s="1090"/>
      <c r="EN29" s="1090"/>
      <c r="EO29" s="1090"/>
      <c r="EP29" s="1090"/>
      <c r="EQ29" s="1090"/>
      <c r="ER29" s="1090"/>
      <c r="ES29" s="1090"/>
      <c r="ET29" s="1090"/>
      <c r="EU29" s="1090"/>
      <c r="EV29" s="1090"/>
      <c r="EW29" s="1090"/>
      <c r="EX29" s="1090"/>
      <c r="EY29" s="1090"/>
      <c r="EZ29" s="1090"/>
      <c r="FA29" s="1090"/>
      <c r="FB29" s="1090"/>
      <c r="FC29" s="1090"/>
      <c r="FD29" s="1090"/>
      <c r="FE29" s="1090"/>
      <c r="FF29" s="1090"/>
      <c r="FG29" s="1090"/>
      <c r="FH29" s="1090"/>
      <c r="FI29" s="1090"/>
      <c r="FJ29" s="1090"/>
      <c r="FK29" s="1090"/>
      <c r="FL29" s="1090"/>
      <c r="FM29" s="1090"/>
      <c r="FN29" s="1090"/>
      <c r="FO29" s="1090"/>
      <c r="FP29" s="1090"/>
      <c r="FQ29" s="1090"/>
      <c r="FR29" s="1090"/>
      <c r="FS29" s="1090"/>
      <c r="FT29" s="1090"/>
      <c r="FU29" s="1090"/>
      <c r="FV29" s="1090"/>
      <c r="FW29" s="1090"/>
      <c r="FX29" s="1090"/>
      <c r="FY29" s="1090"/>
      <c r="FZ29" s="1090"/>
      <c r="GA29" s="1090"/>
      <c r="GB29" s="1090"/>
      <c r="GC29" s="1090"/>
      <c r="GD29" s="1090"/>
      <c r="GE29" s="1090"/>
      <c r="GF29" s="1090"/>
      <c r="GG29" s="1090"/>
      <c r="GH29" s="1090"/>
      <c r="GI29" s="1090"/>
      <c r="GJ29" s="1090"/>
      <c r="GK29" s="1090"/>
      <c r="GL29" s="1090"/>
      <c r="GM29" s="1090"/>
      <c r="GN29" s="1090"/>
      <c r="GO29" s="1090"/>
      <c r="GP29" s="1090"/>
      <c r="GQ29" s="1090"/>
      <c r="GR29" s="1090"/>
      <c r="GS29" s="1090"/>
      <c r="GT29" s="1090"/>
      <c r="GU29" s="1090"/>
      <c r="GV29" s="1090"/>
      <c r="GW29" s="1090"/>
      <c r="GX29" s="1090"/>
      <c r="GY29" s="1090"/>
      <c r="GZ29" s="1090"/>
      <c r="HA29" s="1090"/>
      <c r="HB29" s="1090"/>
      <c r="HC29" s="1090"/>
      <c r="HD29" s="1090"/>
      <c r="HE29" s="1090"/>
      <c r="HF29" s="1090"/>
      <c r="HG29" s="1090"/>
      <c r="HH29" s="1090"/>
      <c r="HI29" s="1090"/>
      <c r="HJ29" s="1090"/>
      <c r="HK29" s="1090"/>
      <c r="HL29" s="1090"/>
      <c r="HM29" s="1090"/>
      <c r="HN29" s="1090"/>
      <c r="HO29" s="1090"/>
      <c r="HP29" s="1090"/>
      <c r="HQ29" s="1090"/>
      <c r="HR29" s="1090"/>
      <c r="HS29" s="1090"/>
      <c r="HT29" s="1090"/>
      <c r="HU29" s="1090"/>
      <c r="HV29" s="1090"/>
      <c r="HW29" s="1090"/>
      <c r="HX29" s="1090"/>
      <c r="HY29" s="1090"/>
      <c r="HZ29" s="1090"/>
      <c r="IA29" s="1090"/>
      <c r="IB29" s="1090"/>
      <c r="IC29" s="1090"/>
      <c r="ID29" s="1090"/>
      <c r="IE29" s="1090"/>
      <c r="IF29" s="1090"/>
      <c r="IG29" s="1090"/>
      <c r="IH29" s="1090"/>
      <c r="II29" s="1090"/>
      <c r="IJ29" s="1090"/>
      <c r="IK29" s="1090"/>
      <c r="IL29" s="1090"/>
      <c r="IM29" s="1090"/>
      <c r="IN29" s="1090"/>
      <c r="IO29" s="1090"/>
      <c r="IP29" s="1090"/>
      <c r="IQ29" s="1090"/>
      <c r="IR29" s="1090"/>
      <c r="IS29" s="1090"/>
      <c r="IT29" s="1090"/>
      <c r="IU29" s="1090"/>
      <c r="IV29" s="1090"/>
    </row>
    <row r="30" spans="1:256" ht="63">
      <c r="A30" s="1858"/>
      <c r="B30" s="1852"/>
      <c r="C30" s="1844"/>
      <c r="D30" s="1846"/>
      <c r="E30" s="1181" t="s">
        <v>665</v>
      </c>
      <c r="F30" s="1223">
        <v>45428.33</v>
      </c>
      <c r="G30" s="1238">
        <v>45195.64</v>
      </c>
      <c r="H30" s="1241">
        <f t="shared" si="0"/>
        <v>0.9948778658603562</v>
      </c>
      <c r="I30" s="1090"/>
      <c r="J30" s="1090"/>
      <c r="K30" s="1090"/>
      <c r="L30" s="1090"/>
      <c r="M30" s="1090"/>
      <c r="N30" s="1090"/>
      <c r="O30" s="1090"/>
      <c r="P30" s="1090"/>
      <c r="Q30" s="1090"/>
      <c r="R30" s="1090"/>
      <c r="S30" s="1090"/>
      <c r="T30" s="1090"/>
      <c r="U30" s="1090"/>
      <c r="V30" s="1090"/>
      <c r="W30" s="1090"/>
      <c r="X30" s="1090"/>
      <c r="Y30" s="1090"/>
      <c r="Z30" s="1090"/>
      <c r="AA30" s="1090"/>
      <c r="AB30" s="1090"/>
      <c r="AC30" s="1090"/>
      <c r="AD30" s="1090"/>
      <c r="AE30" s="1090"/>
      <c r="AF30" s="1090"/>
      <c r="AG30" s="1090"/>
      <c r="AH30" s="1090"/>
      <c r="AI30" s="1090"/>
      <c r="AJ30" s="1090"/>
      <c r="AK30" s="1090"/>
      <c r="AL30" s="1090"/>
      <c r="AM30" s="1090"/>
      <c r="AN30" s="1090"/>
      <c r="AO30" s="1090"/>
      <c r="AP30" s="1090"/>
      <c r="AQ30" s="1090"/>
      <c r="AR30" s="1090"/>
      <c r="AS30" s="1090"/>
      <c r="AT30" s="1090"/>
      <c r="AU30" s="1090"/>
      <c r="AV30" s="1090"/>
      <c r="AW30" s="1090"/>
      <c r="AX30" s="1090"/>
      <c r="AY30" s="1090"/>
      <c r="AZ30" s="1090"/>
      <c r="BA30" s="1090"/>
      <c r="BB30" s="1090"/>
      <c r="BC30" s="1090"/>
      <c r="BD30" s="1090"/>
      <c r="BE30" s="1090"/>
      <c r="BF30" s="1090"/>
      <c r="BG30" s="1090"/>
      <c r="BH30" s="1090"/>
      <c r="BI30" s="1090"/>
      <c r="BJ30" s="1090"/>
      <c r="BK30" s="1090"/>
      <c r="BL30" s="1090"/>
      <c r="BM30" s="1090"/>
      <c r="BN30" s="1090"/>
      <c r="BO30" s="1090"/>
      <c r="BP30" s="1090"/>
      <c r="BQ30" s="1090"/>
      <c r="BR30" s="1090"/>
      <c r="BS30" s="1090"/>
      <c r="BT30" s="1090"/>
      <c r="BU30" s="1090"/>
      <c r="BV30" s="1090"/>
      <c r="BW30" s="1090"/>
      <c r="BX30" s="1090"/>
      <c r="BY30" s="1090"/>
      <c r="BZ30" s="1090"/>
      <c r="CA30" s="1090"/>
      <c r="CB30" s="1090"/>
      <c r="CC30" s="1090"/>
      <c r="CD30" s="1090"/>
      <c r="CE30" s="1090"/>
      <c r="CF30" s="1090"/>
      <c r="CG30" s="1090"/>
      <c r="CH30" s="1090"/>
      <c r="CI30" s="1090"/>
      <c r="CJ30" s="1090"/>
      <c r="CK30" s="1090"/>
      <c r="CL30" s="1090"/>
      <c r="CM30" s="1090"/>
      <c r="CN30" s="1090"/>
      <c r="CO30" s="1090"/>
      <c r="CP30" s="1090"/>
      <c r="CQ30" s="1090"/>
      <c r="CR30" s="1090"/>
      <c r="CS30" s="1090"/>
      <c r="CT30" s="1090"/>
      <c r="CU30" s="1090"/>
      <c r="CV30" s="1090"/>
      <c r="CW30" s="1090"/>
      <c r="CX30" s="1090"/>
      <c r="CY30" s="1090"/>
      <c r="CZ30" s="1090"/>
      <c r="DA30" s="1090"/>
      <c r="DB30" s="1090"/>
      <c r="DC30" s="1090"/>
      <c r="DD30" s="1090"/>
      <c r="DE30" s="1090"/>
      <c r="DF30" s="1090"/>
      <c r="DG30" s="1090"/>
      <c r="DH30" s="1090"/>
      <c r="DI30" s="1090"/>
      <c r="DJ30" s="1090"/>
      <c r="DK30" s="1090"/>
      <c r="DL30" s="1090"/>
      <c r="DM30" s="1090"/>
      <c r="DN30" s="1090"/>
      <c r="DO30" s="1090"/>
      <c r="DP30" s="1090"/>
      <c r="DQ30" s="1090"/>
      <c r="DR30" s="1090"/>
      <c r="DS30" s="1090"/>
      <c r="DT30" s="1090"/>
      <c r="DU30" s="1090"/>
      <c r="DV30" s="1090"/>
      <c r="DW30" s="1090"/>
      <c r="DX30" s="1090"/>
      <c r="DY30" s="1090"/>
      <c r="DZ30" s="1090"/>
      <c r="EA30" s="1090"/>
      <c r="EB30" s="1090"/>
      <c r="EC30" s="1090"/>
      <c r="ED30" s="1090"/>
      <c r="EE30" s="1090"/>
      <c r="EF30" s="1090"/>
      <c r="EG30" s="1090"/>
      <c r="EH30" s="1090"/>
      <c r="EI30" s="1090"/>
      <c r="EJ30" s="1090"/>
      <c r="EK30" s="1090"/>
      <c r="EL30" s="1090"/>
      <c r="EM30" s="1090"/>
      <c r="EN30" s="1090"/>
      <c r="EO30" s="1090"/>
      <c r="EP30" s="1090"/>
      <c r="EQ30" s="1090"/>
      <c r="ER30" s="1090"/>
      <c r="ES30" s="1090"/>
      <c r="ET30" s="1090"/>
      <c r="EU30" s="1090"/>
      <c r="EV30" s="1090"/>
      <c r="EW30" s="1090"/>
      <c r="EX30" s="1090"/>
      <c r="EY30" s="1090"/>
      <c r="EZ30" s="1090"/>
      <c r="FA30" s="1090"/>
      <c r="FB30" s="1090"/>
      <c r="FC30" s="1090"/>
      <c r="FD30" s="1090"/>
      <c r="FE30" s="1090"/>
      <c r="FF30" s="1090"/>
      <c r="FG30" s="1090"/>
      <c r="FH30" s="1090"/>
      <c r="FI30" s="1090"/>
      <c r="FJ30" s="1090"/>
      <c r="FK30" s="1090"/>
      <c r="FL30" s="1090"/>
      <c r="FM30" s="1090"/>
      <c r="FN30" s="1090"/>
      <c r="FO30" s="1090"/>
      <c r="FP30" s="1090"/>
      <c r="FQ30" s="1090"/>
      <c r="FR30" s="1090"/>
      <c r="FS30" s="1090"/>
      <c r="FT30" s="1090"/>
      <c r="FU30" s="1090"/>
      <c r="FV30" s="1090"/>
      <c r="FW30" s="1090"/>
      <c r="FX30" s="1090"/>
      <c r="FY30" s="1090"/>
      <c r="FZ30" s="1090"/>
      <c r="GA30" s="1090"/>
      <c r="GB30" s="1090"/>
      <c r="GC30" s="1090"/>
      <c r="GD30" s="1090"/>
      <c r="GE30" s="1090"/>
      <c r="GF30" s="1090"/>
      <c r="GG30" s="1090"/>
      <c r="GH30" s="1090"/>
      <c r="GI30" s="1090"/>
      <c r="GJ30" s="1090"/>
      <c r="GK30" s="1090"/>
      <c r="GL30" s="1090"/>
      <c r="GM30" s="1090"/>
      <c r="GN30" s="1090"/>
      <c r="GO30" s="1090"/>
      <c r="GP30" s="1090"/>
      <c r="GQ30" s="1090"/>
      <c r="GR30" s="1090"/>
      <c r="GS30" s="1090"/>
      <c r="GT30" s="1090"/>
      <c r="GU30" s="1090"/>
      <c r="GV30" s="1090"/>
      <c r="GW30" s="1090"/>
      <c r="GX30" s="1090"/>
      <c r="GY30" s="1090"/>
      <c r="GZ30" s="1090"/>
      <c r="HA30" s="1090"/>
      <c r="HB30" s="1090"/>
      <c r="HC30" s="1090"/>
      <c r="HD30" s="1090"/>
      <c r="HE30" s="1090"/>
      <c r="HF30" s="1090"/>
      <c r="HG30" s="1090"/>
      <c r="HH30" s="1090"/>
      <c r="HI30" s="1090"/>
      <c r="HJ30" s="1090"/>
      <c r="HK30" s="1090"/>
      <c r="HL30" s="1090"/>
      <c r="HM30" s="1090"/>
      <c r="HN30" s="1090"/>
      <c r="HO30" s="1090"/>
      <c r="HP30" s="1090"/>
      <c r="HQ30" s="1090"/>
      <c r="HR30" s="1090"/>
      <c r="HS30" s="1090"/>
      <c r="HT30" s="1090"/>
      <c r="HU30" s="1090"/>
      <c r="HV30" s="1090"/>
      <c r="HW30" s="1090"/>
      <c r="HX30" s="1090"/>
      <c r="HY30" s="1090"/>
      <c r="HZ30" s="1090"/>
      <c r="IA30" s="1090"/>
      <c r="IB30" s="1090"/>
      <c r="IC30" s="1090"/>
      <c r="ID30" s="1090"/>
      <c r="IE30" s="1090"/>
      <c r="IF30" s="1090"/>
      <c r="IG30" s="1090"/>
      <c r="IH30" s="1090"/>
      <c r="II30" s="1090"/>
      <c r="IJ30" s="1090"/>
      <c r="IK30" s="1090"/>
      <c r="IL30" s="1090"/>
      <c r="IM30" s="1090"/>
      <c r="IN30" s="1090"/>
      <c r="IO30" s="1090"/>
      <c r="IP30" s="1090"/>
      <c r="IQ30" s="1090"/>
      <c r="IR30" s="1090"/>
      <c r="IS30" s="1090"/>
      <c r="IT30" s="1090"/>
      <c r="IU30" s="1090"/>
      <c r="IV30" s="1090"/>
    </row>
    <row r="31" spans="1:256" ht="42">
      <c r="A31" s="1858"/>
      <c r="B31" s="1852"/>
      <c r="C31" s="1844"/>
      <c r="D31" s="1846"/>
      <c r="E31" s="1181" t="s">
        <v>666</v>
      </c>
      <c r="F31" s="1223">
        <v>29956.75</v>
      </c>
      <c r="G31" s="1238">
        <v>29802.61</v>
      </c>
      <c r="H31" s="1241">
        <f t="shared" si="0"/>
        <v>0.9948545820224157</v>
      </c>
      <c r="I31" s="1090"/>
      <c r="J31" s="1090"/>
      <c r="K31" s="1090"/>
      <c r="L31" s="1090"/>
      <c r="M31" s="1090"/>
      <c r="N31" s="1090"/>
      <c r="O31" s="1090"/>
      <c r="P31" s="1090"/>
      <c r="Q31" s="1090"/>
      <c r="R31" s="1090"/>
      <c r="S31" s="1090"/>
      <c r="T31" s="1090"/>
      <c r="U31" s="1090"/>
      <c r="V31" s="1090"/>
      <c r="W31" s="1090"/>
      <c r="X31" s="1090"/>
      <c r="Y31" s="1090"/>
      <c r="Z31" s="1090"/>
      <c r="AA31" s="1090"/>
      <c r="AB31" s="1090"/>
      <c r="AC31" s="1090"/>
      <c r="AD31" s="1090"/>
      <c r="AE31" s="1090"/>
      <c r="AF31" s="1090"/>
      <c r="AG31" s="1090"/>
      <c r="AH31" s="1090"/>
      <c r="AI31" s="1090"/>
      <c r="AJ31" s="1090"/>
      <c r="AK31" s="1090"/>
      <c r="AL31" s="1090"/>
      <c r="AM31" s="1090"/>
      <c r="AN31" s="1090"/>
      <c r="AO31" s="1090"/>
      <c r="AP31" s="1090"/>
      <c r="AQ31" s="1090"/>
      <c r="AR31" s="1090"/>
      <c r="AS31" s="1090"/>
      <c r="AT31" s="1090"/>
      <c r="AU31" s="1090"/>
      <c r="AV31" s="1090"/>
      <c r="AW31" s="1090"/>
      <c r="AX31" s="1090"/>
      <c r="AY31" s="1090"/>
      <c r="AZ31" s="1090"/>
      <c r="BA31" s="1090"/>
      <c r="BB31" s="1090"/>
      <c r="BC31" s="1090"/>
      <c r="BD31" s="1090"/>
      <c r="BE31" s="1090"/>
      <c r="BF31" s="1090"/>
      <c r="BG31" s="1090"/>
      <c r="BH31" s="1090"/>
      <c r="BI31" s="1090"/>
      <c r="BJ31" s="1090"/>
      <c r="BK31" s="1090"/>
      <c r="BL31" s="1090"/>
      <c r="BM31" s="1090"/>
      <c r="BN31" s="1090"/>
      <c r="BO31" s="1090"/>
      <c r="BP31" s="1090"/>
      <c r="BQ31" s="1090"/>
      <c r="BR31" s="1090"/>
      <c r="BS31" s="1090"/>
      <c r="BT31" s="1090"/>
      <c r="BU31" s="1090"/>
      <c r="BV31" s="1090"/>
      <c r="BW31" s="1090"/>
      <c r="BX31" s="1090"/>
      <c r="BY31" s="1090"/>
      <c r="BZ31" s="1090"/>
      <c r="CA31" s="1090"/>
      <c r="CB31" s="1090"/>
      <c r="CC31" s="1090"/>
      <c r="CD31" s="1090"/>
      <c r="CE31" s="1090"/>
      <c r="CF31" s="1090"/>
      <c r="CG31" s="1090"/>
      <c r="CH31" s="1090"/>
      <c r="CI31" s="1090"/>
      <c r="CJ31" s="1090"/>
      <c r="CK31" s="1090"/>
      <c r="CL31" s="1090"/>
      <c r="CM31" s="1090"/>
      <c r="CN31" s="1090"/>
      <c r="CO31" s="1090"/>
      <c r="CP31" s="1090"/>
      <c r="CQ31" s="1090"/>
      <c r="CR31" s="1090"/>
      <c r="CS31" s="1090"/>
      <c r="CT31" s="1090"/>
      <c r="CU31" s="1090"/>
      <c r="CV31" s="1090"/>
      <c r="CW31" s="1090"/>
      <c r="CX31" s="1090"/>
      <c r="CY31" s="1090"/>
      <c r="CZ31" s="1090"/>
      <c r="DA31" s="1090"/>
      <c r="DB31" s="1090"/>
      <c r="DC31" s="1090"/>
      <c r="DD31" s="1090"/>
      <c r="DE31" s="1090"/>
      <c r="DF31" s="1090"/>
      <c r="DG31" s="1090"/>
      <c r="DH31" s="1090"/>
      <c r="DI31" s="1090"/>
      <c r="DJ31" s="1090"/>
      <c r="DK31" s="1090"/>
      <c r="DL31" s="1090"/>
      <c r="DM31" s="1090"/>
      <c r="DN31" s="1090"/>
      <c r="DO31" s="1090"/>
      <c r="DP31" s="1090"/>
      <c r="DQ31" s="1090"/>
      <c r="DR31" s="1090"/>
      <c r="DS31" s="1090"/>
      <c r="DT31" s="1090"/>
      <c r="DU31" s="1090"/>
      <c r="DV31" s="1090"/>
      <c r="DW31" s="1090"/>
      <c r="DX31" s="1090"/>
      <c r="DY31" s="1090"/>
      <c r="DZ31" s="1090"/>
      <c r="EA31" s="1090"/>
      <c r="EB31" s="1090"/>
      <c r="EC31" s="1090"/>
      <c r="ED31" s="1090"/>
      <c r="EE31" s="1090"/>
      <c r="EF31" s="1090"/>
      <c r="EG31" s="1090"/>
      <c r="EH31" s="1090"/>
      <c r="EI31" s="1090"/>
      <c r="EJ31" s="1090"/>
      <c r="EK31" s="1090"/>
      <c r="EL31" s="1090"/>
      <c r="EM31" s="1090"/>
      <c r="EN31" s="1090"/>
      <c r="EO31" s="1090"/>
      <c r="EP31" s="1090"/>
      <c r="EQ31" s="1090"/>
      <c r="ER31" s="1090"/>
      <c r="ES31" s="1090"/>
      <c r="ET31" s="1090"/>
      <c r="EU31" s="1090"/>
      <c r="EV31" s="1090"/>
      <c r="EW31" s="1090"/>
      <c r="EX31" s="1090"/>
      <c r="EY31" s="1090"/>
      <c r="EZ31" s="1090"/>
      <c r="FA31" s="1090"/>
      <c r="FB31" s="1090"/>
      <c r="FC31" s="1090"/>
      <c r="FD31" s="1090"/>
      <c r="FE31" s="1090"/>
      <c r="FF31" s="1090"/>
      <c r="FG31" s="1090"/>
      <c r="FH31" s="1090"/>
      <c r="FI31" s="1090"/>
      <c r="FJ31" s="1090"/>
      <c r="FK31" s="1090"/>
      <c r="FL31" s="1090"/>
      <c r="FM31" s="1090"/>
      <c r="FN31" s="1090"/>
      <c r="FO31" s="1090"/>
      <c r="FP31" s="1090"/>
      <c r="FQ31" s="1090"/>
      <c r="FR31" s="1090"/>
      <c r="FS31" s="1090"/>
      <c r="FT31" s="1090"/>
      <c r="FU31" s="1090"/>
      <c r="FV31" s="1090"/>
      <c r="FW31" s="1090"/>
      <c r="FX31" s="1090"/>
      <c r="FY31" s="1090"/>
      <c r="FZ31" s="1090"/>
      <c r="GA31" s="1090"/>
      <c r="GB31" s="1090"/>
      <c r="GC31" s="1090"/>
      <c r="GD31" s="1090"/>
      <c r="GE31" s="1090"/>
      <c r="GF31" s="1090"/>
      <c r="GG31" s="1090"/>
      <c r="GH31" s="1090"/>
      <c r="GI31" s="1090"/>
      <c r="GJ31" s="1090"/>
      <c r="GK31" s="1090"/>
      <c r="GL31" s="1090"/>
      <c r="GM31" s="1090"/>
      <c r="GN31" s="1090"/>
      <c r="GO31" s="1090"/>
      <c r="GP31" s="1090"/>
      <c r="GQ31" s="1090"/>
      <c r="GR31" s="1090"/>
      <c r="GS31" s="1090"/>
      <c r="GT31" s="1090"/>
      <c r="GU31" s="1090"/>
      <c r="GV31" s="1090"/>
      <c r="GW31" s="1090"/>
      <c r="GX31" s="1090"/>
      <c r="GY31" s="1090"/>
      <c r="GZ31" s="1090"/>
      <c r="HA31" s="1090"/>
      <c r="HB31" s="1090"/>
      <c r="HC31" s="1090"/>
      <c r="HD31" s="1090"/>
      <c r="HE31" s="1090"/>
      <c r="HF31" s="1090"/>
      <c r="HG31" s="1090"/>
      <c r="HH31" s="1090"/>
      <c r="HI31" s="1090"/>
      <c r="HJ31" s="1090"/>
      <c r="HK31" s="1090"/>
      <c r="HL31" s="1090"/>
      <c r="HM31" s="1090"/>
      <c r="HN31" s="1090"/>
      <c r="HO31" s="1090"/>
      <c r="HP31" s="1090"/>
      <c r="HQ31" s="1090"/>
      <c r="HR31" s="1090"/>
      <c r="HS31" s="1090"/>
      <c r="HT31" s="1090"/>
      <c r="HU31" s="1090"/>
      <c r="HV31" s="1090"/>
      <c r="HW31" s="1090"/>
      <c r="HX31" s="1090"/>
      <c r="HY31" s="1090"/>
      <c r="HZ31" s="1090"/>
      <c r="IA31" s="1090"/>
      <c r="IB31" s="1090"/>
      <c r="IC31" s="1090"/>
      <c r="ID31" s="1090"/>
      <c r="IE31" s="1090"/>
      <c r="IF31" s="1090"/>
      <c r="IG31" s="1090"/>
      <c r="IH31" s="1090"/>
      <c r="II31" s="1090"/>
      <c r="IJ31" s="1090"/>
      <c r="IK31" s="1090"/>
      <c r="IL31" s="1090"/>
      <c r="IM31" s="1090"/>
      <c r="IN31" s="1090"/>
      <c r="IO31" s="1090"/>
      <c r="IP31" s="1090"/>
      <c r="IQ31" s="1090"/>
      <c r="IR31" s="1090"/>
      <c r="IS31" s="1090"/>
      <c r="IT31" s="1090"/>
      <c r="IU31" s="1090"/>
      <c r="IV31" s="1090"/>
    </row>
    <row r="32" spans="1:256" ht="63">
      <c r="A32" s="1858"/>
      <c r="B32" s="1852"/>
      <c r="C32" s="1844"/>
      <c r="D32" s="1846"/>
      <c r="E32" s="1181" t="s">
        <v>667</v>
      </c>
      <c r="F32" s="1223">
        <v>143117</v>
      </c>
      <c r="G32" s="1238">
        <v>142950.4</v>
      </c>
      <c r="H32" s="1241">
        <f t="shared" si="0"/>
        <v>0.9988359174661291</v>
      </c>
      <c r="I32" s="1090"/>
      <c r="J32" s="1090"/>
      <c r="K32" s="1090"/>
      <c r="L32" s="1090"/>
      <c r="M32" s="1090"/>
      <c r="N32" s="1090"/>
      <c r="O32" s="1090"/>
      <c r="P32" s="1090"/>
      <c r="Q32" s="1090"/>
      <c r="R32" s="1090"/>
      <c r="S32" s="1090"/>
      <c r="T32" s="1090"/>
      <c r="U32" s="1090"/>
      <c r="V32" s="1090"/>
      <c r="W32" s="1090"/>
      <c r="X32" s="1090"/>
      <c r="Y32" s="1090"/>
      <c r="Z32" s="1090"/>
      <c r="AA32" s="1090"/>
      <c r="AB32" s="1090"/>
      <c r="AC32" s="1090"/>
      <c r="AD32" s="1090"/>
      <c r="AE32" s="1090"/>
      <c r="AF32" s="1090"/>
      <c r="AG32" s="1090"/>
      <c r="AH32" s="1090"/>
      <c r="AI32" s="1090"/>
      <c r="AJ32" s="1090"/>
      <c r="AK32" s="1090"/>
      <c r="AL32" s="1090"/>
      <c r="AM32" s="1090"/>
      <c r="AN32" s="1090"/>
      <c r="AO32" s="1090"/>
      <c r="AP32" s="1090"/>
      <c r="AQ32" s="1090"/>
      <c r="AR32" s="1090"/>
      <c r="AS32" s="1090"/>
      <c r="AT32" s="1090"/>
      <c r="AU32" s="1090"/>
      <c r="AV32" s="1090"/>
      <c r="AW32" s="1090"/>
      <c r="AX32" s="1090"/>
      <c r="AY32" s="1090"/>
      <c r="AZ32" s="1090"/>
      <c r="BA32" s="1090"/>
      <c r="BB32" s="1090"/>
      <c r="BC32" s="1090"/>
      <c r="BD32" s="1090"/>
      <c r="BE32" s="1090"/>
      <c r="BF32" s="1090"/>
      <c r="BG32" s="1090"/>
      <c r="BH32" s="1090"/>
      <c r="BI32" s="1090"/>
      <c r="BJ32" s="1090"/>
      <c r="BK32" s="1090"/>
      <c r="BL32" s="1090"/>
      <c r="BM32" s="1090"/>
      <c r="BN32" s="1090"/>
      <c r="BO32" s="1090"/>
      <c r="BP32" s="1090"/>
      <c r="BQ32" s="1090"/>
      <c r="BR32" s="1090"/>
      <c r="BS32" s="1090"/>
      <c r="BT32" s="1090"/>
      <c r="BU32" s="1090"/>
      <c r="BV32" s="1090"/>
      <c r="BW32" s="1090"/>
      <c r="BX32" s="1090"/>
      <c r="BY32" s="1090"/>
      <c r="BZ32" s="1090"/>
      <c r="CA32" s="1090"/>
      <c r="CB32" s="1090"/>
      <c r="CC32" s="1090"/>
      <c r="CD32" s="1090"/>
      <c r="CE32" s="1090"/>
      <c r="CF32" s="1090"/>
      <c r="CG32" s="1090"/>
      <c r="CH32" s="1090"/>
      <c r="CI32" s="1090"/>
      <c r="CJ32" s="1090"/>
      <c r="CK32" s="1090"/>
      <c r="CL32" s="1090"/>
      <c r="CM32" s="1090"/>
      <c r="CN32" s="1090"/>
      <c r="CO32" s="1090"/>
      <c r="CP32" s="1090"/>
      <c r="CQ32" s="1090"/>
      <c r="CR32" s="1090"/>
      <c r="CS32" s="1090"/>
      <c r="CT32" s="1090"/>
      <c r="CU32" s="1090"/>
      <c r="CV32" s="1090"/>
      <c r="CW32" s="1090"/>
      <c r="CX32" s="1090"/>
      <c r="CY32" s="1090"/>
      <c r="CZ32" s="1090"/>
      <c r="DA32" s="1090"/>
      <c r="DB32" s="1090"/>
      <c r="DC32" s="1090"/>
      <c r="DD32" s="1090"/>
      <c r="DE32" s="1090"/>
      <c r="DF32" s="1090"/>
      <c r="DG32" s="1090"/>
      <c r="DH32" s="1090"/>
      <c r="DI32" s="1090"/>
      <c r="DJ32" s="1090"/>
      <c r="DK32" s="1090"/>
      <c r="DL32" s="1090"/>
      <c r="DM32" s="1090"/>
      <c r="DN32" s="1090"/>
      <c r="DO32" s="1090"/>
      <c r="DP32" s="1090"/>
      <c r="DQ32" s="1090"/>
      <c r="DR32" s="1090"/>
      <c r="DS32" s="1090"/>
      <c r="DT32" s="1090"/>
      <c r="DU32" s="1090"/>
      <c r="DV32" s="1090"/>
      <c r="DW32" s="1090"/>
      <c r="DX32" s="1090"/>
      <c r="DY32" s="1090"/>
      <c r="DZ32" s="1090"/>
      <c r="EA32" s="1090"/>
      <c r="EB32" s="1090"/>
      <c r="EC32" s="1090"/>
      <c r="ED32" s="1090"/>
      <c r="EE32" s="1090"/>
      <c r="EF32" s="1090"/>
      <c r="EG32" s="1090"/>
      <c r="EH32" s="1090"/>
      <c r="EI32" s="1090"/>
      <c r="EJ32" s="1090"/>
      <c r="EK32" s="1090"/>
      <c r="EL32" s="1090"/>
      <c r="EM32" s="1090"/>
      <c r="EN32" s="1090"/>
      <c r="EO32" s="1090"/>
      <c r="EP32" s="1090"/>
      <c r="EQ32" s="1090"/>
      <c r="ER32" s="1090"/>
      <c r="ES32" s="1090"/>
      <c r="ET32" s="1090"/>
      <c r="EU32" s="1090"/>
      <c r="EV32" s="1090"/>
      <c r="EW32" s="1090"/>
      <c r="EX32" s="1090"/>
      <c r="EY32" s="1090"/>
      <c r="EZ32" s="1090"/>
      <c r="FA32" s="1090"/>
      <c r="FB32" s="1090"/>
      <c r="FC32" s="1090"/>
      <c r="FD32" s="1090"/>
      <c r="FE32" s="1090"/>
      <c r="FF32" s="1090"/>
      <c r="FG32" s="1090"/>
      <c r="FH32" s="1090"/>
      <c r="FI32" s="1090"/>
      <c r="FJ32" s="1090"/>
      <c r="FK32" s="1090"/>
      <c r="FL32" s="1090"/>
      <c r="FM32" s="1090"/>
      <c r="FN32" s="1090"/>
      <c r="FO32" s="1090"/>
      <c r="FP32" s="1090"/>
      <c r="FQ32" s="1090"/>
      <c r="FR32" s="1090"/>
      <c r="FS32" s="1090"/>
      <c r="FT32" s="1090"/>
      <c r="FU32" s="1090"/>
      <c r="FV32" s="1090"/>
      <c r="FW32" s="1090"/>
      <c r="FX32" s="1090"/>
      <c r="FY32" s="1090"/>
      <c r="FZ32" s="1090"/>
      <c r="GA32" s="1090"/>
      <c r="GB32" s="1090"/>
      <c r="GC32" s="1090"/>
      <c r="GD32" s="1090"/>
      <c r="GE32" s="1090"/>
      <c r="GF32" s="1090"/>
      <c r="GG32" s="1090"/>
      <c r="GH32" s="1090"/>
      <c r="GI32" s="1090"/>
      <c r="GJ32" s="1090"/>
      <c r="GK32" s="1090"/>
      <c r="GL32" s="1090"/>
      <c r="GM32" s="1090"/>
      <c r="GN32" s="1090"/>
      <c r="GO32" s="1090"/>
      <c r="GP32" s="1090"/>
      <c r="GQ32" s="1090"/>
      <c r="GR32" s="1090"/>
      <c r="GS32" s="1090"/>
      <c r="GT32" s="1090"/>
      <c r="GU32" s="1090"/>
      <c r="GV32" s="1090"/>
      <c r="GW32" s="1090"/>
      <c r="GX32" s="1090"/>
      <c r="GY32" s="1090"/>
      <c r="GZ32" s="1090"/>
      <c r="HA32" s="1090"/>
      <c r="HB32" s="1090"/>
      <c r="HC32" s="1090"/>
      <c r="HD32" s="1090"/>
      <c r="HE32" s="1090"/>
      <c r="HF32" s="1090"/>
      <c r="HG32" s="1090"/>
      <c r="HH32" s="1090"/>
      <c r="HI32" s="1090"/>
      <c r="HJ32" s="1090"/>
      <c r="HK32" s="1090"/>
      <c r="HL32" s="1090"/>
      <c r="HM32" s="1090"/>
      <c r="HN32" s="1090"/>
      <c r="HO32" s="1090"/>
      <c r="HP32" s="1090"/>
      <c r="HQ32" s="1090"/>
      <c r="HR32" s="1090"/>
      <c r="HS32" s="1090"/>
      <c r="HT32" s="1090"/>
      <c r="HU32" s="1090"/>
      <c r="HV32" s="1090"/>
      <c r="HW32" s="1090"/>
      <c r="HX32" s="1090"/>
      <c r="HY32" s="1090"/>
      <c r="HZ32" s="1090"/>
      <c r="IA32" s="1090"/>
      <c r="IB32" s="1090"/>
      <c r="IC32" s="1090"/>
      <c r="ID32" s="1090"/>
      <c r="IE32" s="1090"/>
      <c r="IF32" s="1090"/>
      <c r="IG32" s="1090"/>
      <c r="IH32" s="1090"/>
      <c r="II32" s="1090"/>
      <c r="IJ32" s="1090"/>
      <c r="IK32" s="1090"/>
      <c r="IL32" s="1090"/>
      <c r="IM32" s="1090"/>
      <c r="IN32" s="1090"/>
      <c r="IO32" s="1090"/>
      <c r="IP32" s="1090"/>
      <c r="IQ32" s="1090"/>
      <c r="IR32" s="1090"/>
      <c r="IS32" s="1090"/>
      <c r="IT32" s="1090"/>
      <c r="IU32" s="1090"/>
      <c r="IV32" s="1090"/>
    </row>
    <row r="33" spans="1:256" ht="42">
      <c r="A33" s="1858"/>
      <c r="B33" s="1852"/>
      <c r="C33" s="1844"/>
      <c r="D33" s="1846"/>
      <c r="E33" s="1181" t="s">
        <v>668</v>
      </c>
      <c r="F33" s="1223">
        <v>58781.34</v>
      </c>
      <c r="G33" s="1238">
        <v>58585.35</v>
      </c>
      <c r="H33" s="1241">
        <f t="shared" si="0"/>
        <v>0.9966657786297488</v>
      </c>
      <c r="I33" s="1090"/>
      <c r="J33" s="1090"/>
      <c r="K33" s="1090"/>
      <c r="L33" s="1090"/>
      <c r="M33" s="1090"/>
      <c r="N33" s="1090"/>
      <c r="O33" s="1090"/>
      <c r="P33" s="1090"/>
      <c r="Q33" s="1090"/>
      <c r="R33" s="1090"/>
      <c r="S33" s="1090"/>
      <c r="T33" s="1090"/>
      <c r="U33" s="1090"/>
      <c r="V33" s="1090"/>
      <c r="W33" s="1090"/>
      <c r="X33" s="1090"/>
      <c r="Y33" s="1090"/>
      <c r="Z33" s="1090"/>
      <c r="AA33" s="1090"/>
      <c r="AB33" s="1090"/>
      <c r="AC33" s="1090"/>
      <c r="AD33" s="1090"/>
      <c r="AE33" s="1090"/>
      <c r="AF33" s="1090"/>
      <c r="AG33" s="1090"/>
      <c r="AH33" s="1090"/>
      <c r="AI33" s="1090"/>
      <c r="AJ33" s="1090"/>
      <c r="AK33" s="1090"/>
      <c r="AL33" s="1090"/>
      <c r="AM33" s="1090"/>
      <c r="AN33" s="1090"/>
      <c r="AO33" s="1090"/>
      <c r="AP33" s="1090"/>
      <c r="AQ33" s="1090"/>
      <c r="AR33" s="1090"/>
      <c r="AS33" s="1090"/>
      <c r="AT33" s="1090"/>
      <c r="AU33" s="1090"/>
      <c r="AV33" s="1090"/>
      <c r="AW33" s="1090"/>
      <c r="AX33" s="1090"/>
      <c r="AY33" s="1090"/>
      <c r="AZ33" s="1090"/>
      <c r="BA33" s="1090"/>
      <c r="BB33" s="1090"/>
      <c r="BC33" s="1090"/>
      <c r="BD33" s="1090"/>
      <c r="BE33" s="1090"/>
      <c r="BF33" s="1090"/>
      <c r="BG33" s="1090"/>
      <c r="BH33" s="1090"/>
      <c r="BI33" s="1090"/>
      <c r="BJ33" s="1090"/>
      <c r="BK33" s="1090"/>
      <c r="BL33" s="1090"/>
      <c r="BM33" s="1090"/>
      <c r="BN33" s="1090"/>
      <c r="BO33" s="1090"/>
      <c r="BP33" s="1090"/>
      <c r="BQ33" s="1090"/>
      <c r="BR33" s="1090"/>
      <c r="BS33" s="1090"/>
      <c r="BT33" s="1090"/>
      <c r="BU33" s="1090"/>
      <c r="BV33" s="1090"/>
      <c r="BW33" s="1090"/>
      <c r="BX33" s="1090"/>
      <c r="BY33" s="1090"/>
      <c r="BZ33" s="1090"/>
      <c r="CA33" s="1090"/>
      <c r="CB33" s="1090"/>
      <c r="CC33" s="1090"/>
      <c r="CD33" s="1090"/>
      <c r="CE33" s="1090"/>
      <c r="CF33" s="1090"/>
      <c r="CG33" s="1090"/>
      <c r="CH33" s="1090"/>
      <c r="CI33" s="1090"/>
      <c r="CJ33" s="1090"/>
      <c r="CK33" s="1090"/>
      <c r="CL33" s="1090"/>
      <c r="CM33" s="1090"/>
      <c r="CN33" s="1090"/>
      <c r="CO33" s="1090"/>
      <c r="CP33" s="1090"/>
      <c r="CQ33" s="1090"/>
      <c r="CR33" s="1090"/>
      <c r="CS33" s="1090"/>
      <c r="CT33" s="1090"/>
      <c r="CU33" s="1090"/>
      <c r="CV33" s="1090"/>
      <c r="CW33" s="1090"/>
      <c r="CX33" s="1090"/>
      <c r="CY33" s="1090"/>
      <c r="CZ33" s="1090"/>
      <c r="DA33" s="1090"/>
      <c r="DB33" s="1090"/>
      <c r="DC33" s="1090"/>
      <c r="DD33" s="1090"/>
      <c r="DE33" s="1090"/>
      <c r="DF33" s="1090"/>
      <c r="DG33" s="1090"/>
      <c r="DH33" s="1090"/>
      <c r="DI33" s="1090"/>
      <c r="DJ33" s="1090"/>
      <c r="DK33" s="1090"/>
      <c r="DL33" s="1090"/>
      <c r="DM33" s="1090"/>
      <c r="DN33" s="1090"/>
      <c r="DO33" s="1090"/>
      <c r="DP33" s="1090"/>
      <c r="DQ33" s="1090"/>
      <c r="DR33" s="1090"/>
      <c r="DS33" s="1090"/>
      <c r="DT33" s="1090"/>
      <c r="DU33" s="1090"/>
      <c r="DV33" s="1090"/>
      <c r="DW33" s="1090"/>
      <c r="DX33" s="1090"/>
      <c r="DY33" s="1090"/>
      <c r="DZ33" s="1090"/>
      <c r="EA33" s="1090"/>
      <c r="EB33" s="1090"/>
      <c r="EC33" s="1090"/>
      <c r="ED33" s="1090"/>
      <c r="EE33" s="1090"/>
      <c r="EF33" s="1090"/>
      <c r="EG33" s="1090"/>
      <c r="EH33" s="1090"/>
      <c r="EI33" s="1090"/>
      <c r="EJ33" s="1090"/>
      <c r="EK33" s="1090"/>
      <c r="EL33" s="1090"/>
      <c r="EM33" s="1090"/>
      <c r="EN33" s="1090"/>
      <c r="EO33" s="1090"/>
      <c r="EP33" s="1090"/>
      <c r="EQ33" s="1090"/>
      <c r="ER33" s="1090"/>
      <c r="ES33" s="1090"/>
      <c r="ET33" s="1090"/>
      <c r="EU33" s="1090"/>
      <c r="EV33" s="1090"/>
      <c r="EW33" s="1090"/>
      <c r="EX33" s="1090"/>
      <c r="EY33" s="1090"/>
      <c r="EZ33" s="1090"/>
      <c r="FA33" s="1090"/>
      <c r="FB33" s="1090"/>
      <c r="FC33" s="1090"/>
      <c r="FD33" s="1090"/>
      <c r="FE33" s="1090"/>
      <c r="FF33" s="1090"/>
      <c r="FG33" s="1090"/>
      <c r="FH33" s="1090"/>
      <c r="FI33" s="1090"/>
      <c r="FJ33" s="1090"/>
      <c r="FK33" s="1090"/>
      <c r="FL33" s="1090"/>
      <c r="FM33" s="1090"/>
      <c r="FN33" s="1090"/>
      <c r="FO33" s="1090"/>
      <c r="FP33" s="1090"/>
      <c r="FQ33" s="1090"/>
      <c r="FR33" s="1090"/>
      <c r="FS33" s="1090"/>
      <c r="FT33" s="1090"/>
      <c r="FU33" s="1090"/>
      <c r="FV33" s="1090"/>
      <c r="FW33" s="1090"/>
      <c r="FX33" s="1090"/>
      <c r="FY33" s="1090"/>
      <c r="FZ33" s="1090"/>
      <c r="GA33" s="1090"/>
      <c r="GB33" s="1090"/>
      <c r="GC33" s="1090"/>
      <c r="GD33" s="1090"/>
      <c r="GE33" s="1090"/>
      <c r="GF33" s="1090"/>
      <c r="GG33" s="1090"/>
      <c r="GH33" s="1090"/>
      <c r="GI33" s="1090"/>
      <c r="GJ33" s="1090"/>
      <c r="GK33" s="1090"/>
      <c r="GL33" s="1090"/>
      <c r="GM33" s="1090"/>
      <c r="GN33" s="1090"/>
      <c r="GO33" s="1090"/>
      <c r="GP33" s="1090"/>
      <c r="GQ33" s="1090"/>
      <c r="GR33" s="1090"/>
      <c r="GS33" s="1090"/>
      <c r="GT33" s="1090"/>
      <c r="GU33" s="1090"/>
      <c r="GV33" s="1090"/>
      <c r="GW33" s="1090"/>
      <c r="GX33" s="1090"/>
      <c r="GY33" s="1090"/>
      <c r="GZ33" s="1090"/>
      <c r="HA33" s="1090"/>
      <c r="HB33" s="1090"/>
      <c r="HC33" s="1090"/>
      <c r="HD33" s="1090"/>
      <c r="HE33" s="1090"/>
      <c r="HF33" s="1090"/>
      <c r="HG33" s="1090"/>
      <c r="HH33" s="1090"/>
      <c r="HI33" s="1090"/>
      <c r="HJ33" s="1090"/>
      <c r="HK33" s="1090"/>
      <c r="HL33" s="1090"/>
      <c r="HM33" s="1090"/>
      <c r="HN33" s="1090"/>
      <c r="HO33" s="1090"/>
      <c r="HP33" s="1090"/>
      <c r="HQ33" s="1090"/>
      <c r="HR33" s="1090"/>
      <c r="HS33" s="1090"/>
      <c r="HT33" s="1090"/>
      <c r="HU33" s="1090"/>
      <c r="HV33" s="1090"/>
      <c r="HW33" s="1090"/>
      <c r="HX33" s="1090"/>
      <c r="HY33" s="1090"/>
      <c r="HZ33" s="1090"/>
      <c r="IA33" s="1090"/>
      <c r="IB33" s="1090"/>
      <c r="IC33" s="1090"/>
      <c r="ID33" s="1090"/>
      <c r="IE33" s="1090"/>
      <c r="IF33" s="1090"/>
      <c r="IG33" s="1090"/>
      <c r="IH33" s="1090"/>
      <c r="II33" s="1090"/>
      <c r="IJ33" s="1090"/>
      <c r="IK33" s="1090"/>
      <c r="IL33" s="1090"/>
      <c r="IM33" s="1090"/>
      <c r="IN33" s="1090"/>
      <c r="IO33" s="1090"/>
      <c r="IP33" s="1090"/>
      <c r="IQ33" s="1090"/>
      <c r="IR33" s="1090"/>
      <c r="IS33" s="1090"/>
      <c r="IT33" s="1090"/>
      <c r="IU33" s="1090"/>
      <c r="IV33" s="1090"/>
    </row>
    <row r="34" spans="1:256" ht="42">
      <c r="A34" s="1864"/>
      <c r="B34" s="1853"/>
      <c r="C34" s="1845"/>
      <c r="D34" s="1726"/>
      <c r="E34" s="1181" t="s">
        <v>669</v>
      </c>
      <c r="F34" s="1223">
        <v>25915.51</v>
      </c>
      <c r="G34" s="1238">
        <v>25798.16</v>
      </c>
      <c r="H34" s="1241">
        <f t="shared" si="0"/>
        <v>0.9954718236299421</v>
      </c>
      <c r="I34" s="1090"/>
      <c r="J34" s="1090"/>
      <c r="K34" s="1090"/>
      <c r="L34" s="1090"/>
      <c r="M34" s="1090"/>
      <c r="N34" s="1090"/>
      <c r="O34" s="1090"/>
      <c r="P34" s="1090"/>
      <c r="Q34" s="1090"/>
      <c r="R34" s="1090"/>
      <c r="S34" s="1090"/>
      <c r="T34" s="1090"/>
      <c r="U34" s="1090"/>
      <c r="V34" s="1090"/>
      <c r="W34" s="1090"/>
      <c r="X34" s="1090"/>
      <c r="Y34" s="1090"/>
      <c r="Z34" s="1090"/>
      <c r="AA34" s="1090"/>
      <c r="AB34" s="1090"/>
      <c r="AC34" s="1090"/>
      <c r="AD34" s="1090"/>
      <c r="AE34" s="1090"/>
      <c r="AF34" s="1090"/>
      <c r="AG34" s="1090"/>
      <c r="AH34" s="1090"/>
      <c r="AI34" s="1090"/>
      <c r="AJ34" s="1090"/>
      <c r="AK34" s="1090"/>
      <c r="AL34" s="1090"/>
      <c r="AM34" s="1090"/>
      <c r="AN34" s="1090"/>
      <c r="AO34" s="1090"/>
      <c r="AP34" s="1090"/>
      <c r="AQ34" s="1090"/>
      <c r="AR34" s="1090"/>
      <c r="AS34" s="1090"/>
      <c r="AT34" s="1090"/>
      <c r="AU34" s="1090"/>
      <c r="AV34" s="1090"/>
      <c r="AW34" s="1090"/>
      <c r="AX34" s="1090"/>
      <c r="AY34" s="1090"/>
      <c r="AZ34" s="1090"/>
      <c r="BA34" s="1090"/>
      <c r="BB34" s="1090"/>
      <c r="BC34" s="1090"/>
      <c r="BD34" s="1090"/>
      <c r="BE34" s="1090"/>
      <c r="BF34" s="1090"/>
      <c r="BG34" s="1090"/>
      <c r="BH34" s="1090"/>
      <c r="BI34" s="1090"/>
      <c r="BJ34" s="1090"/>
      <c r="BK34" s="1090"/>
      <c r="BL34" s="1090"/>
      <c r="BM34" s="1090"/>
      <c r="BN34" s="1090"/>
      <c r="BO34" s="1090"/>
      <c r="BP34" s="1090"/>
      <c r="BQ34" s="1090"/>
      <c r="BR34" s="1090"/>
      <c r="BS34" s="1090"/>
      <c r="BT34" s="1090"/>
      <c r="BU34" s="1090"/>
      <c r="BV34" s="1090"/>
      <c r="BW34" s="1090"/>
      <c r="BX34" s="1090"/>
      <c r="BY34" s="1090"/>
      <c r="BZ34" s="1090"/>
      <c r="CA34" s="1090"/>
      <c r="CB34" s="1090"/>
      <c r="CC34" s="1090"/>
      <c r="CD34" s="1090"/>
      <c r="CE34" s="1090"/>
      <c r="CF34" s="1090"/>
      <c r="CG34" s="1090"/>
      <c r="CH34" s="1090"/>
      <c r="CI34" s="1090"/>
      <c r="CJ34" s="1090"/>
      <c r="CK34" s="1090"/>
      <c r="CL34" s="1090"/>
      <c r="CM34" s="1090"/>
      <c r="CN34" s="1090"/>
      <c r="CO34" s="1090"/>
      <c r="CP34" s="1090"/>
      <c r="CQ34" s="1090"/>
      <c r="CR34" s="1090"/>
      <c r="CS34" s="1090"/>
      <c r="CT34" s="1090"/>
      <c r="CU34" s="1090"/>
      <c r="CV34" s="1090"/>
      <c r="CW34" s="1090"/>
      <c r="CX34" s="1090"/>
      <c r="CY34" s="1090"/>
      <c r="CZ34" s="1090"/>
      <c r="DA34" s="1090"/>
      <c r="DB34" s="1090"/>
      <c r="DC34" s="1090"/>
      <c r="DD34" s="1090"/>
      <c r="DE34" s="1090"/>
      <c r="DF34" s="1090"/>
      <c r="DG34" s="1090"/>
      <c r="DH34" s="1090"/>
      <c r="DI34" s="1090"/>
      <c r="DJ34" s="1090"/>
      <c r="DK34" s="1090"/>
      <c r="DL34" s="1090"/>
      <c r="DM34" s="1090"/>
      <c r="DN34" s="1090"/>
      <c r="DO34" s="1090"/>
      <c r="DP34" s="1090"/>
      <c r="DQ34" s="1090"/>
      <c r="DR34" s="1090"/>
      <c r="DS34" s="1090"/>
      <c r="DT34" s="1090"/>
      <c r="DU34" s="1090"/>
      <c r="DV34" s="1090"/>
      <c r="DW34" s="1090"/>
      <c r="DX34" s="1090"/>
      <c r="DY34" s="1090"/>
      <c r="DZ34" s="1090"/>
      <c r="EA34" s="1090"/>
      <c r="EB34" s="1090"/>
      <c r="EC34" s="1090"/>
      <c r="ED34" s="1090"/>
      <c r="EE34" s="1090"/>
      <c r="EF34" s="1090"/>
      <c r="EG34" s="1090"/>
      <c r="EH34" s="1090"/>
      <c r="EI34" s="1090"/>
      <c r="EJ34" s="1090"/>
      <c r="EK34" s="1090"/>
      <c r="EL34" s="1090"/>
      <c r="EM34" s="1090"/>
      <c r="EN34" s="1090"/>
      <c r="EO34" s="1090"/>
      <c r="EP34" s="1090"/>
      <c r="EQ34" s="1090"/>
      <c r="ER34" s="1090"/>
      <c r="ES34" s="1090"/>
      <c r="ET34" s="1090"/>
      <c r="EU34" s="1090"/>
      <c r="EV34" s="1090"/>
      <c r="EW34" s="1090"/>
      <c r="EX34" s="1090"/>
      <c r="EY34" s="1090"/>
      <c r="EZ34" s="1090"/>
      <c r="FA34" s="1090"/>
      <c r="FB34" s="1090"/>
      <c r="FC34" s="1090"/>
      <c r="FD34" s="1090"/>
      <c r="FE34" s="1090"/>
      <c r="FF34" s="1090"/>
      <c r="FG34" s="1090"/>
      <c r="FH34" s="1090"/>
      <c r="FI34" s="1090"/>
      <c r="FJ34" s="1090"/>
      <c r="FK34" s="1090"/>
      <c r="FL34" s="1090"/>
      <c r="FM34" s="1090"/>
      <c r="FN34" s="1090"/>
      <c r="FO34" s="1090"/>
      <c r="FP34" s="1090"/>
      <c r="FQ34" s="1090"/>
      <c r="FR34" s="1090"/>
      <c r="FS34" s="1090"/>
      <c r="FT34" s="1090"/>
      <c r="FU34" s="1090"/>
      <c r="FV34" s="1090"/>
      <c r="FW34" s="1090"/>
      <c r="FX34" s="1090"/>
      <c r="FY34" s="1090"/>
      <c r="FZ34" s="1090"/>
      <c r="GA34" s="1090"/>
      <c r="GB34" s="1090"/>
      <c r="GC34" s="1090"/>
      <c r="GD34" s="1090"/>
      <c r="GE34" s="1090"/>
      <c r="GF34" s="1090"/>
      <c r="GG34" s="1090"/>
      <c r="GH34" s="1090"/>
      <c r="GI34" s="1090"/>
      <c r="GJ34" s="1090"/>
      <c r="GK34" s="1090"/>
      <c r="GL34" s="1090"/>
      <c r="GM34" s="1090"/>
      <c r="GN34" s="1090"/>
      <c r="GO34" s="1090"/>
      <c r="GP34" s="1090"/>
      <c r="GQ34" s="1090"/>
      <c r="GR34" s="1090"/>
      <c r="GS34" s="1090"/>
      <c r="GT34" s="1090"/>
      <c r="GU34" s="1090"/>
      <c r="GV34" s="1090"/>
      <c r="GW34" s="1090"/>
      <c r="GX34" s="1090"/>
      <c r="GY34" s="1090"/>
      <c r="GZ34" s="1090"/>
      <c r="HA34" s="1090"/>
      <c r="HB34" s="1090"/>
      <c r="HC34" s="1090"/>
      <c r="HD34" s="1090"/>
      <c r="HE34" s="1090"/>
      <c r="HF34" s="1090"/>
      <c r="HG34" s="1090"/>
      <c r="HH34" s="1090"/>
      <c r="HI34" s="1090"/>
      <c r="HJ34" s="1090"/>
      <c r="HK34" s="1090"/>
      <c r="HL34" s="1090"/>
      <c r="HM34" s="1090"/>
      <c r="HN34" s="1090"/>
      <c r="HO34" s="1090"/>
      <c r="HP34" s="1090"/>
      <c r="HQ34" s="1090"/>
      <c r="HR34" s="1090"/>
      <c r="HS34" s="1090"/>
      <c r="HT34" s="1090"/>
      <c r="HU34" s="1090"/>
      <c r="HV34" s="1090"/>
      <c r="HW34" s="1090"/>
      <c r="HX34" s="1090"/>
      <c r="HY34" s="1090"/>
      <c r="HZ34" s="1090"/>
      <c r="IA34" s="1090"/>
      <c r="IB34" s="1090"/>
      <c r="IC34" s="1090"/>
      <c r="ID34" s="1090"/>
      <c r="IE34" s="1090"/>
      <c r="IF34" s="1090"/>
      <c r="IG34" s="1090"/>
      <c r="IH34" s="1090"/>
      <c r="II34" s="1090"/>
      <c r="IJ34" s="1090"/>
      <c r="IK34" s="1090"/>
      <c r="IL34" s="1090"/>
      <c r="IM34" s="1090"/>
      <c r="IN34" s="1090"/>
      <c r="IO34" s="1090"/>
      <c r="IP34" s="1090"/>
      <c r="IQ34" s="1090"/>
      <c r="IR34" s="1090"/>
      <c r="IS34" s="1090"/>
      <c r="IT34" s="1090"/>
      <c r="IU34" s="1090"/>
      <c r="IV34" s="1090"/>
    </row>
    <row r="35" spans="1:256" ht="63">
      <c r="A35" s="1858" t="s">
        <v>306</v>
      </c>
      <c r="B35" s="1852">
        <v>7461</v>
      </c>
      <c r="C35" s="1844" t="s">
        <v>215</v>
      </c>
      <c r="D35" s="1846" t="s">
        <v>290</v>
      </c>
      <c r="E35" s="1218" t="s">
        <v>670</v>
      </c>
      <c r="F35" s="1222">
        <v>1466.2</v>
      </c>
      <c r="G35" s="1239">
        <v>1466.2</v>
      </c>
      <c r="H35" s="1241">
        <f t="shared" si="0"/>
        <v>1</v>
      </c>
      <c r="I35" s="1090"/>
      <c r="J35" s="1090"/>
      <c r="K35" s="1090"/>
      <c r="L35" s="1090"/>
      <c r="M35" s="1090"/>
      <c r="N35" s="1090"/>
      <c r="O35" s="1090"/>
      <c r="P35" s="1090"/>
      <c r="Q35" s="1090"/>
      <c r="R35" s="1090"/>
      <c r="S35" s="1090"/>
      <c r="T35" s="1090"/>
      <c r="U35" s="1090"/>
      <c r="V35" s="1090"/>
      <c r="W35" s="1090"/>
      <c r="X35" s="1090"/>
      <c r="Y35" s="1090"/>
      <c r="Z35" s="1090"/>
      <c r="AA35" s="1090"/>
      <c r="AB35" s="1090"/>
      <c r="AC35" s="1090"/>
      <c r="AD35" s="1090"/>
      <c r="AE35" s="1090"/>
      <c r="AF35" s="1090"/>
      <c r="AG35" s="1090"/>
      <c r="AH35" s="1090"/>
      <c r="AI35" s="1090"/>
      <c r="AJ35" s="1090"/>
      <c r="AK35" s="1090"/>
      <c r="AL35" s="1090"/>
      <c r="AM35" s="1090"/>
      <c r="AN35" s="1090"/>
      <c r="AO35" s="1090"/>
      <c r="AP35" s="1090"/>
      <c r="AQ35" s="1090"/>
      <c r="AR35" s="1090"/>
      <c r="AS35" s="1090"/>
      <c r="AT35" s="1090"/>
      <c r="AU35" s="1090"/>
      <c r="AV35" s="1090"/>
      <c r="AW35" s="1090"/>
      <c r="AX35" s="1090"/>
      <c r="AY35" s="1090"/>
      <c r="AZ35" s="1090"/>
      <c r="BA35" s="1090"/>
      <c r="BB35" s="1090"/>
      <c r="BC35" s="1090"/>
      <c r="BD35" s="1090"/>
      <c r="BE35" s="1090"/>
      <c r="BF35" s="1090"/>
      <c r="BG35" s="1090"/>
      <c r="BH35" s="1090"/>
      <c r="BI35" s="1090"/>
      <c r="BJ35" s="1090"/>
      <c r="BK35" s="1090"/>
      <c r="BL35" s="1090"/>
      <c r="BM35" s="1090"/>
      <c r="BN35" s="1090"/>
      <c r="BO35" s="1090"/>
      <c r="BP35" s="1090"/>
      <c r="BQ35" s="1090"/>
      <c r="BR35" s="1090"/>
      <c r="BS35" s="1090"/>
      <c r="BT35" s="1090"/>
      <c r="BU35" s="1090"/>
      <c r="BV35" s="1090"/>
      <c r="BW35" s="1090"/>
      <c r="BX35" s="1090"/>
      <c r="BY35" s="1090"/>
      <c r="BZ35" s="1090"/>
      <c r="CA35" s="1090"/>
      <c r="CB35" s="1090"/>
      <c r="CC35" s="1090"/>
      <c r="CD35" s="1090"/>
      <c r="CE35" s="1090"/>
      <c r="CF35" s="1090"/>
      <c r="CG35" s="1090"/>
      <c r="CH35" s="1090"/>
      <c r="CI35" s="1090"/>
      <c r="CJ35" s="1090"/>
      <c r="CK35" s="1090"/>
      <c r="CL35" s="1090"/>
      <c r="CM35" s="1090"/>
      <c r="CN35" s="1090"/>
      <c r="CO35" s="1090"/>
      <c r="CP35" s="1090"/>
      <c r="CQ35" s="1090"/>
      <c r="CR35" s="1090"/>
      <c r="CS35" s="1090"/>
      <c r="CT35" s="1090"/>
      <c r="CU35" s="1090"/>
      <c r="CV35" s="1090"/>
      <c r="CW35" s="1090"/>
      <c r="CX35" s="1090"/>
      <c r="CY35" s="1090"/>
      <c r="CZ35" s="1090"/>
      <c r="DA35" s="1090"/>
      <c r="DB35" s="1090"/>
      <c r="DC35" s="1090"/>
      <c r="DD35" s="1090"/>
      <c r="DE35" s="1090"/>
      <c r="DF35" s="1090"/>
      <c r="DG35" s="1090"/>
      <c r="DH35" s="1090"/>
      <c r="DI35" s="1090"/>
      <c r="DJ35" s="1090"/>
      <c r="DK35" s="1090"/>
      <c r="DL35" s="1090"/>
      <c r="DM35" s="1090"/>
      <c r="DN35" s="1090"/>
      <c r="DO35" s="1090"/>
      <c r="DP35" s="1090"/>
      <c r="DQ35" s="1090"/>
      <c r="DR35" s="1090"/>
      <c r="DS35" s="1090"/>
      <c r="DT35" s="1090"/>
      <c r="DU35" s="1090"/>
      <c r="DV35" s="1090"/>
      <c r="DW35" s="1090"/>
      <c r="DX35" s="1090"/>
      <c r="DY35" s="1090"/>
      <c r="DZ35" s="1090"/>
      <c r="EA35" s="1090"/>
      <c r="EB35" s="1090"/>
      <c r="EC35" s="1090"/>
      <c r="ED35" s="1090"/>
      <c r="EE35" s="1090"/>
      <c r="EF35" s="1090"/>
      <c r="EG35" s="1090"/>
      <c r="EH35" s="1090"/>
      <c r="EI35" s="1090"/>
      <c r="EJ35" s="1090"/>
      <c r="EK35" s="1090"/>
      <c r="EL35" s="1090"/>
      <c r="EM35" s="1090"/>
      <c r="EN35" s="1090"/>
      <c r="EO35" s="1090"/>
      <c r="EP35" s="1090"/>
      <c r="EQ35" s="1090"/>
      <c r="ER35" s="1090"/>
      <c r="ES35" s="1090"/>
      <c r="ET35" s="1090"/>
      <c r="EU35" s="1090"/>
      <c r="EV35" s="1090"/>
      <c r="EW35" s="1090"/>
      <c r="EX35" s="1090"/>
      <c r="EY35" s="1090"/>
      <c r="EZ35" s="1090"/>
      <c r="FA35" s="1090"/>
      <c r="FB35" s="1090"/>
      <c r="FC35" s="1090"/>
      <c r="FD35" s="1090"/>
      <c r="FE35" s="1090"/>
      <c r="FF35" s="1090"/>
      <c r="FG35" s="1090"/>
      <c r="FH35" s="1090"/>
      <c r="FI35" s="1090"/>
      <c r="FJ35" s="1090"/>
      <c r="FK35" s="1090"/>
      <c r="FL35" s="1090"/>
      <c r="FM35" s="1090"/>
      <c r="FN35" s="1090"/>
      <c r="FO35" s="1090"/>
      <c r="FP35" s="1090"/>
      <c r="FQ35" s="1090"/>
      <c r="FR35" s="1090"/>
      <c r="FS35" s="1090"/>
      <c r="FT35" s="1090"/>
      <c r="FU35" s="1090"/>
      <c r="FV35" s="1090"/>
      <c r="FW35" s="1090"/>
      <c r="FX35" s="1090"/>
      <c r="FY35" s="1090"/>
      <c r="FZ35" s="1090"/>
      <c r="GA35" s="1090"/>
      <c r="GB35" s="1090"/>
      <c r="GC35" s="1090"/>
      <c r="GD35" s="1090"/>
      <c r="GE35" s="1090"/>
      <c r="GF35" s="1090"/>
      <c r="GG35" s="1090"/>
      <c r="GH35" s="1090"/>
      <c r="GI35" s="1090"/>
      <c r="GJ35" s="1090"/>
      <c r="GK35" s="1090"/>
      <c r="GL35" s="1090"/>
      <c r="GM35" s="1090"/>
      <c r="GN35" s="1090"/>
      <c r="GO35" s="1090"/>
      <c r="GP35" s="1090"/>
      <c r="GQ35" s="1090"/>
      <c r="GR35" s="1090"/>
      <c r="GS35" s="1090"/>
      <c r="GT35" s="1090"/>
      <c r="GU35" s="1090"/>
      <c r="GV35" s="1090"/>
      <c r="GW35" s="1090"/>
      <c r="GX35" s="1090"/>
      <c r="GY35" s="1090"/>
      <c r="GZ35" s="1090"/>
      <c r="HA35" s="1090"/>
      <c r="HB35" s="1090"/>
      <c r="HC35" s="1090"/>
      <c r="HD35" s="1090"/>
      <c r="HE35" s="1090"/>
      <c r="HF35" s="1090"/>
      <c r="HG35" s="1090"/>
      <c r="HH35" s="1090"/>
      <c r="HI35" s="1090"/>
      <c r="HJ35" s="1090"/>
      <c r="HK35" s="1090"/>
      <c r="HL35" s="1090"/>
      <c r="HM35" s="1090"/>
      <c r="HN35" s="1090"/>
      <c r="HO35" s="1090"/>
      <c r="HP35" s="1090"/>
      <c r="HQ35" s="1090"/>
      <c r="HR35" s="1090"/>
      <c r="HS35" s="1090"/>
      <c r="HT35" s="1090"/>
      <c r="HU35" s="1090"/>
      <c r="HV35" s="1090"/>
      <c r="HW35" s="1090"/>
      <c r="HX35" s="1090"/>
      <c r="HY35" s="1090"/>
      <c r="HZ35" s="1090"/>
      <c r="IA35" s="1090"/>
      <c r="IB35" s="1090"/>
      <c r="IC35" s="1090"/>
      <c r="ID35" s="1090"/>
      <c r="IE35" s="1090"/>
      <c r="IF35" s="1090"/>
      <c r="IG35" s="1090"/>
      <c r="IH35" s="1090"/>
      <c r="II35" s="1090"/>
      <c r="IJ35" s="1090"/>
      <c r="IK35" s="1090"/>
      <c r="IL35" s="1090"/>
      <c r="IM35" s="1090"/>
      <c r="IN35" s="1090"/>
      <c r="IO35" s="1090"/>
      <c r="IP35" s="1090"/>
      <c r="IQ35" s="1090"/>
      <c r="IR35" s="1090"/>
      <c r="IS35" s="1090"/>
      <c r="IT35" s="1090"/>
      <c r="IU35" s="1090"/>
      <c r="IV35" s="1090"/>
    </row>
    <row r="36" spans="1:256" ht="42">
      <c r="A36" s="1858"/>
      <c r="B36" s="1852"/>
      <c r="C36" s="1844"/>
      <c r="D36" s="1846"/>
      <c r="E36" s="1181" t="s">
        <v>671</v>
      </c>
      <c r="F36" s="1223">
        <v>6042.34</v>
      </c>
      <c r="G36" s="1238">
        <v>6042.34</v>
      </c>
      <c r="H36" s="1241">
        <f t="shared" si="0"/>
        <v>1</v>
      </c>
      <c r="I36" s="1090"/>
      <c r="J36" s="1090"/>
      <c r="K36" s="1090"/>
      <c r="L36" s="1090"/>
      <c r="M36" s="1090"/>
      <c r="N36" s="1090"/>
      <c r="O36" s="1090"/>
      <c r="P36" s="1090"/>
      <c r="Q36" s="1090"/>
      <c r="R36" s="1090"/>
      <c r="S36" s="1090"/>
      <c r="T36" s="1090"/>
      <c r="U36" s="1090"/>
      <c r="V36" s="1090"/>
      <c r="W36" s="1090"/>
      <c r="X36" s="1090"/>
      <c r="Y36" s="1090"/>
      <c r="Z36" s="1090"/>
      <c r="AA36" s="1090"/>
      <c r="AB36" s="1090"/>
      <c r="AC36" s="1090"/>
      <c r="AD36" s="1090"/>
      <c r="AE36" s="1090"/>
      <c r="AF36" s="1090"/>
      <c r="AG36" s="1090"/>
      <c r="AH36" s="1090"/>
      <c r="AI36" s="1090"/>
      <c r="AJ36" s="1090"/>
      <c r="AK36" s="1090"/>
      <c r="AL36" s="1090"/>
      <c r="AM36" s="1090"/>
      <c r="AN36" s="1090"/>
      <c r="AO36" s="1090"/>
      <c r="AP36" s="1090"/>
      <c r="AQ36" s="1090"/>
      <c r="AR36" s="1090"/>
      <c r="AS36" s="1090"/>
      <c r="AT36" s="1090"/>
      <c r="AU36" s="1090"/>
      <c r="AV36" s="1090"/>
      <c r="AW36" s="1090"/>
      <c r="AX36" s="1090"/>
      <c r="AY36" s="1090"/>
      <c r="AZ36" s="1090"/>
      <c r="BA36" s="1090"/>
      <c r="BB36" s="1090"/>
      <c r="BC36" s="1090"/>
      <c r="BD36" s="1090"/>
      <c r="BE36" s="1090"/>
      <c r="BF36" s="1090"/>
      <c r="BG36" s="1090"/>
      <c r="BH36" s="1090"/>
      <c r="BI36" s="1090"/>
      <c r="BJ36" s="1090"/>
      <c r="BK36" s="1090"/>
      <c r="BL36" s="1090"/>
      <c r="BM36" s="1090"/>
      <c r="BN36" s="1090"/>
      <c r="BO36" s="1090"/>
      <c r="BP36" s="1090"/>
      <c r="BQ36" s="1090"/>
      <c r="BR36" s="1090"/>
      <c r="BS36" s="1090"/>
      <c r="BT36" s="1090"/>
      <c r="BU36" s="1090"/>
      <c r="BV36" s="1090"/>
      <c r="BW36" s="1090"/>
      <c r="BX36" s="1090"/>
      <c r="BY36" s="1090"/>
      <c r="BZ36" s="1090"/>
      <c r="CA36" s="1090"/>
      <c r="CB36" s="1090"/>
      <c r="CC36" s="1090"/>
      <c r="CD36" s="1090"/>
      <c r="CE36" s="1090"/>
      <c r="CF36" s="1090"/>
      <c r="CG36" s="1090"/>
      <c r="CH36" s="1090"/>
      <c r="CI36" s="1090"/>
      <c r="CJ36" s="1090"/>
      <c r="CK36" s="1090"/>
      <c r="CL36" s="1090"/>
      <c r="CM36" s="1090"/>
      <c r="CN36" s="1090"/>
      <c r="CO36" s="1090"/>
      <c r="CP36" s="1090"/>
      <c r="CQ36" s="1090"/>
      <c r="CR36" s="1090"/>
      <c r="CS36" s="1090"/>
      <c r="CT36" s="1090"/>
      <c r="CU36" s="1090"/>
      <c r="CV36" s="1090"/>
      <c r="CW36" s="1090"/>
      <c r="CX36" s="1090"/>
      <c r="CY36" s="1090"/>
      <c r="CZ36" s="1090"/>
      <c r="DA36" s="1090"/>
      <c r="DB36" s="1090"/>
      <c r="DC36" s="1090"/>
      <c r="DD36" s="1090"/>
      <c r="DE36" s="1090"/>
      <c r="DF36" s="1090"/>
      <c r="DG36" s="1090"/>
      <c r="DH36" s="1090"/>
      <c r="DI36" s="1090"/>
      <c r="DJ36" s="1090"/>
      <c r="DK36" s="1090"/>
      <c r="DL36" s="1090"/>
      <c r="DM36" s="1090"/>
      <c r="DN36" s="1090"/>
      <c r="DO36" s="1090"/>
      <c r="DP36" s="1090"/>
      <c r="DQ36" s="1090"/>
      <c r="DR36" s="1090"/>
      <c r="DS36" s="1090"/>
      <c r="DT36" s="1090"/>
      <c r="DU36" s="1090"/>
      <c r="DV36" s="1090"/>
      <c r="DW36" s="1090"/>
      <c r="DX36" s="1090"/>
      <c r="DY36" s="1090"/>
      <c r="DZ36" s="1090"/>
      <c r="EA36" s="1090"/>
      <c r="EB36" s="1090"/>
      <c r="EC36" s="1090"/>
      <c r="ED36" s="1090"/>
      <c r="EE36" s="1090"/>
      <c r="EF36" s="1090"/>
      <c r="EG36" s="1090"/>
      <c r="EH36" s="1090"/>
      <c r="EI36" s="1090"/>
      <c r="EJ36" s="1090"/>
      <c r="EK36" s="1090"/>
      <c r="EL36" s="1090"/>
      <c r="EM36" s="1090"/>
      <c r="EN36" s="1090"/>
      <c r="EO36" s="1090"/>
      <c r="EP36" s="1090"/>
      <c r="EQ36" s="1090"/>
      <c r="ER36" s="1090"/>
      <c r="ES36" s="1090"/>
      <c r="ET36" s="1090"/>
      <c r="EU36" s="1090"/>
      <c r="EV36" s="1090"/>
      <c r="EW36" s="1090"/>
      <c r="EX36" s="1090"/>
      <c r="EY36" s="1090"/>
      <c r="EZ36" s="1090"/>
      <c r="FA36" s="1090"/>
      <c r="FB36" s="1090"/>
      <c r="FC36" s="1090"/>
      <c r="FD36" s="1090"/>
      <c r="FE36" s="1090"/>
      <c r="FF36" s="1090"/>
      <c r="FG36" s="1090"/>
      <c r="FH36" s="1090"/>
      <c r="FI36" s="1090"/>
      <c r="FJ36" s="1090"/>
      <c r="FK36" s="1090"/>
      <c r="FL36" s="1090"/>
      <c r="FM36" s="1090"/>
      <c r="FN36" s="1090"/>
      <c r="FO36" s="1090"/>
      <c r="FP36" s="1090"/>
      <c r="FQ36" s="1090"/>
      <c r="FR36" s="1090"/>
      <c r="FS36" s="1090"/>
      <c r="FT36" s="1090"/>
      <c r="FU36" s="1090"/>
      <c r="FV36" s="1090"/>
      <c r="FW36" s="1090"/>
      <c r="FX36" s="1090"/>
      <c r="FY36" s="1090"/>
      <c r="FZ36" s="1090"/>
      <c r="GA36" s="1090"/>
      <c r="GB36" s="1090"/>
      <c r="GC36" s="1090"/>
      <c r="GD36" s="1090"/>
      <c r="GE36" s="1090"/>
      <c r="GF36" s="1090"/>
      <c r="GG36" s="1090"/>
      <c r="GH36" s="1090"/>
      <c r="GI36" s="1090"/>
      <c r="GJ36" s="1090"/>
      <c r="GK36" s="1090"/>
      <c r="GL36" s="1090"/>
      <c r="GM36" s="1090"/>
      <c r="GN36" s="1090"/>
      <c r="GO36" s="1090"/>
      <c r="GP36" s="1090"/>
      <c r="GQ36" s="1090"/>
      <c r="GR36" s="1090"/>
      <c r="GS36" s="1090"/>
      <c r="GT36" s="1090"/>
      <c r="GU36" s="1090"/>
      <c r="GV36" s="1090"/>
      <c r="GW36" s="1090"/>
      <c r="GX36" s="1090"/>
      <c r="GY36" s="1090"/>
      <c r="GZ36" s="1090"/>
      <c r="HA36" s="1090"/>
      <c r="HB36" s="1090"/>
      <c r="HC36" s="1090"/>
      <c r="HD36" s="1090"/>
      <c r="HE36" s="1090"/>
      <c r="HF36" s="1090"/>
      <c r="HG36" s="1090"/>
      <c r="HH36" s="1090"/>
      <c r="HI36" s="1090"/>
      <c r="HJ36" s="1090"/>
      <c r="HK36" s="1090"/>
      <c r="HL36" s="1090"/>
      <c r="HM36" s="1090"/>
      <c r="HN36" s="1090"/>
      <c r="HO36" s="1090"/>
      <c r="HP36" s="1090"/>
      <c r="HQ36" s="1090"/>
      <c r="HR36" s="1090"/>
      <c r="HS36" s="1090"/>
      <c r="HT36" s="1090"/>
      <c r="HU36" s="1090"/>
      <c r="HV36" s="1090"/>
      <c r="HW36" s="1090"/>
      <c r="HX36" s="1090"/>
      <c r="HY36" s="1090"/>
      <c r="HZ36" s="1090"/>
      <c r="IA36" s="1090"/>
      <c r="IB36" s="1090"/>
      <c r="IC36" s="1090"/>
      <c r="ID36" s="1090"/>
      <c r="IE36" s="1090"/>
      <c r="IF36" s="1090"/>
      <c r="IG36" s="1090"/>
      <c r="IH36" s="1090"/>
      <c r="II36" s="1090"/>
      <c r="IJ36" s="1090"/>
      <c r="IK36" s="1090"/>
      <c r="IL36" s="1090"/>
      <c r="IM36" s="1090"/>
      <c r="IN36" s="1090"/>
      <c r="IO36" s="1090"/>
      <c r="IP36" s="1090"/>
      <c r="IQ36" s="1090"/>
      <c r="IR36" s="1090"/>
      <c r="IS36" s="1090"/>
      <c r="IT36" s="1090"/>
      <c r="IU36" s="1090"/>
      <c r="IV36" s="1090"/>
    </row>
    <row r="37" spans="1:256" ht="42">
      <c r="A37" s="1858"/>
      <c r="B37" s="1852"/>
      <c r="C37" s="1844"/>
      <c r="D37" s="1846"/>
      <c r="E37" s="1181" t="s">
        <v>672</v>
      </c>
      <c r="F37" s="1223">
        <v>5707.19</v>
      </c>
      <c r="G37" s="1238">
        <v>5707.19</v>
      </c>
      <c r="H37" s="1241">
        <f t="shared" si="0"/>
        <v>1</v>
      </c>
      <c r="I37" s="1090"/>
      <c r="J37" s="1090"/>
      <c r="K37" s="1090"/>
      <c r="L37" s="1090"/>
      <c r="M37" s="1090"/>
      <c r="N37" s="1090"/>
      <c r="O37" s="1090"/>
      <c r="P37" s="1090"/>
      <c r="Q37" s="1090"/>
      <c r="R37" s="1090"/>
      <c r="S37" s="1090"/>
      <c r="T37" s="1090"/>
      <c r="U37" s="1090"/>
      <c r="V37" s="1090"/>
      <c r="W37" s="1090"/>
      <c r="X37" s="1090"/>
      <c r="Y37" s="1090"/>
      <c r="Z37" s="1090"/>
      <c r="AA37" s="1090"/>
      <c r="AB37" s="1090"/>
      <c r="AC37" s="1090"/>
      <c r="AD37" s="1090"/>
      <c r="AE37" s="1090"/>
      <c r="AF37" s="1090"/>
      <c r="AG37" s="1090"/>
      <c r="AH37" s="1090"/>
      <c r="AI37" s="1090"/>
      <c r="AJ37" s="1090"/>
      <c r="AK37" s="1090"/>
      <c r="AL37" s="1090"/>
      <c r="AM37" s="1090"/>
      <c r="AN37" s="1090"/>
      <c r="AO37" s="1090"/>
      <c r="AP37" s="1090"/>
      <c r="AQ37" s="1090"/>
      <c r="AR37" s="1090"/>
      <c r="AS37" s="1090"/>
      <c r="AT37" s="1090"/>
      <c r="AU37" s="1090"/>
      <c r="AV37" s="1090"/>
      <c r="AW37" s="1090"/>
      <c r="AX37" s="1090"/>
      <c r="AY37" s="1090"/>
      <c r="AZ37" s="1090"/>
      <c r="BA37" s="1090"/>
      <c r="BB37" s="1090"/>
      <c r="BC37" s="1090"/>
      <c r="BD37" s="1090"/>
      <c r="BE37" s="1090"/>
      <c r="BF37" s="1090"/>
      <c r="BG37" s="1090"/>
      <c r="BH37" s="1090"/>
      <c r="BI37" s="1090"/>
      <c r="BJ37" s="1090"/>
      <c r="BK37" s="1090"/>
      <c r="BL37" s="1090"/>
      <c r="BM37" s="1090"/>
      <c r="BN37" s="1090"/>
      <c r="BO37" s="1090"/>
      <c r="BP37" s="1090"/>
      <c r="BQ37" s="1090"/>
      <c r="BR37" s="1090"/>
      <c r="BS37" s="1090"/>
      <c r="BT37" s="1090"/>
      <c r="BU37" s="1090"/>
      <c r="BV37" s="1090"/>
      <c r="BW37" s="1090"/>
      <c r="BX37" s="1090"/>
      <c r="BY37" s="1090"/>
      <c r="BZ37" s="1090"/>
      <c r="CA37" s="1090"/>
      <c r="CB37" s="1090"/>
      <c r="CC37" s="1090"/>
      <c r="CD37" s="1090"/>
      <c r="CE37" s="1090"/>
      <c r="CF37" s="1090"/>
      <c r="CG37" s="1090"/>
      <c r="CH37" s="1090"/>
      <c r="CI37" s="1090"/>
      <c r="CJ37" s="1090"/>
      <c r="CK37" s="1090"/>
      <c r="CL37" s="1090"/>
      <c r="CM37" s="1090"/>
      <c r="CN37" s="1090"/>
      <c r="CO37" s="1090"/>
      <c r="CP37" s="1090"/>
      <c r="CQ37" s="1090"/>
      <c r="CR37" s="1090"/>
      <c r="CS37" s="1090"/>
      <c r="CT37" s="1090"/>
      <c r="CU37" s="1090"/>
      <c r="CV37" s="1090"/>
      <c r="CW37" s="1090"/>
      <c r="CX37" s="1090"/>
      <c r="CY37" s="1090"/>
      <c r="CZ37" s="1090"/>
      <c r="DA37" s="1090"/>
      <c r="DB37" s="1090"/>
      <c r="DC37" s="1090"/>
      <c r="DD37" s="1090"/>
      <c r="DE37" s="1090"/>
      <c r="DF37" s="1090"/>
      <c r="DG37" s="1090"/>
      <c r="DH37" s="1090"/>
      <c r="DI37" s="1090"/>
      <c r="DJ37" s="1090"/>
      <c r="DK37" s="1090"/>
      <c r="DL37" s="1090"/>
      <c r="DM37" s="1090"/>
      <c r="DN37" s="1090"/>
      <c r="DO37" s="1090"/>
      <c r="DP37" s="1090"/>
      <c r="DQ37" s="1090"/>
      <c r="DR37" s="1090"/>
      <c r="DS37" s="1090"/>
      <c r="DT37" s="1090"/>
      <c r="DU37" s="1090"/>
      <c r="DV37" s="1090"/>
      <c r="DW37" s="1090"/>
      <c r="DX37" s="1090"/>
      <c r="DY37" s="1090"/>
      <c r="DZ37" s="1090"/>
      <c r="EA37" s="1090"/>
      <c r="EB37" s="1090"/>
      <c r="EC37" s="1090"/>
      <c r="ED37" s="1090"/>
      <c r="EE37" s="1090"/>
      <c r="EF37" s="1090"/>
      <c r="EG37" s="1090"/>
      <c r="EH37" s="1090"/>
      <c r="EI37" s="1090"/>
      <c r="EJ37" s="1090"/>
      <c r="EK37" s="1090"/>
      <c r="EL37" s="1090"/>
      <c r="EM37" s="1090"/>
      <c r="EN37" s="1090"/>
      <c r="EO37" s="1090"/>
      <c r="EP37" s="1090"/>
      <c r="EQ37" s="1090"/>
      <c r="ER37" s="1090"/>
      <c r="ES37" s="1090"/>
      <c r="ET37" s="1090"/>
      <c r="EU37" s="1090"/>
      <c r="EV37" s="1090"/>
      <c r="EW37" s="1090"/>
      <c r="EX37" s="1090"/>
      <c r="EY37" s="1090"/>
      <c r="EZ37" s="1090"/>
      <c r="FA37" s="1090"/>
      <c r="FB37" s="1090"/>
      <c r="FC37" s="1090"/>
      <c r="FD37" s="1090"/>
      <c r="FE37" s="1090"/>
      <c r="FF37" s="1090"/>
      <c r="FG37" s="1090"/>
      <c r="FH37" s="1090"/>
      <c r="FI37" s="1090"/>
      <c r="FJ37" s="1090"/>
      <c r="FK37" s="1090"/>
      <c r="FL37" s="1090"/>
      <c r="FM37" s="1090"/>
      <c r="FN37" s="1090"/>
      <c r="FO37" s="1090"/>
      <c r="FP37" s="1090"/>
      <c r="FQ37" s="1090"/>
      <c r="FR37" s="1090"/>
      <c r="FS37" s="1090"/>
      <c r="FT37" s="1090"/>
      <c r="FU37" s="1090"/>
      <c r="FV37" s="1090"/>
      <c r="FW37" s="1090"/>
      <c r="FX37" s="1090"/>
      <c r="FY37" s="1090"/>
      <c r="FZ37" s="1090"/>
      <c r="GA37" s="1090"/>
      <c r="GB37" s="1090"/>
      <c r="GC37" s="1090"/>
      <c r="GD37" s="1090"/>
      <c r="GE37" s="1090"/>
      <c r="GF37" s="1090"/>
      <c r="GG37" s="1090"/>
      <c r="GH37" s="1090"/>
      <c r="GI37" s="1090"/>
      <c r="GJ37" s="1090"/>
      <c r="GK37" s="1090"/>
      <c r="GL37" s="1090"/>
      <c r="GM37" s="1090"/>
      <c r="GN37" s="1090"/>
      <c r="GO37" s="1090"/>
      <c r="GP37" s="1090"/>
      <c r="GQ37" s="1090"/>
      <c r="GR37" s="1090"/>
      <c r="GS37" s="1090"/>
      <c r="GT37" s="1090"/>
      <c r="GU37" s="1090"/>
      <c r="GV37" s="1090"/>
      <c r="GW37" s="1090"/>
      <c r="GX37" s="1090"/>
      <c r="GY37" s="1090"/>
      <c r="GZ37" s="1090"/>
      <c r="HA37" s="1090"/>
      <c r="HB37" s="1090"/>
      <c r="HC37" s="1090"/>
      <c r="HD37" s="1090"/>
      <c r="HE37" s="1090"/>
      <c r="HF37" s="1090"/>
      <c r="HG37" s="1090"/>
      <c r="HH37" s="1090"/>
      <c r="HI37" s="1090"/>
      <c r="HJ37" s="1090"/>
      <c r="HK37" s="1090"/>
      <c r="HL37" s="1090"/>
      <c r="HM37" s="1090"/>
      <c r="HN37" s="1090"/>
      <c r="HO37" s="1090"/>
      <c r="HP37" s="1090"/>
      <c r="HQ37" s="1090"/>
      <c r="HR37" s="1090"/>
      <c r="HS37" s="1090"/>
      <c r="HT37" s="1090"/>
      <c r="HU37" s="1090"/>
      <c r="HV37" s="1090"/>
      <c r="HW37" s="1090"/>
      <c r="HX37" s="1090"/>
      <c r="HY37" s="1090"/>
      <c r="HZ37" s="1090"/>
      <c r="IA37" s="1090"/>
      <c r="IB37" s="1090"/>
      <c r="IC37" s="1090"/>
      <c r="ID37" s="1090"/>
      <c r="IE37" s="1090"/>
      <c r="IF37" s="1090"/>
      <c r="IG37" s="1090"/>
      <c r="IH37" s="1090"/>
      <c r="II37" s="1090"/>
      <c r="IJ37" s="1090"/>
      <c r="IK37" s="1090"/>
      <c r="IL37" s="1090"/>
      <c r="IM37" s="1090"/>
      <c r="IN37" s="1090"/>
      <c r="IO37" s="1090"/>
      <c r="IP37" s="1090"/>
      <c r="IQ37" s="1090"/>
      <c r="IR37" s="1090"/>
      <c r="IS37" s="1090"/>
      <c r="IT37" s="1090"/>
      <c r="IU37" s="1090"/>
      <c r="IV37" s="1090"/>
    </row>
    <row r="38" spans="1:256" ht="59.25" customHeight="1" thickBot="1">
      <c r="A38" s="1859"/>
      <c r="B38" s="1860"/>
      <c r="C38" s="1861"/>
      <c r="D38" s="1862"/>
      <c r="E38" s="1233" t="s">
        <v>673</v>
      </c>
      <c r="F38" s="1234">
        <v>17420.82</v>
      </c>
      <c r="G38" s="1237">
        <v>17343.01</v>
      </c>
      <c r="H38" s="1241">
        <f t="shared" si="0"/>
        <v>0.9955335053114606</v>
      </c>
      <c r="I38" s="1090"/>
      <c r="J38" s="1090"/>
      <c r="K38" s="1090"/>
      <c r="L38" s="1090"/>
      <c r="M38" s="1090"/>
      <c r="N38" s="1090"/>
      <c r="O38" s="1090"/>
      <c r="P38" s="1090"/>
      <c r="Q38" s="1090"/>
      <c r="R38" s="1090"/>
      <c r="S38" s="1090"/>
      <c r="T38" s="1090"/>
      <c r="U38" s="1090"/>
      <c r="V38" s="1090"/>
      <c r="W38" s="1090"/>
      <c r="X38" s="1090"/>
      <c r="Y38" s="1090"/>
      <c r="Z38" s="1090"/>
      <c r="AA38" s="1090"/>
      <c r="AB38" s="1090"/>
      <c r="AC38" s="1090"/>
      <c r="AD38" s="1090"/>
      <c r="AE38" s="1090"/>
      <c r="AF38" s="1090"/>
      <c r="AG38" s="1090"/>
      <c r="AH38" s="1090"/>
      <c r="AI38" s="1090"/>
      <c r="AJ38" s="1090"/>
      <c r="AK38" s="1090"/>
      <c r="AL38" s="1090"/>
      <c r="AM38" s="1090"/>
      <c r="AN38" s="1090"/>
      <c r="AO38" s="1090"/>
      <c r="AP38" s="1090"/>
      <c r="AQ38" s="1090"/>
      <c r="AR38" s="1090"/>
      <c r="AS38" s="1090"/>
      <c r="AT38" s="1090"/>
      <c r="AU38" s="1090"/>
      <c r="AV38" s="1090"/>
      <c r="AW38" s="1090"/>
      <c r="AX38" s="1090"/>
      <c r="AY38" s="1090"/>
      <c r="AZ38" s="1090"/>
      <c r="BA38" s="1090"/>
      <c r="BB38" s="1090"/>
      <c r="BC38" s="1090"/>
      <c r="BD38" s="1090"/>
      <c r="BE38" s="1090"/>
      <c r="BF38" s="1090"/>
      <c r="BG38" s="1090"/>
      <c r="BH38" s="1090"/>
      <c r="BI38" s="1090"/>
      <c r="BJ38" s="1090"/>
      <c r="BK38" s="1090"/>
      <c r="BL38" s="1090"/>
      <c r="BM38" s="1090"/>
      <c r="BN38" s="1090"/>
      <c r="BO38" s="1090"/>
      <c r="BP38" s="1090"/>
      <c r="BQ38" s="1090"/>
      <c r="BR38" s="1090"/>
      <c r="BS38" s="1090"/>
      <c r="BT38" s="1090"/>
      <c r="BU38" s="1090"/>
      <c r="BV38" s="1090"/>
      <c r="BW38" s="1090"/>
      <c r="BX38" s="1090"/>
      <c r="BY38" s="1090"/>
      <c r="BZ38" s="1090"/>
      <c r="CA38" s="1090"/>
      <c r="CB38" s="1090"/>
      <c r="CC38" s="1090"/>
      <c r="CD38" s="1090"/>
      <c r="CE38" s="1090"/>
      <c r="CF38" s="1090"/>
      <c r="CG38" s="1090"/>
      <c r="CH38" s="1090"/>
      <c r="CI38" s="1090"/>
      <c r="CJ38" s="1090"/>
      <c r="CK38" s="1090"/>
      <c r="CL38" s="1090"/>
      <c r="CM38" s="1090"/>
      <c r="CN38" s="1090"/>
      <c r="CO38" s="1090"/>
      <c r="CP38" s="1090"/>
      <c r="CQ38" s="1090"/>
      <c r="CR38" s="1090"/>
      <c r="CS38" s="1090"/>
      <c r="CT38" s="1090"/>
      <c r="CU38" s="1090"/>
      <c r="CV38" s="1090"/>
      <c r="CW38" s="1090"/>
      <c r="CX38" s="1090"/>
      <c r="CY38" s="1090"/>
      <c r="CZ38" s="1090"/>
      <c r="DA38" s="1090"/>
      <c r="DB38" s="1090"/>
      <c r="DC38" s="1090"/>
      <c r="DD38" s="1090"/>
      <c r="DE38" s="1090"/>
      <c r="DF38" s="1090"/>
      <c r="DG38" s="1090"/>
      <c r="DH38" s="1090"/>
      <c r="DI38" s="1090"/>
      <c r="DJ38" s="1090"/>
      <c r="DK38" s="1090"/>
      <c r="DL38" s="1090"/>
      <c r="DM38" s="1090"/>
      <c r="DN38" s="1090"/>
      <c r="DO38" s="1090"/>
      <c r="DP38" s="1090"/>
      <c r="DQ38" s="1090"/>
      <c r="DR38" s="1090"/>
      <c r="DS38" s="1090"/>
      <c r="DT38" s="1090"/>
      <c r="DU38" s="1090"/>
      <c r="DV38" s="1090"/>
      <c r="DW38" s="1090"/>
      <c r="DX38" s="1090"/>
      <c r="DY38" s="1090"/>
      <c r="DZ38" s="1090"/>
      <c r="EA38" s="1090"/>
      <c r="EB38" s="1090"/>
      <c r="EC38" s="1090"/>
      <c r="ED38" s="1090"/>
      <c r="EE38" s="1090"/>
      <c r="EF38" s="1090"/>
      <c r="EG38" s="1090"/>
      <c r="EH38" s="1090"/>
      <c r="EI38" s="1090"/>
      <c r="EJ38" s="1090"/>
      <c r="EK38" s="1090"/>
      <c r="EL38" s="1090"/>
      <c r="EM38" s="1090"/>
      <c r="EN38" s="1090"/>
      <c r="EO38" s="1090"/>
      <c r="EP38" s="1090"/>
      <c r="EQ38" s="1090"/>
      <c r="ER38" s="1090"/>
      <c r="ES38" s="1090"/>
      <c r="ET38" s="1090"/>
      <c r="EU38" s="1090"/>
      <c r="EV38" s="1090"/>
      <c r="EW38" s="1090"/>
      <c r="EX38" s="1090"/>
      <c r="EY38" s="1090"/>
      <c r="EZ38" s="1090"/>
      <c r="FA38" s="1090"/>
      <c r="FB38" s="1090"/>
      <c r="FC38" s="1090"/>
      <c r="FD38" s="1090"/>
      <c r="FE38" s="1090"/>
      <c r="FF38" s="1090"/>
      <c r="FG38" s="1090"/>
      <c r="FH38" s="1090"/>
      <c r="FI38" s="1090"/>
      <c r="FJ38" s="1090"/>
      <c r="FK38" s="1090"/>
      <c r="FL38" s="1090"/>
      <c r="FM38" s="1090"/>
      <c r="FN38" s="1090"/>
      <c r="FO38" s="1090"/>
      <c r="FP38" s="1090"/>
      <c r="FQ38" s="1090"/>
      <c r="FR38" s="1090"/>
      <c r="FS38" s="1090"/>
      <c r="FT38" s="1090"/>
      <c r="FU38" s="1090"/>
      <c r="FV38" s="1090"/>
      <c r="FW38" s="1090"/>
      <c r="FX38" s="1090"/>
      <c r="FY38" s="1090"/>
      <c r="FZ38" s="1090"/>
      <c r="GA38" s="1090"/>
      <c r="GB38" s="1090"/>
      <c r="GC38" s="1090"/>
      <c r="GD38" s="1090"/>
      <c r="GE38" s="1090"/>
      <c r="GF38" s="1090"/>
      <c r="GG38" s="1090"/>
      <c r="GH38" s="1090"/>
      <c r="GI38" s="1090"/>
      <c r="GJ38" s="1090"/>
      <c r="GK38" s="1090"/>
      <c r="GL38" s="1090"/>
      <c r="GM38" s="1090"/>
      <c r="GN38" s="1090"/>
      <c r="GO38" s="1090"/>
      <c r="GP38" s="1090"/>
      <c r="GQ38" s="1090"/>
      <c r="GR38" s="1090"/>
      <c r="GS38" s="1090"/>
      <c r="GT38" s="1090"/>
      <c r="GU38" s="1090"/>
      <c r="GV38" s="1090"/>
      <c r="GW38" s="1090"/>
      <c r="GX38" s="1090"/>
      <c r="GY38" s="1090"/>
      <c r="GZ38" s="1090"/>
      <c r="HA38" s="1090"/>
      <c r="HB38" s="1090"/>
      <c r="HC38" s="1090"/>
      <c r="HD38" s="1090"/>
      <c r="HE38" s="1090"/>
      <c r="HF38" s="1090"/>
      <c r="HG38" s="1090"/>
      <c r="HH38" s="1090"/>
      <c r="HI38" s="1090"/>
      <c r="HJ38" s="1090"/>
      <c r="HK38" s="1090"/>
      <c r="HL38" s="1090"/>
      <c r="HM38" s="1090"/>
      <c r="HN38" s="1090"/>
      <c r="HO38" s="1090"/>
      <c r="HP38" s="1090"/>
      <c r="HQ38" s="1090"/>
      <c r="HR38" s="1090"/>
      <c r="HS38" s="1090"/>
      <c r="HT38" s="1090"/>
      <c r="HU38" s="1090"/>
      <c r="HV38" s="1090"/>
      <c r="HW38" s="1090"/>
      <c r="HX38" s="1090"/>
      <c r="HY38" s="1090"/>
      <c r="HZ38" s="1090"/>
      <c r="IA38" s="1090"/>
      <c r="IB38" s="1090"/>
      <c r="IC38" s="1090"/>
      <c r="ID38" s="1090"/>
      <c r="IE38" s="1090"/>
      <c r="IF38" s="1090"/>
      <c r="IG38" s="1090"/>
      <c r="IH38" s="1090"/>
      <c r="II38" s="1090"/>
      <c r="IJ38" s="1090"/>
      <c r="IK38" s="1090"/>
      <c r="IL38" s="1090"/>
      <c r="IM38" s="1090"/>
      <c r="IN38" s="1090"/>
      <c r="IO38" s="1090"/>
      <c r="IP38" s="1090"/>
      <c r="IQ38" s="1090"/>
      <c r="IR38" s="1090"/>
      <c r="IS38" s="1090"/>
      <c r="IT38" s="1090"/>
      <c r="IU38" s="1090"/>
      <c r="IV38" s="1090"/>
    </row>
    <row r="39" spans="1:256" ht="21" thickBot="1">
      <c r="A39" s="1182"/>
      <c r="B39" s="1183"/>
      <c r="C39" s="1101"/>
      <c r="D39" s="1169" t="s">
        <v>637</v>
      </c>
      <c r="E39" s="1170"/>
      <c r="F39" s="1224">
        <f>F14</f>
        <v>3176101.9999999995</v>
      </c>
      <c r="G39" s="1224">
        <f>G14</f>
        <v>532806.03</v>
      </c>
      <c r="H39" s="1242">
        <f>G39/F39</f>
        <v>0.16775469742470492</v>
      </c>
      <c r="I39" s="1090"/>
      <c r="J39" s="1103"/>
      <c r="K39" s="1090"/>
      <c r="L39" s="1090"/>
      <c r="M39" s="1090"/>
      <c r="N39" s="1090"/>
      <c r="O39" s="1090"/>
      <c r="P39" s="1090"/>
      <c r="Q39" s="1090"/>
      <c r="R39" s="1090"/>
      <c r="S39" s="1090"/>
      <c r="T39" s="1090"/>
      <c r="U39" s="1090"/>
      <c r="V39" s="1090"/>
      <c r="W39" s="1090"/>
      <c r="X39" s="1090"/>
      <c r="Y39" s="1090"/>
      <c r="Z39" s="1090"/>
      <c r="AA39" s="1090"/>
      <c r="AB39" s="1090"/>
      <c r="AC39" s="1090"/>
      <c r="AD39" s="1090"/>
      <c r="AE39" s="1090"/>
      <c r="AF39" s="1090"/>
      <c r="AG39" s="1090"/>
      <c r="AH39" s="1090"/>
      <c r="AI39" s="1090"/>
      <c r="AJ39" s="1090"/>
      <c r="AK39" s="1090"/>
      <c r="AL39" s="1090"/>
      <c r="AM39" s="1090"/>
      <c r="AN39" s="1090"/>
      <c r="AO39" s="1090"/>
      <c r="AP39" s="1090"/>
      <c r="AQ39" s="1090"/>
      <c r="AR39" s="1090"/>
      <c r="AS39" s="1090"/>
      <c r="AT39" s="1090"/>
      <c r="AU39" s="1090"/>
      <c r="AV39" s="1090"/>
      <c r="AW39" s="1090"/>
      <c r="AX39" s="1090"/>
      <c r="AY39" s="1090"/>
      <c r="AZ39" s="1090"/>
      <c r="BA39" s="1090"/>
      <c r="BB39" s="1090"/>
      <c r="BC39" s="1090"/>
      <c r="BD39" s="1090"/>
      <c r="BE39" s="1090"/>
      <c r="BF39" s="1090"/>
      <c r="BG39" s="1090"/>
      <c r="BH39" s="1090"/>
      <c r="BI39" s="1090"/>
      <c r="BJ39" s="1090"/>
      <c r="BK39" s="1090"/>
      <c r="BL39" s="1090"/>
      <c r="BM39" s="1090"/>
      <c r="BN39" s="1090"/>
      <c r="BO39" s="1090"/>
      <c r="BP39" s="1090"/>
      <c r="BQ39" s="1090"/>
      <c r="BR39" s="1090"/>
      <c r="BS39" s="1090"/>
      <c r="BT39" s="1090"/>
      <c r="BU39" s="1090"/>
      <c r="BV39" s="1090"/>
      <c r="BW39" s="1090"/>
      <c r="BX39" s="1090"/>
      <c r="BY39" s="1090"/>
      <c r="BZ39" s="1090"/>
      <c r="CA39" s="1090"/>
      <c r="CB39" s="1090"/>
      <c r="CC39" s="1090"/>
      <c r="CD39" s="1090"/>
      <c r="CE39" s="1090"/>
      <c r="CF39" s="1090"/>
      <c r="CG39" s="1090"/>
      <c r="CH39" s="1090"/>
      <c r="CI39" s="1090"/>
      <c r="CJ39" s="1090"/>
      <c r="CK39" s="1090"/>
      <c r="CL39" s="1090"/>
      <c r="CM39" s="1090"/>
      <c r="CN39" s="1090"/>
      <c r="CO39" s="1090"/>
      <c r="CP39" s="1090"/>
      <c r="CQ39" s="1090"/>
      <c r="CR39" s="1090"/>
      <c r="CS39" s="1090"/>
      <c r="CT39" s="1090"/>
      <c r="CU39" s="1090"/>
      <c r="CV39" s="1090"/>
      <c r="CW39" s="1090"/>
      <c r="CX39" s="1090"/>
      <c r="CY39" s="1090"/>
      <c r="CZ39" s="1090"/>
      <c r="DA39" s="1090"/>
      <c r="DB39" s="1090"/>
      <c r="DC39" s="1090"/>
      <c r="DD39" s="1090"/>
      <c r="DE39" s="1090"/>
      <c r="DF39" s="1090"/>
      <c r="DG39" s="1090"/>
      <c r="DH39" s="1090"/>
      <c r="DI39" s="1090"/>
      <c r="DJ39" s="1090"/>
      <c r="DK39" s="1090"/>
      <c r="DL39" s="1090"/>
      <c r="DM39" s="1090"/>
      <c r="DN39" s="1090"/>
      <c r="DO39" s="1090"/>
      <c r="DP39" s="1090"/>
      <c r="DQ39" s="1090"/>
      <c r="DR39" s="1090"/>
      <c r="DS39" s="1090"/>
      <c r="DT39" s="1090"/>
      <c r="DU39" s="1090"/>
      <c r="DV39" s="1090"/>
      <c r="DW39" s="1090"/>
      <c r="DX39" s="1090"/>
      <c r="DY39" s="1090"/>
      <c r="DZ39" s="1090"/>
      <c r="EA39" s="1090"/>
      <c r="EB39" s="1090"/>
      <c r="EC39" s="1090"/>
      <c r="ED39" s="1090"/>
      <c r="EE39" s="1090"/>
      <c r="EF39" s="1090"/>
      <c r="EG39" s="1090"/>
      <c r="EH39" s="1090"/>
      <c r="EI39" s="1090"/>
      <c r="EJ39" s="1090"/>
      <c r="EK39" s="1090"/>
      <c r="EL39" s="1090"/>
      <c r="EM39" s="1090"/>
      <c r="EN39" s="1090"/>
      <c r="EO39" s="1090"/>
      <c r="EP39" s="1090"/>
      <c r="EQ39" s="1090"/>
      <c r="ER39" s="1090"/>
      <c r="ES39" s="1090"/>
      <c r="ET39" s="1090"/>
      <c r="EU39" s="1090"/>
      <c r="EV39" s="1090"/>
      <c r="EW39" s="1090"/>
      <c r="EX39" s="1090"/>
      <c r="EY39" s="1090"/>
      <c r="EZ39" s="1090"/>
      <c r="FA39" s="1090"/>
      <c r="FB39" s="1090"/>
      <c r="FC39" s="1090"/>
      <c r="FD39" s="1090"/>
      <c r="FE39" s="1090"/>
      <c r="FF39" s="1090"/>
      <c r="FG39" s="1090"/>
      <c r="FH39" s="1090"/>
      <c r="FI39" s="1090"/>
      <c r="FJ39" s="1090"/>
      <c r="FK39" s="1090"/>
      <c r="FL39" s="1090"/>
      <c r="FM39" s="1090"/>
      <c r="FN39" s="1090"/>
      <c r="FO39" s="1090"/>
      <c r="FP39" s="1090"/>
      <c r="FQ39" s="1090"/>
      <c r="FR39" s="1090"/>
      <c r="FS39" s="1090"/>
      <c r="FT39" s="1090"/>
      <c r="FU39" s="1090"/>
      <c r="FV39" s="1090"/>
      <c r="FW39" s="1090"/>
      <c r="FX39" s="1090"/>
      <c r="FY39" s="1090"/>
      <c r="FZ39" s="1090"/>
      <c r="GA39" s="1090"/>
      <c r="GB39" s="1090"/>
      <c r="GC39" s="1090"/>
      <c r="GD39" s="1090"/>
      <c r="GE39" s="1090"/>
      <c r="GF39" s="1090"/>
      <c r="GG39" s="1090"/>
      <c r="GH39" s="1090"/>
      <c r="GI39" s="1090"/>
      <c r="GJ39" s="1090"/>
      <c r="GK39" s="1090"/>
      <c r="GL39" s="1090"/>
      <c r="GM39" s="1090"/>
      <c r="GN39" s="1090"/>
      <c r="GO39" s="1090"/>
      <c r="GP39" s="1090"/>
      <c r="GQ39" s="1090"/>
      <c r="GR39" s="1090"/>
      <c r="GS39" s="1090"/>
      <c r="GT39" s="1090"/>
      <c r="GU39" s="1090"/>
      <c r="GV39" s="1090"/>
      <c r="GW39" s="1090"/>
      <c r="GX39" s="1090"/>
      <c r="GY39" s="1090"/>
      <c r="GZ39" s="1090"/>
      <c r="HA39" s="1090"/>
      <c r="HB39" s="1090"/>
      <c r="HC39" s="1090"/>
      <c r="HD39" s="1090"/>
      <c r="HE39" s="1090"/>
      <c r="HF39" s="1090"/>
      <c r="HG39" s="1090"/>
      <c r="HH39" s="1090"/>
      <c r="HI39" s="1090"/>
      <c r="HJ39" s="1090"/>
      <c r="HK39" s="1090"/>
      <c r="HL39" s="1090"/>
      <c r="HM39" s="1090"/>
      <c r="HN39" s="1090"/>
      <c r="HO39" s="1090"/>
      <c r="HP39" s="1090"/>
      <c r="HQ39" s="1090"/>
      <c r="HR39" s="1090"/>
      <c r="HS39" s="1090"/>
      <c r="HT39" s="1090"/>
      <c r="HU39" s="1090"/>
      <c r="HV39" s="1090"/>
      <c r="HW39" s="1090"/>
      <c r="HX39" s="1090"/>
      <c r="HY39" s="1090"/>
      <c r="HZ39" s="1090"/>
      <c r="IA39" s="1090"/>
      <c r="IB39" s="1090"/>
      <c r="IC39" s="1090"/>
      <c r="ID39" s="1090"/>
      <c r="IE39" s="1090"/>
      <c r="IF39" s="1090"/>
      <c r="IG39" s="1090"/>
      <c r="IH39" s="1090"/>
      <c r="II39" s="1090"/>
      <c r="IJ39" s="1090"/>
      <c r="IK39" s="1090"/>
      <c r="IL39" s="1090"/>
      <c r="IM39" s="1090"/>
      <c r="IN39" s="1090"/>
      <c r="IO39" s="1090"/>
      <c r="IP39" s="1090"/>
      <c r="IQ39" s="1090"/>
      <c r="IR39" s="1090"/>
      <c r="IS39" s="1090"/>
      <c r="IT39" s="1090"/>
      <c r="IU39" s="1090"/>
      <c r="IV39" s="1090"/>
    </row>
    <row r="40" spans="1:256" ht="21">
      <c r="A40" s="1184"/>
      <c r="B40" s="1185"/>
      <c r="C40" s="1148"/>
      <c r="D40" s="1124"/>
      <c r="E40" s="1186"/>
      <c r="F40" s="1187"/>
      <c r="G40" s="1090"/>
      <c r="H40" s="1090"/>
      <c r="I40" s="1090"/>
      <c r="J40" s="1103"/>
      <c r="K40" s="1090"/>
      <c r="L40" s="1090"/>
      <c r="M40" s="1090"/>
      <c r="N40" s="1090"/>
      <c r="O40" s="1090"/>
      <c r="P40" s="1090"/>
      <c r="Q40" s="1090"/>
      <c r="R40" s="1090"/>
      <c r="S40" s="1090"/>
      <c r="T40" s="1090"/>
      <c r="U40" s="1090"/>
      <c r="V40" s="1090"/>
      <c r="W40" s="1090"/>
      <c r="X40" s="1090"/>
      <c r="Y40" s="1090"/>
      <c r="Z40" s="1090"/>
      <c r="AA40" s="1090"/>
      <c r="AB40" s="1090"/>
      <c r="AC40" s="1090"/>
      <c r="AD40" s="1090"/>
      <c r="AE40" s="1090"/>
      <c r="AF40" s="1090"/>
      <c r="AG40" s="1090"/>
      <c r="AH40" s="1090"/>
      <c r="AI40" s="1090"/>
      <c r="AJ40" s="1090"/>
      <c r="AK40" s="1090"/>
      <c r="AL40" s="1090"/>
      <c r="AM40" s="1090"/>
      <c r="AN40" s="1090"/>
      <c r="AO40" s="1090"/>
      <c r="AP40" s="1090"/>
      <c r="AQ40" s="1090"/>
      <c r="AR40" s="1090"/>
      <c r="AS40" s="1090"/>
      <c r="AT40" s="1090"/>
      <c r="AU40" s="1090"/>
      <c r="AV40" s="1090"/>
      <c r="AW40" s="1090"/>
      <c r="AX40" s="1090"/>
      <c r="AY40" s="1090"/>
      <c r="AZ40" s="1090"/>
      <c r="BA40" s="1090"/>
      <c r="BB40" s="1090"/>
      <c r="BC40" s="1090"/>
      <c r="BD40" s="1090"/>
      <c r="BE40" s="1090"/>
      <c r="BF40" s="1090"/>
      <c r="BG40" s="1090"/>
      <c r="BH40" s="1090"/>
      <c r="BI40" s="1090"/>
      <c r="BJ40" s="1090"/>
      <c r="BK40" s="1090"/>
      <c r="BL40" s="1090"/>
      <c r="BM40" s="1090"/>
      <c r="BN40" s="1090"/>
      <c r="BO40" s="1090"/>
      <c r="BP40" s="1090"/>
      <c r="BQ40" s="1090"/>
      <c r="BR40" s="1090"/>
      <c r="BS40" s="1090"/>
      <c r="BT40" s="1090"/>
      <c r="BU40" s="1090"/>
      <c r="BV40" s="1090"/>
      <c r="BW40" s="1090"/>
      <c r="BX40" s="1090"/>
      <c r="BY40" s="1090"/>
      <c r="BZ40" s="1090"/>
      <c r="CA40" s="1090"/>
      <c r="CB40" s="1090"/>
      <c r="CC40" s="1090"/>
      <c r="CD40" s="1090"/>
      <c r="CE40" s="1090"/>
      <c r="CF40" s="1090"/>
      <c r="CG40" s="1090"/>
      <c r="CH40" s="1090"/>
      <c r="CI40" s="1090"/>
      <c r="CJ40" s="1090"/>
      <c r="CK40" s="1090"/>
      <c r="CL40" s="1090"/>
      <c r="CM40" s="1090"/>
      <c r="CN40" s="1090"/>
      <c r="CO40" s="1090"/>
      <c r="CP40" s="1090"/>
      <c r="CQ40" s="1090"/>
      <c r="CR40" s="1090"/>
      <c r="CS40" s="1090"/>
      <c r="CT40" s="1090"/>
      <c r="CU40" s="1090"/>
      <c r="CV40" s="1090"/>
      <c r="CW40" s="1090"/>
      <c r="CX40" s="1090"/>
      <c r="CY40" s="1090"/>
      <c r="CZ40" s="1090"/>
      <c r="DA40" s="1090"/>
      <c r="DB40" s="1090"/>
      <c r="DC40" s="1090"/>
      <c r="DD40" s="1090"/>
      <c r="DE40" s="1090"/>
      <c r="DF40" s="1090"/>
      <c r="DG40" s="1090"/>
      <c r="DH40" s="1090"/>
      <c r="DI40" s="1090"/>
      <c r="DJ40" s="1090"/>
      <c r="DK40" s="1090"/>
      <c r="DL40" s="1090"/>
      <c r="DM40" s="1090"/>
      <c r="DN40" s="1090"/>
      <c r="DO40" s="1090"/>
      <c r="DP40" s="1090"/>
      <c r="DQ40" s="1090"/>
      <c r="DR40" s="1090"/>
      <c r="DS40" s="1090"/>
      <c r="DT40" s="1090"/>
      <c r="DU40" s="1090"/>
      <c r="DV40" s="1090"/>
      <c r="DW40" s="1090"/>
      <c r="DX40" s="1090"/>
      <c r="DY40" s="1090"/>
      <c r="DZ40" s="1090"/>
      <c r="EA40" s="1090"/>
      <c r="EB40" s="1090"/>
      <c r="EC40" s="1090"/>
      <c r="ED40" s="1090"/>
      <c r="EE40" s="1090"/>
      <c r="EF40" s="1090"/>
      <c r="EG40" s="1090"/>
      <c r="EH40" s="1090"/>
      <c r="EI40" s="1090"/>
      <c r="EJ40" s="1090"/>
      <c r="EK40" s="1090"/>
      <c r="EL40" s="1090"/>
      <c r="EM40" s="1090"/>
      <c r="EN40" s="1090"/>
      <c r="EO40" s="1090"/>
      <c r="EP40" s="1090"/>
      <c r="EQ40" s="1090"/>
      <c r="ER40" s="1090"/>
      <c r="ES40" s="1090"/>
      <c r="ET40" s="1090"/>
      <c r="EU40" s="1090"/>
      <c r="EV40" s="1090"/>
      <c r="EW40" s="1090"/>
      <c r="EX40" s="1090"/>
      <c r="EY40" s="1090"/>
      <c r="EZ40" s="1090"/>
      <c r="FA40" s="1090"/>
      <c r="FB40" s="1090"/>
      <c r="FC40" s="1090"/>
      <c r="FD40" s="1090"/>
      <c r="FE40" s="1090"/>
      <c r="FF40" s="1090"/>
      <c r="FG40" s="1090"/>
      <c r="FH40" s="1090"/>
      <c r="FI40" s="1090"/>
      <c r="FJ40" s="1090"/>
      <c r="FK40" s="1090"/>
      <c r="FL40" s="1090"/>
      <c r="FM40" s="1090"/>
      <c r="FN40" s="1090"/>
      <c r="FO40" s="1090"/>
      <c r="FP40" s="1090"/>
      <c r="FQ40" s="1090"/>
      <c r="FR40" s="1090"/>
      <c r="FS40" s="1090"/>
      <c r="FT40" s="1090"/>
      <c r="FU40" s="1090"/>
      <c r="FV40" s="1090"/>
      <c r="FW40" s="1090"/>
      <c r="FX40" s="1090"/>
      <c r="FY40" s="1090"/>
      <c r="FZ40" s="1090"/>
      <c r="GA40" s="1090"/>
      <c r="GB40" s="1090"/>
      <c r="GC40" s="1090"/>
      <c r="GD40" s="1090"/>
      <c r="GE40" s="1090"/>
      <c r="GF40" s="1090"/>
      <c r="GG40" s="1090"/>
      <c r="GH40" s="1090"/>
      <c r="GI40" s="1090"/>
      <c r="GJ40" s="1090"/>
      <c r="GK40" s="1090"/>
      <c r="GL40" s="1090"/>
      <c r="GM40" s="1090"/>
      <c r="GN40" s="1090"/>
      <c r="GO40" s="1090"/>
      <c r="GP40" s="1090"/>
      <c r="GQ40" s="1090"/>
      <c r="GR40" s="1090"/>
      <c r="GS40" s="1090"/>
      <c r="GT40" s="1090"/>
      <c r="GU40" s="1090"/>
      <c r="GV40" s="1090"/>
      <c r="GW40" s="1090"/>
      <c r="GX40" s="1090"/>
      <c r="GY40" s="1090"/>
      <c r="GZ40" s="1090"/>
      <c r="HA40" s="1090"/>
      <c r="HB40" s="1090"/>
      <c r="HC40" s="1090"/>
      <c r="HD40" s="1090"/>
      <c r="HE40" s="1090"/>
      <c r="HF40" s="1090"/>
      <c r="HG40" s="1090"/>
      <c r="HH40" s="1090"/>
      <c r="HI40" s="1090"/>
      <c r="HJ40" s="1090"/>
      <c r="HK40" s="1090"/>
      <c r="HL40" s="1090"/>
      <c r="HM40" s="1090"/>
      <c r="HN40" s="1090"/>
      <c r="HO40" s="1090"/>
      <c r="HP40" s="1090"/>
      <c r="HQ40" s="1090"/>
      <c r="HR40" s="1090"/>
      <c r="HS40" s="1090"/>
      <c r="HT40" s="1090"/>
      <c r="HU40" s="1090"/>
      <c r="HV40" s="1090"/>
      <c r="HW40" s="1090"/>
      <c r="HX40" s="1090"/>
      <c r="HY40" s="1090"/>
      <c r="HZ40" s="1090"/>
      <c r="IA40" s="1090"/>
      <c r="IB40" s="1090"/>
      <c r="IC40" s="1090"/>
      <c r="ID40" s="1090"/>
      <c r="IE40" s="1090"/>
      <c r="IF40" s="1090"/>
      <c r="IG40" s="1090"/>
      <c r="IH40" s="1090"/>
      <c r="II40" s="1090"/>
      <c r="IJ40" s="1090"/>
      <c r="IK40" s="1090"/>
      <c r="IL40" s="1090"/>
      <c r="IM40" s="1090"/>
      <c r="IN40" s="1090"/>
      <c r="IO40" s="1090"/>
      <c r="IP40" s="1090"/>
      <c r="IQ40" s="1090"/>
      <c r="IR40" s="1090"/>
      <c r="IS40" s="1090"/>
      <c r="IT40" s="1090"/>
      <c r="IU40" s="1090"/>
      <c r="IV40" s="1090"/>
    </row>
    <row r="41" spans="1:256" ht="17.25">
      <c r="A41" s="418" t="s">
        <v>566</v>
      </c>
      <c r="B41" s="1188"/>
      <c r="C41" s="418"/>
      <c r="D41" s="418"/>
      <c r="E41" s="1825" t="s">
        <v>622</v>
      </c>
      <c r="F41" s="1825"/>
      <c r="G41" s="1189"/>
      <c r="H41" s="1189"/>
      <c r="I41" s="1189"/>
      <c r="J41" s="1188"/>
      <c r="L41" s="1190"/>
      <c r="M41" s="1191"/>
      <c r="N41" s="1188"/>
      <c r="O41" s="1188"/>
      <c r="P41" s="1188"/>
      <c r="Q41" s="1188"/>
      <c r="R41" s="1188"/>
      <c r="S41" s="1188"/>
      <c r="T41" s="1188"/>
      <c r="U41" s="1188"/>
      <c r="V41" s="1188"/>
      <c r="W41" s="1188"/>
      <c r="X41" s="1188"/>
      <c r="Y41" s="1188"/>
      <c r="Z41" s="1188"/>
      <c r="AA41" s="1188"/>
      <c r="AB41" s="1188"/>
      <c r="AC41" s="1188"/>
      <c r="AD41" s="1188"/>
      <c r="AE41" s="1188"/>
      <c r="AF41" s="1188"/>
      <c r="AG41" s="1188"/>
      <c r="AH41" s="1188"/>
      <c r="AI41" s="1188"/>
      <c r="AJ41" s="1188"/>
      <c r="AK41" s="1188"/>
      <c r="AL41" s="1188"/>
      <c r="AM41" s="1188"/>
      <c r="AN41" s="1188"/>
      <c r="AO41" s="1188"/>
      <c r="AP41" s="1188"/>
      <c r="AQ41" s="1188"/>
      <c r="AR41" s="1188"/>
      <c r="AS41" s="1188"/>
      <c r="AT41" s="1188"/>
      <c r="AU41" s="1188"/>
      <c r="AV41" s="1188"/>
      <c r="AW41" s="1188"/>
      <c r="AX41" s="1188"/>
      <c r="AY41" s="1188"/>
      <c r="AZ41" s="1188"/>
      <c r="BA41" s="1188"/>
      <c r="BB41" s="1188"/>
      <c r="BC41" s="1188"/>
      <c r="BD41" s="1188"/>
      <c r="BE41" s="1188"/>
      <c r="BF41" s="1188"/>
      <c r="BG41" s="1188"/>
      <c r="BH41" s="1188"/>
      <c r="BI41" s="1188"/>
      <c r="BJ41" s="1188"/>
      <c r="BK41" s="1188"/>
      <c r="BL41" s="1188"/>
      <c r="BM41" s="1188"/>
      <c r="BN41" s="1188"/>
      <c r="BO41" s="1188"/>
      <c r="BP41" s="1188"/>
      <c r="BQ41" s="1188"/>
      <c r="BR41" s="1188"/>
      <c r="BS41" s="1188"/>
      <c r="BT41" s="1188"/>
      <c r="BU41" s="1188"/>
      <c r="BV41" s="1188"/>
      <c r="BW41" s="1188"/>
      <c r="BX41" s="1188"/>
      <c r="BY41" s="1188"/>
      <c r="BZ41" s="1188"/>
      <c r="CA41" s="1188"/>
      <c r="CB41" s="1188"/>
      <c r="CC41" s="1188"/>
      <c r="CD41" s="1188"/>
      <c r="CE41" s="1188"/>
      <c r="CF41" s="1188"/>
      <c r="CG41" s="1188"/>
      <c r="CH41" s="1188"/>
      <c r="CI41" s="1188"/>
      <c r="CJ41" s="1188"/>
      <c r="CK41" s="1188"/>
      <c r="CL41" s="1188"/>
      <c r="CM41" s="1188"/>
      <c r="CN41" s="1188"/>
      <c r="CO41" s="1188"/>
      <c r="CP41" s="1188"/>
      <c r="CQ41" s="1188"/>
      <c r="CR41" s="1188"/>
      <c r="CS41" s="1188"/>
      <c r="CT41" s="1188"/>
      <c r="CU41" s="1188"/>
      <c r="CV41" s="1188"/>
      <c r="CW41" s="1188"/>
      <c r="CX41" s="1188"/>
      <c r="CY41" s="1188"/>
      <c r="CZ41" s="1188"/>
      <c r="DA41" s="1188"/>
      <c r="DB41" s="1188"/>
      <c r="DC41" s="1188"/>
      <c r="DD41" s="1188"/>
      <c r="DE41" s="1188"/>
      <c r="DF41" s="1188"/>
      <c r="DG41" s="1188"/>
      <c r="DH41" s="1188"/>
      <c r="DI41" s="1188"/>
      <c r="DJ41" s="1188"/>
      <c r="DK41" s="1188"/>
      <c r="DL41" s="1188"/>
      <c r="DM41" s="1188"/>
      <c r="DN41" s="1188"/>
      <c r="DO41" s="1188"/>
      <c r="DP41" s="1188"/>
      <c r="DQ41" s="1188"/>
      <c r="DR41" s="1188"/>
      <c r="DS41" s="1188"/>
      <c r="DT41" s="1188"/>
      <c r="DU41" s="1188"/>
      <c r="DV41" s="1188"/>
      <c r="DW41" s="1188"/>
      <c r="DX41" s="1188"/>
      <c r="DY41" s="1188"/>
      <c r="DZ41" s="1188"/>
      <c r="EA41" s="1188"/>
      <c r="EB41" s="1188"/>
      <c r="EC41" s="1188"/>
      <c r="ED41" s="1188"/>
      <c r="EE41" s="1188"/>
      <c r="EF41" s="1188"/>
      <c r="EG41" s="1188"/>
      <c r="EH41" s="1188"/>
      <c r="EI41" s="1188"/>
      <c r="EJ41" s="1188"/>
      <c r="EK41" s="1188"/>
      <c r="EL41" s="1188"/>
      <c r="EM41" s="1188"/>
      <c r="EN41" s="1188"/>
      <c r="EO41" s="1188"/>
      <c r="EP41" s="1188"/>
      <c r="EQ41" s="1188"/>
      <c r="ER41" s="1188"/>
      <c r="ES41" s="1188"/>
      <c r="ET41" s="1188"/>
      <c r="EU41" s="1188"/>
      <c r="EV41" s="1188"/>
      <c r="EW41" s="1188"/>
      <c r="EX41" s="1188"/>
      <c r="EY41" s="1188"/>
      <c r="EZ41" s="1188"/>
      <c r="FA41" s="1188"/>
      <c r="FB41" s="1188"/>
      <c r="FC41" s="1188"/>
      <c r="FD41" s="1188"/>
      <c r="FE41" s="1188"/>
      <c r="FF41" s="1188"/>
      <c r="FG41" s="1188"/>
      <c r="FH41" s="1188"/>
      <c r="FI41" s="1188"/>
      <c r="FJ41" s="1188"/>
      <c r="FK41" s="1188"/>
      <c r="FL41" s="1188"/>
      <c r="FM41" s="1188"/>
      <c r="FN41" s="1188"/>
      <c r="FO41" s="1188"/>
      <c r="FP41" s="1188"/>
      <c r="FQ41" s="1188"/>
      <c r="FR41" s="1188"/>
      <c r="FS41" s="1188"/>
      <c r="FT41" s="1188"/>
      <c r="FU41" s="1188"/>
      <c r="FV41" s="1188"/>
      <c r="FW41" s="1188"/>
      <c r="FX41" s="1188"/>
      <c r="FY41" s="1188"/>
      <c r="FZ41" s="1188"/>
      <c r="GA41" s="1188"/>
      <c r="GB41" s="1188"/>
      <c r="GC41" s="1188"/>
      <c r="GD41" s="1188"/>
      <c r="GE41" s="1188"/>
      <c r="GF41" s="1188"/>
      <c r="GG41" s="1188"/>
      <c r="GH41" s="1188"/>
      <c r="GI41" s="1188"/>
      <c r="GJ41" s="1188"/>
      <c r="GK41" s="1188"/>
      <c r="GL41" s="1188"/>
      <c r="GM41" s="1188"/>
      <c r="GN41" s="1188"/>
      <c r="GO41" s="1188"/>
      <c r="GP41" s="1188"/>
      <c r="GQ41" s="1188"/>
      <c r="GR41" s="1188"/>
      <c r="GS41" s="1188"/>
      <c r="GT41" s="1188"/>
      <c r="GU41" s="1188"/>
      <c r="GV41" s="1188"/>
      <c r="GW41" s="1188"/>
      <c r="GX41" s="1188"/>
      <c r="GY41" s="1188"/>
      <c r="GZ41" s="1188"/>
      <c r="HA41" s="1188"/>
      <c r="HB41" s="1188"/>
      <c r="HC41" s="1188"/>
      <c r="HD41" s="1188"/>
      <c r="HE41" s="1188"/>
      <c r="HF41" s="1188"/>
      <c r="HG41" s="1188"/>
      <c r="HH41" s="1188"/>
      <c r="HI41" s="1188"/>
      <c r="HJ41" s="1188"/>
      <c r="HK41" s="1188"/>
      <c r="HL41" s="1188"/>
      <c r="HM41" s="1188"/>
      <c r="HN41" s="1188"/>
      <c r="HO41" s="1188"/>
      <c r="HP41" s="1188"/>
      <c r="HQ41" s="1188"/>
      <c r="HR41" s="1188"/>
      <c r="HS41" s="1188"/>
      <c r="HT41" s="1188"/>
      <c r="HU41" s="1188"/>
      <c r="HV41" s="1188"/>
      <c r="HW41" s="1188"/>
      <c r="HX41" s="1188"/>
      <c r="HY41" s="1188"/>
      <c r="HZ41" s="1188"/>
      <c r="IA41" s="1188"/>
      <c r="IB41" s="1188"/>
      <c r="IC41" s="1188"/>
      <c r="ID41" s="1188"/>
      <c r="IE41" s="1188"/>
      <c r="IF41" s="1188"/>
      <c r="IG41" s="1188"/>
      <c r="IH41" s="1188"/>
      <c r="II41" s="1188"/>
      <c r="IJ41" s="1188"/>
      <c r="IK41" s="1188"/>
      <c r="IL41" s="1188"/>
      <c r="IM41" s="1188"/>
      <c r="IN41" s="1188"/>
      <c r="IO41" s="1188"/>
      <c r="IP41" s="1188"/>
      <c r="IQ41" s="1188"/>
      <c r="IR41" s="1188"/>
      <c r="IS41" s="1188"/>
      <c r="IT41" s="1188"/>
      <c r="IU41" s="1188"/>
      <c r="IV41" s="1188"/>
    </row>
    <row r="42" spans="1:256" ht="17.25">
      <c r="A42" s="1192"/>
      <c r="B42" s="1193"/>
      <c r="C42" s="1194"/>
      <c r="D42" s="1195"/>
      <c r="E42" s="1196"/>
      <c r="F42" s="72"/>
      <c r="G42" s="1104"/>
      <c r="H42" s="1104"/>
      <c r="I42" s="1104"/>
      <c r="J42" s="1104"/>
      <c r="L42" s="1104"/>
      <c r="M42" s="1104"/>
      <c r="N42" s="1104"/>
      <c r="O42" s="1104"/>
      <c r="P42" s="1104"/>
      <c r="Q42" s="1104"/>
      <c r="R42" s="1104"/>
      <c r="S42" s="1104"/>
      <c r="T42" s="1104"/>
      <c r="U42" s="1104"/>
      <c r="V42" s="1104"/>
      <c r="W42" s="1104"/>
      <c r="X42" s="1104"/>
      <c r="Y42" s="1104"/>
      <c r="Z42" s="1104"/>
      <c r="AA42" s="1104"/>
      <c r="AB42" s="1104"/>
      <c r="AC42" s="1104"/>
      <c r="AD42" s="1104"/>
      <c r="AE42" s="1104"/>
      <c r="AF42" s="1104"/>
      <c r="AG42" s="1104"/>
      <c r="AH42" s="1104"/>
      <c r="AI42" s="1104"/>
      <c r="AJ42" s="1104"/>
      <c r="AK42" s="1104"/>
      <c r="AL42" s="1104"/>
      <c r="AM42" s="1104"/>
      <c r="AN42" s="1104"/>
      <c r="AO42" s="1104"/>
      <c r="AP42" s="1104"/>
      <c r="AQ42" s="1104"/>
      <c r="AR42" s="1104"/>
      <c r="AS42" s="1104"/>
      <c r="AT42" s="1104"/>
      <c r="AU42" s="1104"/>
      <c r="AV42" s="1104"/>
      <c r="AW42" s="1104"/>
      <c r="AX42" s="1104"/>
      <c r="AY42" s="1104"/>
      <c r="AZ42" s="1104"/>
      <c r="BA42" s="1104"/>
      <c r="BB42" s="1104"/>
      <c r="BC42" s="1104"/>
      <c r="BD42" s="1104"/>
      <c r="BE42" s="1104"/>
      <c r="BF42" s="1104"/>
      <c r="BG42" s="1104"/>
      <c r="BH42" s="1104"/>
      <c r="BI42" s="1104"/>
      <c r="BJ42" s="1104"/>
      <c r="BK42" s="1104"/>
      <c r="BL42" s="1104"/>
      <c r="BM42" s="1104"/>
      <c r="BN42" s="1104"/>
      <c r="BO42" s="1104"/>
      <c r="BP42" s="1104"/>
      <c r="BQ42" s="1104"/>
      <c r="BR42" s="1104"/>
      <c r="BS42" s="1104"/>
      <c r="BT42" s="1104"/>
      <c r="BU42" s="1104"/>
      <c r="BV42" s="1104"/>
      <c r="BW42" s="1104"/>
      <c r="BX42" s="1104"/>
      <c r="BY42" s="1104"/>
      <c r="BZ42" s="1104"/>
      <c r="CA42" s="1104"/>
      <c r="CB42" s="1104"/>
      <c r="CC42" s="1104"/>
      <c r="CD42" s="1104"/>
      <c r="CE42" s="1104"/>
      <c r="CF42" s="1104"/>
      <c r="CG42" s="1104"/>
      <c r="CH42" s="1104"/>
      <c r="CI42" s="1104"/>
      <c r="CJ42" s="1104"/>
      <c r="CK42" s="1104"/>
      <c r="CL42" s="1104"/>
      <c r="CM42" s="1104"/>
      <c r="CN42" s="1104"/>
      <c r="CO42" s="1104"/>
      <c r="CP42" s="1104"/>
      <c r="CQ42" s="1104"/>
      <c r="CR42" s="1104"/>
      <c r="CS42" s="1104"/>
      <c r="CT42" s="1104"/>
      <c r="CU42" s="1104"/>
      <c r="CV42" s="1104"/>
      <c r="CW42" s="1104"/>
      <c r="CX42" s="1104"/>
      <c r="CY42" s="1104"/>
      <c r="CZ42" s="1104"/>
      <c r="DA42" s="1104"/>
      <c r="DB42" s="1104"/>
      <c r="DC42" s="1104"/>
      <c r="DD42" s="1104"/>
      <c r="DE42" s="1104"/>
      <c r="DF42" s="1104"/>
      <c r="DG42" s="1104"/>
      <c r="DH42" s="1104"/>
      <c r="DI42" s="1104"/>
      <c r="DJ42" s="1104"/>
      <c r="DK42" s="1104"/>
      <c r="DL42" s="1104"/>
      <c r="DM42" s="1104"/>
      <c r="DN42" s="1104"/>
      <c r="DO42" s="1104"/>
      <c r="DP42" s="1104"/>
      <c r="DQ42" s="1104"/>
      <c r="DR42" s="1104"/>
      <c r="DS42" s="1104"/>
      <c r="DT42" s="1104"/>
      <c r="DU42" s="1104"/>
      <c r="DV42" s="1104"/>
      <c r="DW42" s="1104"/>
      <c r="DX42" s="1104"/>
      <c r="DY42" s="1104"/>
      <c r="DZ42" s="1104"/>
      <c r="EA42" s="1104"/>
      <c r="EB42" s="1104"/>
      <c r="EC42" s="1104"/>
      <c r="ED42" s="1104"/>
      <c r="EE42" s="1104"/>
      <c r="EF42" s="1104"/>
      <c r="EG42" s="1104"/>
      <c r="EH42" s="1104"/>
      <c r="EI42" s="1104"/>
      <c r="EJ42" s="1104"/>
      <c r="EK42" s="1104"/>
      <c r="EL42" s="1104"/>
      <c r="EM42" s="1104"/>
      <c r="EN42" s="1104"/>
      <c r="EO42" s="1104"/>
      <c r="EP42" s="1104"/>
      <c r="EQ42" s="1104"/>
      <c r="ER42" s="1104"/>
      <c r="ES42" s="1104"/>
      <c r="ET42" s="1104"/>
      <c r="EU42" s="1104"/>
      <c r="EV42" s="1104"/>
      <c r="EW42" s="1104"/>
      <c r="EX42" s="1104"/>
      <c r="EY42" s="1104"/>
      <c r="EZ42" s="1104"/>
      <c r="FA42" s="1104"/>
      <c r="FB42" s="1104"/>
      <c r="FC42" s="1104"/>
      <c r="FD42" s="1104"/>
      <c r="FE42" s="1104"/>
      <c r="FF42" s="1104"/>
      <c r="FG42" s="1104"/>
      <c r="FH42" s="1104"/>
      <c r="FI42" s="1104"/>
      <c r="FJ42" s="1104"/>
      <c r="FK42" s="1104"/>
      <c r="FL42" s="1104"/>
      <c r="FM42" s="1104"/>
      <c r="FN42" s="1104"/>
      <c r="FO42" s="1104"/>
      <c r="FP42" s="1104"/>
      <c r="FQ42" s="1104"/>
      <c r="FR42" s="1104"/>
      <c r="FS42" s="1104"/>
      <c r="FT42" s="1104"/>
      <c r="FU42" s="1104"/>
      <c r="FV42" s="1104"/>
      <c r="FW42" s="1104"/>
      <c r="FX42" s="1104"/>
      <c r="FY42" s="1104"/>
      <c r="FZ42" s="1104"/>
      <c r="GA42" s="1104"/>
      <c r="GB42" s="1104"/>
      <c r="GC42" s="1104"/>
      <c r="GD42" s="1104"/>
      <c r="GE42" s="1104"/>
      <c r="GF42" s="1104"/>
      <c r="GG42" s="1104"/>
      <c r="GH42" s="1104"/>
      <c r="GI42" s="1104"/>
      <c r="GJ42" s="1104"/>
      <c r="GK42" s="1104"/>
      <c r="GL42" s="1104"/>
      <c r="GM42" s="1104"/>
      <c r="GN42" s="1104"/>
      <c r="GO42" s="1104"/>
      <c r="GP42" s="1104"/>
      <c r="GQ42" s="1104"/>
      <c r="GR42" s="1104"/>
      <c r="GS42" s="1104"/>
      <c r="GT42" s="1104"/>
      <c r="GU42" s="1104"/>
      <c r="GV42" s="1104"/>
      <c r="GW42" s="1104"/>
      <c r="GX42" s="1104"/>
      <c r="GY42" s="1104"/>
      <c r="GZ42" s="1104"/>
      <c r="HA42" s="1104"/>
      <c r="HB42" s="1104"/>
      <c r="HC42" s="1104"/>
      <c r="HD42" s="1104"/>
      <c r="HE42" s="1104"/>
      <c r="HF42" s="1104"/>
      <c r="HG42" s="1104"/>
      <c r="HH42" s="1104"/>
      <c r="HI42" s="1104"/>
      <c r="HJ42" s="1104"/>
      <c r="HK42" s="1104"/>
      <c r="HL42" s="1104"/>
      <c r="HM42" s="1104"/>
      <c r="HN42" s="1104"/>
      <c r="HO42" s="1104"/>
      <c r="HP42" s="1104"/>
      <c r="HQ42" s="1104"/>
      <c r="HR42" s="1104"/>
      <c r="HS42" s="1104"/>
      <c r="HT42" s="1104"/>
      <c r="HU42" s="1104"/>
      <c r="HV42" s="1104"/>
      <c r="HW42" s="1104"/>
      <c r="HX42" s="1104"/>
      <c r="HY42" s="1104"/>
      <c r="HZ42" s="1104"/>
      <c r="IA42" s="1104"/>
      <c r="IB42" s="1104"/>
      <c r="IC42" s="1104"/>
      <c r="ID42" s="1104"/>
      <c r="IE42" s="1104"/>
      <c r="IF42" s="1104"/>
      <c r="IG42" s="1104"/>
      <c r="IH42" s="1104"/>
      <c r="II42" s="1104"/>
      <c r="IJ42" s="1104"/>
      <c r="IK42" s="1104"/>
      <c r="IL42" s="1104"/>
      <c r="IM42" s="1104"/>
      <c r="IN42" s="1104"/>
      <c r="IO42" s="1104"/>
      <c r="IP42" s="1104"/>
      <c r="IQ42" s="1104"/>
      <c r="IR42" s="1104"/>
      <c r="IS42" s="1104"/>
      <c r="IT42" s="1104"/>
      <c r="IU42" s="1104"/>
      <c r="IV42" s="1104"/>
    </row>
    <row r="44" spans="1:4" ht="15">
      <c r="A44" s="1196"/>
      <c r="C44" s="1193"/>
      <c r="D44" s="1196"/>
    </row>
    <row r="45" spans="1:5" ht="15">
      <c r="A45" s="1196"/>
      <c r="C45" s="1196"/>
      <c r="D45" s="72"/>
      <c r="E45" s="1197"/>
    </row>
  </sheetData>
  <sheetProtection/>
  <mergeCells count="28">
    <mergeCell ref="A35:A38"/>
    <mergeCell ref="B35:B38"/>
    <mergeCell ref="C35:C38"/>
    <mergeCell ref="D35:D38"/>
    <mergeCell ref="A24:A27"/>
    <mergeCell ref="B24:B27"/>
    <mergeCell ref="C24:C27"/>
    <mergeCell ref="D24:D27"/>
    <mergeCell ref="A28:A34"/>
    <mergeCell ref="B28:B34"/>
    <mergeCell ref="C28:C34"/>
    <mergeCell ref="D28:D34"/>
    <mergeCell ref="H9:H12"/>
    <mergeCell ref="A16:A23"/>
    <mergeCell ref="B16:B23"/>
    <mergeCell ref="C16:C23"/>
    <mergeCell ref="D16:D23"/>
    <mergeCell ref="F9:F12"/>
    <mergeCell ref="E41:F41"/>
    <mergeCell ref="G9:G12"/>
    <mergeCell ref="D14:E14"/>
    <mergeCell ref="D15:E15"/>
    <mergeCell ref="A7:F7"/>
    <mergeCell ref="A9:A12"/>
    <mergeCell ref="B9:B12"/>
    <mergeCell ref="C9:C12"/>
    <mergeCell ref="D9:D12"/>
    <mergeCell ref="E9:E12"/>
  </mergeCells>
  <printOptions/>
  <pageMargins left="0.7874015748031497" right="0.7874015748031497" top="1.1811023622047245" bottom="0.3937007874015748" header="0.31496062992125984" footer="0.31496062992125984"/>
  <pageSetup horizontalDpi="600" verticalDpi="600" orientation="landscape" paperSize="9" scale="69" r:id="rId1"/>
  <rowBreaks count="1" manualBreakCount="1">
    <brk id="34" max="7" man="1"/>
  </rowBreaks>
  <colBreaks count="1" manualBreakCount="1">
    <brk id="8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view="pageBreakPreview" zoomScale="60" zoomScaleNormal="70" zoomScalePageLayoutView="0" workbookViewId="0" topLeftCell="A1">
      <selection activeCell="F16" sqref="F16"/>
    </sheetView>
  </sheetViews>
  <sheetFormatPr defaultColWidth="9.50390625" defaultRowHeight="12.75"/>
  <cols>
    <col min="1" max="1" width="10.50390625" style="43" customWidth="1"/>
    <col min="2" max="2" width="52.50390625" style="43" customWidth="1"/>
    <col min="3" max="4" width="19.50390625" style="43" customWidth="1"/>
    <col min="5" max="5" width="20.50390625" style="43" customWidth="1"/>
    <col min="6" max="6" width="19.50390625" style="43" customWidth="1"/>
    <col min="7" max="7" width="20.00390625" style="43" customWidth="1"/>
    <col min="8" max="8" width="19.00390625" style="43" customWidth="1"/>
    <col min="9" max="9" width="17.50390625" style="43" customWidth="1"/>
    <col min="10" max="10" width="15.00390625" style="43" customWidth="1"/>
    <col min="11" max="11" width="11.50390625" style="43" customWidth="1"/>
    <col min="12" max="16384" width="9.50390625" style="43" customWidth="1"/>
  </cols>
  <sheetData>
    <row r="1" spans="8:10" ht="19.5" customHeight="1">
      <c r="H1" s="6" t="s">
        <v>172</v>
      </c>
      <c r="I1" s="44"/>
      <c r="J1" s="45"/>
    </row>
    <row r="2" spans="8:10" ht="19.5" customHeight="1">
      <c r="H2" s="7" t="s">
        <v>254</v>
      </c>
      <c r="I2" s="7"/>
      <c r="J2" s="45"/>
    </row>
    <row r="3" spans="8:10" ht="19.5" customHeight="1">
      <c r="H3" s="8" t="s">
        <v>639</v>
      </c>
      <c r="I3" s="697"/>
      <c r="J3" s="698"/>
    </row>
    <row r="4" spans="8:10" ht="18.75" customHeight="1">
      <c r="H4" s="9" t="s">
        <v>640</v>
      </c>
      <c r="I4" s="9"/>
      <c r="J4" s="7"/>
    </row>
    <row r="6" spans="1:10" ht="17.25">
      <c r="A6" s="1601" t="s">
        <v>642</v>
      </c>
      <c r="B6" s="1601"/>
      <c r="C6" s="1601"/>
      <c r="D6" s="1601"/>
      <c r="E6" s="1601"/>
      <c r="F6" s="1601"/>
      <c r="G6" s="1601"/>
      <c r="H6" s="1601"/>
      <c r="I6" s="1601"/>
      <c r="J6" s="1602"/>
    </row>
    <row r="7" spans="1:10" ht="17.25">
      <c r="A7" s="1597">
        <v>15591000000</v>
      </c>
      <c r="B7" s="1597"/>
      <c r="C7" s="301"/>
      <c r="D7" s="301"/>
      <c r="E7" s="301"/>
      <c r="F7" s="301"/>
      <c r="G7" s="301"/>
      <c r="H7" s="301"/>
      <c r="I7" s="301"/>
      <c r="J7" s="302"/>
    </row>
    <row r="8" spans="1:10" ht="17.25">
      <c r="A8" s="1598" t="s">
        <v>338</v>
      </c>
      <c r="B8" s="1598"/>
      <c r="C8" s="301"/>
      <c r="D8" s="301"/>
      <c r="E8" s="301"/>
      <c r="F8" s="301"/>
      <c r="G8" s="301"/>
      <c r="H8" s="301"/>
      <c r="I8" s="301"/>
      <c r="J8" s="302"/>
    </row>
    <row r="9" ht="13.5" thickBot="1">
      <c r="J9" s="43" t="s">
        <v>308</v>
      </c>
    </row>
    <row r="10" spans="1:10" ht="15">
      <c r="A10" s="1603" t="s">
        <v>173</v>
      </c>
      <c r="B10" s="1605" t="s">
        <v>323</v>
      </c>
      <c r="C10" s="1607" t="s">
        <v>321</v>
      </c>
      <c r="D10" s="1608"/>
      <c r="E10" s="1607" t="s">
        <v>255</v>
      </c>
      <c r="F10" s="1609"/>
      <c r="G10" s="1610" t="s">
        <v>245</v>
      </c>
      <c r="H10" s="1611"/>
      <c r="I10" s="1612"/>
      <c r="J10" s="1613"/>
    </row>
    <row r="11" spans="1:10" s="47" customFormat="1" ht="65.25" customHeight="1">
      <c r="A11" s="1604"/>
      <c r="B11" s="1606"/>
      <c r="C11" s="325" t="s">
        <v>545</v>
      </c>
      <c r="D11" s="289" t="s">
        <v>643</v>
      </c>
      <c r="E11" s="325" t="s">
        <v>545</v>
      </c>
      <c r="F11" s="289" t="s">
        <v>643</v>
      </c>
      <c r="G11" s="325" t="s">
        <v>545</v>
      </c>
      <c r="H11" s="46" t="s">
        <v>322</v>
      </c>
      <c r="I11" s="289" t="s">
        <v>643</v>
      </c>
      <c r="J11" s="1115" t="s">
        <v>322</v>
      </c>
    </row>
    <row r="12" spans="1:10" ht="12.75" customHeight="1">
      <c r="A12" s="48">
        <v>1</v>
      </c>
      <c r="B12" s="49">
        <v>2</v>
      </c>
      <c r="C12" s="354" t="s">
        <v>312</v>
      </c>
      <c r="D12" s="355">
        <v>4</v>
      </c>
      <c r="E12" s="48">
        <v>5</v>
      </c>
      <c r="F12" s="355">
        <v>6</v>
      </c>
      <c r="G12" s="48">
        <v>7</v>
      </c>
      <c r="H12" s="50">
        <v>8</v>
      </c>
      <c r="I12" s="50">
        <v>9</v>
      </c>
      <c r="J12" s="51">
        <v>10</v>
      </c>
    </row>
    <row r="13" spans="1:10" s="371" customFormat="1" ht="23.25" customHeight="1">
      <c r="A13" s="1599" t="s">
        <v>317</v>
      </c>
      <c r="B13" s="1600"/>
      <c r="C13" s="356"/>
      <c r="D13" s="367"/>
      <c r="E13" s="368"/>
      <c r="F13" s="369"/>
      <c r="G13" s="368"/>
      <c r="H13" s="370"/>
      <c r="I13" s="370"/>
      <c r="J13" s="369"/>
    </row>
    <row r="14" spans="1:10" s="52" customFormat="1" ht="15">
      <c r="A14" s="98">
        <v>200000</v>
      </c>
      <c r="B14" s="99" t="s">
        <v>175</v>
      </c>
      <c r="C14" s="667">
        <f>E14+G14</f>
        <v>79743157</v>
      </c>
      <c r="D14" s="290">
        <f>F14+I14</f>
        <v>27245061</v>
      </c>
      <c r="E14" s="360">
        <f aca="true" t="shared" si="0" ref="E14:J14">E15</f>
        <v>-8200567</v>
      </c>
      <c r="F14" s="360">
        <f t="shared" si="0"/>
        <v>-839151</v>
      </c>
      <c r="G14" s="360">
        <f t="shared" si="0"/>
        <v>87943724</v>
      </c>
      <c r="H14" s="169">
        <f t="shared" si="0"/>
        <v>87360220</v>
      </c>
      <c r="I14" s="169">
        <f t="shared" si="0"/>
        <v>28084212</v>
      </c>
      <c r="J14" s="174">
        <f t="shared" si="0"/>
        <v>26611555</v>
      </c>
    </row>
    <row r="15" spans="1:10" s="47" customFormat="1" ht="35.25" customHeight="1">
      <c r="A15" s="100">
        <v>208000</v>
      </c>
      <c r="B15" s="102" t="s">
        <v>176</v>
      </c>
      <c r="C15" s="665">
        <f>E15+G15</f>
        <v>79743157</v>
      </c>
      <c r="D15" s="175">
        <f>F15+I15</f>
        <v>27245061</v>
      </c>
      <c r="E15" s="361">
        <f>E16-E17+E18</f>
        <v>-8200567</v>
      </c>
      <c r="F15" s="362">
        <f>F16-F17+F18</f>
        <v>-839151</v>
      </c>
      <c r="G15" s="357">
        <f>G16+G18</f>
        <v>87943724</v>
      </c>
      <c r="H15" s="170">
        <f>H16+H18</f>
        <v>87360220</v>
      </c>
      <c r="I15" s="172">
        <f>I16+I18</f>
        <v>28084212</v>
      </c>
      <c r="J15" s="175">
        <f>J16+J18</f>
        <v>26611555</v>
      </c>
    </row>
    <row r="16" spans="1:10" s="47" customFormat="1" ht="21" customHeight="1">
      <c r="A16" s="100">
        <v>208100</v>
      </c>
      <c r="B16" s="103" t="s">
        <v>177</v>
      </c>
      <c r="C16" s="665">
        <f>E16+G16</f>
        <v>80743157</v>
      </c>
      <c r="D16" s="179">
        <f>F16+I16</f>
        <v>28245061</v>
      </c>
      <c r="E16" s="663">
        <f>1000000+69469653</f>
        <v>70469653</v>
      </c>
      <c r="F16" s="127">
        <f>1000000+25772404</f>
        <v>26772404</v>
      </c>
      <c r="G16" s="363">
        <v>10273504</v>
      </c>
      <c r="H16" s="666">
        <v>9690000</v>
      </c>
      <c r="I16" s="660">
        <v>1472657</v>
      </c>
      <c r="J16" s="703"/>
    </row>
    <row r="17" spans="1:15" s="47" customFormat="1" ht="20.25" customHeight="1">
      <c r="A17" s="100">
        <v>208200</v>
      </c>
      <c r="B17" s="103" t="s">
        <v>178</v>
      </c>
      <c r="C17" s="357">
        <f aca="true" t="shared" si="1" ref="C17:C26">E17+G17</f>
        <v>1000000</v>
      </c>
      <c r="D17" s="179">
        <f>F17+I17</f>
        <v>1000000</v>
      </c>
      <c r="E17" s="363">
        <v>1000000</v>
      </c>
      <c r="F17" s="127">
        <v>1000000</v>
      </c>
      <c r="G17" s="363"/>
      <c r="H17" s="173"/>
      <c r="I17" s="660"/>
      <c r="J17" s="703"/>
      <c r="O17" s="43"/>
    </row>
    <row r="18" spans="1:17" ht="33" customHeight="1">
      <c r="A18" s="100">
        <v>208400</v>
      </c>
      <c r="B18" s="102" t="s">
        <v>179</v>
      </c>
      <c r="C18" s="357">
        <f t="shared" si="1"/>
        <v>0</v>
      </c>
      <c r="D18" s="179">
        <f>F18+I18</f>
        <v>0</v>
      </c>
      <c r="E18" s="363">
        <v>-77670220</v>
      </c>
      <c r="F18" s="127">
        <v>-26611555</v>
      </c>
      <c r="G18" s="363">
        <v>77670220</v>
      </c>
      <c r="H18" s="1113">
        <f>G18</f>
        <v>77670220</v>
      </c>
      <c r="I18" s="661">
        <v>26611555</v>
      </c>
      <c r="J18" s="703">
        <f>I18</f>
        <v>26611555</v>
      </c>
      <c r="Q18" s="327"/>
    </row>
    <row r="19" spans="1:22" ht="15">
      <c r="A19" s="104" t="s">
        <v>262</v>
      </c>
      <c r="B19" s="99" t="s">
        <v>318</v>
      </c>
      <c r="C19" s="668">
        <f aca="true" t="shared" si="2" ref="C19:J19">C14</f>
        <v>79743157</v>
      </c>
      <c r="D19" s="290">
        <f t="shared" si="2"/>
        <v>27245061</v>
      </c>
      <c r="E19" s="358">
        <f t="shared" si="2"/>
        <v>-8200567</v>
      </c>
      <c r="F19" s="699">
        <f t="shared" si="2"/>
        <v>-839151</v>
      </c>
      <c r="G19" s="358">
        <f t="shared" si="2"/>
        <v>87943724</v>
      </c>
      <c r="H19" s="171">
        <f t="shared" si="2"/>
        <v>87360220</v>
      </c>
      <c r="I19" s="705">
        <f t="shared" si="2"/>
        <v>28084212</v>
      </c>
      <c r="J19" s="699">
        <f t="shared" si="2"/>
        <v>26611555</v>
      </c>
      <c r="V19" s="327"/>
    </row>
    <row r="20" spans="1:10" ht="15">
      <c r="A20" s="104"/>
      <c r="B20" s="99"/>
      <c r="C20" s="358"/>
      <c r="D20" s="178"/>
      <c r="E20" s="364"/>
      <c r="F20" s="700"/>
      <c r="G20" s="366"/>
      <c r="H20" s="177"/>
      <c r="I20" s="706"/>
      <c r="J20" s="707"/>
    </row>
    <row r="21" spans="1:10" s="47" customFormat="1" ht="21" customHeight="1">
      <c r="A21" s="1599" t="s">
        <v>319</v>
      </c>
      <c r="B21" s="1600"/>
      <c r="C21" s="358"/>
      <c r="D21" s="664"/>
      <c r="E21" s="372"/>
      <c r="F21" s="701"/>
      <c r="G21" s="363"/>
      <c r="H21" s="173"/>
      <c r="I21" s="660"/>
      <c r="J21" s="703"/>
    </row>
    <row r="22" spans="1:10" s="52" customFormat="1" ht="30.75" customHeight="1">
      <c r="A22" s="98">
        <v>600000</v>
      </c>
      <c r="B22" s="105" t="s">
        <v>180</v>
      </c>
      <c r="C22" s="668">
        <f>E22+G22</f>
        <v>79743157</v>
      </c>
      <c r="D22" s="664">
        <f>F22+I22</f>
        <v>27245061</v>
      </c>
      <c r="E22" s="365">
        <f aca="true" t="shared" si="3" ref="E22:J22">E23</f>
        <v>-8200567</v>
      </c>
      <c r="F22" s="702">
        <f t="shared" si="3"/>
        <v>-839151</v>
      </c>
      <c r="G22" s="1112">
        <f t="shared" si="3"/>
        <v>87943724</v>
      </c>
      <c r="H22" s="1114">
        <f t="shared" si="3"/>
        <v>87360220</v>
      </c>
      <c r="I22" s="705">
        <f t="shared" si="3"/>
        <v>28084212</v>
      </c>
      <c r="J22" s="699">
        <f t="shared" si="3"/>
        <v>26611555</v>
      </c>
    </row>
    <row r="23" spans="1:14" s="47" customFormat="1" ht="23.25" customHeight="1">
      <c r="A23" s="100">
        <v>602000</v>
      </c>
      <c r="B23" s="103" t="s">
        <v>320</v>
      </c>
      <c r="C23" s="665">
        <f t="shared" si="1"/>
        <v>79743157</v>
      </c>
      <c r="D23" s="176">
        <f>F23+I23</f>
        <v>27245061</v>
      </c>
      <c r="E23" s="363">
        <f aca="true" t="shared" si="4" ref="E23:J23">E15</f>
        <v>-8200567</v>
      </c>
      <c r="F23" s="703">
        <f t="shared" si="4"/>
        <v>-839151</v>
      </c>
      <c r="G23" s="363">
        <f t="shared" si="4"/>
        <v>87943724</v>
      </c>
      <c r="H23" s="173">
        <f t="shared" si="4"/>
        <v>87360220</v>
      </c>
      <c r="I23" s="660">
        <f t="shared" si="4"/>
        <v>28084212</v>
      </c>
      <c r="J23" s="127">
        <f t="shared" si="4"/>
        <v>26611555</v>
      </c>
      <c r="N23" s="47" t="s">
        <v>174</v>
      </c>
    </row>
    <row r="24" spans="1:10" s="47" customFormat="1" ht="18" customHeight="1">
      <c r="A24" s="100">
        <v>602100</v>
      </c>
      <c r="B24" s="103" t="s">
        <v>177</v>
      </c>
      <c r="C24" s="665">
        <f t="shared" si="1"/>
        <v>80743157</v>
      </c>
      <c r="D24" s="179">
        <f>F24+I24</f>
        <v>28245061</v>
      </c>
      <c r="E24" s="363">
        <f aca="true" t="shared" si="5" ref="E24:J24">E16</f>
        <v>70469653</v>
      </c>
      <c r="F24" s="127">
        <f t="shared" si="5"/>
        <v>26772404</v>
      </c>
      <c r="G24" s="363">
        <f t="shared" si="5"/>
        <v>10273504</v>
      </c>
      <c r="H24" s="173">
        <f t="shared" si="5"/>
        <v>9690000</v>
      </c>
      <c r="I24" s="660">
        <f t="shared" si="5"/>
        <v>1472657</v>
      </c>
      <c r="J24" s="127">
        <f t="shared" si="5"/>
        <v>0</v>
      </c>
    </row>
    <row r="25" spans="1:10" s="47" customFormat="1" ht="18" customHeight="1">
      <c r="A25" s="106">
        <v>602200</v>
      </c>
      <c r="B25" s="107" t="s">
        <v>178</v>
      </c>
      <c r="C25" s="357">
        <f t="shared" si="1"/>
        <v>1000000</v>
      </c>
      <c r="D25" s="179">
        <f>F25+I25</f>
        <v>1000000</v>
      </c>
      <c r="E25" s="1111">
        <v>1000000</v>
      </c>
      <c r="F25" s="704">
        <v>1000000</v>
      </c>
      <c r="G25" s="363"/>
      <c r="H25" s="173"/>
      <c r="I25" s="660"/>
      <c r="J25" s="127"/>
    </row>
    <row r="26" spans="1:10" ht="49.5" customHeight="1">
      <c r="A26" s="100">
        <v>602400</v>
      </c>
      <c r="B26" s="102" t="s">
        <v>179</v>
      </c>
      <c r="C26" s="357">
        <f t="shared" si="1"/>
        <v>0</v>
      </c>
      <c r="D26" s="179">
        <f>F26+I26</f>
        <v>0</v>
      </c>
      <c r="E26" s="363">
        <f aca="true" t="shared" si="6" ref="E26:J26">E18</f>
        <v>-77670220</v>
      </c>
      <c r="F26" s="127">
        <f t="shared" si="6"/>
        <v>-26611555</v>
      </c>
      <c r="G26" s="363">
        <f t="shared" si="6"/>
        <v>77670220</v>
      </c>
      <c r="H26" s="173">
        <f t="shared" si="6"/>
        <v>77670220</v>
      </c>
      <c r="I26" s="660">
        <f t="shared" si="6"/>
        <v>26611555</v>
      </c>
      <c r="J26" s="127">
        <f t="shared" si="6"/>
        <v>26611555</v>
      </c>
    </row>
    <row r="27" spans="1:10" s="58" customFormat="1" ht="15.75" thickBot="1">
      <c r="A27" s="291" t="s">
        <v>262</v>
      </c>
      <c r="B27" s="292" t="s">
        <v>318</v>
      </c>
      <c r="C27" s="669">
        <f>C22</f>
        <v>79743157</v>
      </c>
      <c r="D27" s="294">
        <f aca="true" t="shared" si="7" ref="D27:J27">D22</f>
        <v>27245061</v>
      </c>
      <c r="E27" s="359">
        <f t="shared" si="7"/>
        <v>-8200567</v>
      </c>
      <c r="F27" s="294">
        <f t="shared" si="7"/>
        <v>-839151</v>
      </c>
      <c r="G27" s="359">
        <f t="shared" si="7"/>
        <v>87943724</v>
      </c>
      <c r="H27" s="293">
        <f t="shared" si="7"/>
        <v>87360220</v>
      </c>
      <c r="I27" s="293">
        <f t="shared" si="7"/>
        <v>28084212</v>
      </c>
      <c r="J27" s="294">
        <f t="shared" si="7"/>
        <v>26611555</v>
      </c>
    </row>
    <row r="28" spans="1:10" s="58" customFormat="1" ht="15">
      <c r="A28" s="223"/>
      <c r="B28" s="224"/>
      <c r="C28" s="53"/>
      <c r="D28" s="53"/>
      <c r="E28" s="54"/>
      <c r="F28" s="55"/>
      <c r="G28" s="56"/>
      <c r="H28" s="57"/>
      <c r="I28" s="56"/>
      <c r="J28" s="56"/>
    </row>
    <row r="29" spans="1:10" s="58" customFormat="1" ht="15">
      <c r="A29" s="59"/>
      <c r="B29" s="60"/>
      <c r="C29" s="60"/>
      <c r="D29" s="60"/>
      <c r="E29" s="61"/>
      <c r="F29" s="61"/>
      <c r="G29" s="62"/>
      <c r="H29" s="62"/>
      <c r="I29" s="62"/>
      <c r="J29" s="62"/>
    </row>
    <row r="30" spans="1:7" ht="17.25">
      <c r="A30" s="418" t="s">
        <v>566</v>
      </c>
      <c r="B30" s="418"/>
      <c r="D30" s="43"/>
      <c r="G30" s="916" t="s">
        <v>567</v>
      </c>
    </row>
    <row r="31" spans="1:6" ht="12.75">
      <c r="A31" s="64"/>
      <c r="B31" s="65"/>
      <c r="C31" s="65"/>
      <c r="D31" s="65"/>
      <c r="E31" s="65"/>
      <c r="F31" s="65"/>
    </row>
    <row r="32" spans="1:6" ht="12.75">
      <c r="A32" s="64"/>
      <c r="B32" s="65"/>
      <c r="C32" s="65"/>
      <c r="D32" s="65"/>
      <c r="E32" s="65"/>
      <c r="F32" s="65"/>
    </row>
    <row r="33" spans="1:6" ht="12.75">
      <c r="A33" s="64"/>
      <c r="B33" s="65"/>
      <c r="C33" s="65"/>
      <c r="D33" s="65"/>
      <c r="E33" s="65"/>
      <c r="F33" s="66"/>
    </row>
    <row r="34" ht="12.75">
      <c r="A34" s="64"/>
    </row>
    <row r="35" ht="12.75">
      <c r="A35" s="64"/>
    </row>
    <row r="36" ht="12.75">
      <c r="A36" s="64"/>
    </row>
    <row r="37" ht="12.75">
      <c r="A37" s="64"/>
    </row>
  </sheetData>
  <sheetProtection/>
  <mergeCells count="10">
    <mergeCell ref="A13:B13"/>
    <mergeCell ref="A21:B21"/>
    <mergeCell ref="A6:J6"/>
    <mergeCell ref="A10:A11"/>
    <mergeCell ref="B10:B11"/>
    <mergeCell ref="C10:D10"/>
    <mergeCell ref="E10:F10"/>
    <mergeCell ref="G10:J10"/>
    <mergeCell ref="A8:B8"/>
    <mergeCell ref="A7:B7"/>
  </mergeCells>
  <printOptions/>
  <pageMargins left="0.7874015748031497" right="0.7874015748031497" top="1.1811023622047245" bottom="0.3937007874015748" header="0.31496062992125984" footer="0.31496062992125984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0"/>
  <sheetViews>
    <sheetView view="pageBreakPreview" zoomScaleNormal="60" zoomScaleSheetLayoutView="100" zoomScalePageLayoutView="70" workbookViewId="0" topLeftCell="A1">
      <selection activeCell="F414" sqref="F414"/>
    </sheetView>
  </sheetViews>
  <sheetFormatPr defaultColWidth="9.50390625" defaultRowHeight="12.75"/>
  <cols>
    <col min="1" max="1" width="12.50390625" style="139" customWidth="1"/>
    <col min="2" max="3" width="7.50390625" style="140" customWidth="1"/>
    <col min="4" max="4" width="41.50390625" style="87" customWidth="1"/>
    <col min="5" max="5" width="16.50390625" style="395" customWidth="1"/>
    <col min="6" max="6" width="17.125" style="567" customWidth="1"/>
    <col min="7" max="7" width="10.50390625" style="643" customWidth="1"/>
    <col min="8" max="8" width="15.625" style="395" customWidth="1"/>
    <col min="9" max="9" width="13.50390625" style="395" customWidth="1"/>
    <col min="10" max="10" width="13.625" style="395" customWidth="1"/>
    <col min="11" max="11" width="15.875" style="567" customWidth="1"/>
    <col min="12" max="12" width="15.375" style="395" customWidth="1"/>
    <col min="13" max="13" width="11.00390625" style="139" customWidth="1"/>
    <col min="14" max="14" width="13.00390625" style="87" customWidth="1"/>
    <col min="15" max="15" width="16.50390625" style="87" bestFit="1" customWidth="1"/>
    <col min="16" max="16" width="13.00390625" style="87" bestFit="1" customWidth="1"/>
    <col min="17" max="16384" width="9.50390625" style="87" customWidth="1"/>
  </cols>
  <sheetData>
    <row r="1" spans="7:15" ht="15">
      <c r="G1" s="568"/>
      <c r="K1" s="79" t="s">
        <v>222</v>
      </c>
      <c r="N1" s="388"/>
      <c r="O1" s="83"/>
    </row>
    <row r="2" spans="7:15" ht="15">
      <c r="G2" s="568"/>
      <c r="K2" s="769" t="s">
        <v>193</v>
      </c>
      <c r="M2" s="569"/>
      <c r="N2" s="388"/>
      <c r="O2" s="83"/>
    </row>
    <row r="3" spans="7:15" ht="15">
      <c r="G3" s="568"/>
      <c r="K3" s="382" t="s">
        <v>677</v>
      </c>
      <c r="L3" s="570"/>
      <c r="N3" s="83"/>
      <c r="O3" s="83"/>
    </row>
    <row r="4" spans="7:15" ht="15">
      <c r="G4" s="568"/>
      <c r="K4" s="383" t="s">
        <v>691</v>
      </c>
      <c r="L4" s="571"/>
      <c r="M4" s="140"/>
      <c r="N4" s="83"/>
      <c r="O4" s="83"/>
    </row>
    <row r="5" spans="7:15" ht="5.25" customHeight="1">
      <c r="G5" s="568"/>
      <c r="N5" s="83"/>
      <c r="O5" s="83"/>
    </row>
    <row r="6" spans="2:15" ht="22.5" customHeight="1">
      <c r="B6" s="87"/>
      <c r="C6" s="1614" t="s">
        <v>692</v>
      </c>
      <c r="D6" s="1614"/>
      <c r="E6" s="1614"/>
      <c r="F6" s="1614"/>
      <c r="G6" s="1614"/>
      <c r="H6" s="1614"/>
      <c r="I6" s="1614"/>
      <c r="J6" s="1614"/>
      <c r="K6" s="1614"/>
      <c r="L6" s="1614"/>
      <c r="M6" s="1614"/>
      <c r="N6" s="83"/>
      <c r="O6" s="83"/>
    </row>
    <row r="7" spans="2:13" ht="15" customHeight="1">
      <c r="B7" s="8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</row>
    <row r="8" spans="1:13" ht="22.5" customHeight="1">
      <c r="A8" s="1597">
        <v>15591000000</v>
      </c>
      <c r="B8" s="1597"/>
      <c r="C8" s="1597"/>
      <c r="D8" s="1597"/>
      <c r="E8" s="137"/>
      <c r="F8" s="137"/>
      <c r="G8" s="137"/>
      <c r="H8" s="137"/>
      <c r="I8" s="137"/>
      <c r="J8" s="137"/>
      <c r="K8" s="137"/>
      <c r="L8" s="137"/>
      <c r="M8" s="137"/>
    </row>
    <row r="9" spans="1:13" ht="18" customHeight="1">
      <c r="A9" s="1598" t="s">
        <v>338</v>
      </c>
      <c r="B9" s="1598"/>
      <c r="C9" s="1598"/>
      <c r="D9" s="1598"/>
      <c r="E9" s="137"/>
      <c r="F9" s="137"/>
      <c r="G9" s="137"/>
      <c r="H9" s="137"/>
      <c r="I9" s="137"/>
      <c r="J9" s="137"/>
      <c r="K9" s="137"/>
      <c r="L9" s="137"/>
      <c r="M9" s="137"/>
    </row>
    <row r="10" spans="4:13" ht="19.5" customHeight="1" thickBot="1">
      <c r="D10" s="83"/>
      <c r="E10" s="140"/>
      <c r="F10" s="146"/>
      <c r="G10" s="572"/>
      <c r="H10" s="140"/>
      <c r="I10" s="140"/>
      <c r="J10" s="140"/>
      <c r="K10" s="146"/>
      <c r="L10" s="140"/>
      <c r="M10" s="86" t="s">
        <v>308</v>
      </c>
    </row>
    <row r="11" spans="1:15" ht="69" customHeight="1">
      <c r="A11" s="1638" t="s">
        <v>342</v>
      </c>
      <c r="B11" s="1632" t="s">
        <v>343</v>
      </c>
      <c r="C11" s="1635" t="s">
        <v>309</v>
      </c>
      <c r="D11" s="1619" t="s">
        <v>344</v>
      </c>
      <c r="E11" s="1620" t="s">
        <v>194</v>
      </c>
      <c r="F11" s="1621"/>
      <c r="G11" s="1622"/>
      <c r="H11" s="1625" t="s">
        <v>245</v>
      </c>
      <c r="I11" s="1625"/>
      <c r="J11" s="1625"/>
      <c r="K11" s="1623" t="s">
        <v>192</v>
      </c>
      <c r="L11" s="1623"/>
      <c r="M11" s="1624"/>
      <c r="O11" s="142"/>
    </row>
    <row r="12" spans="1:13" ht="16.5" customHeight="1">
      <c r="A12" s="1639"/>
      <c r="B12" s="1633"/>
      <c r="C12" s="1636"/>
      <c r="D12" s="1615"/>
      <c r="E12" s="1617" t="s">
        <v>497</v>
      </c>
      <c r="F12" s="1627" t="s">
        <v>693</v>
      </c>
      <c r="G12" s="1615" t="s">
        <v>244</v>
      </c>
      <c r="H12" s="1617" t="s">
        <v>497</v>
      </c>
      <c r="I12" s="1627" t="s">
        <v>693</v>
      </c>
      <c r="J12" s="1615" t="s">
        <v>244</v>
      </c>
      <c r="K12" s="1617" t="s">
        <v>497</v>
      </c>
      <c r="L12" s="1627" t="s">
        <v>693</v>
      </c>
      <c r="M12" s="1629" t="s">
        <v>244</v>
      </c>
    </row>
    <row r="13" spans="1:13" ht="53.25" customHeight="1" thickBot="1">
      <c r="A13" s="1640"/>
      <c r="B13" s="1634"/>
      <c r="C13" s="1637"/>
      <c r="D13" s="1616"/>
      <c r="E13" s="1618"/>
      <c r="F13" s="1628"/>
      <c r="G13" s="1616"/>
      <c r="H13" s="1618"/>
      <c r="I13" s="1628"/>
      <c r="J13" s="1616"/>
      <c r="K13" s="1618"/>
      <c r="L13" s="1628"/>
      <c r="M13" s="1630"/>
    </row>
    <row r="14" spans="1:13" ht="15.75" thickBot="1">
      <c r="A14" s="199">
        <v>1</v>
      </c>
      <c r="B14" s="200">
        <v>2</v>
      </c>
      <c r="C14" s="200">
        <v>3</v>
      </c>
      <c r="D14" s="200">
        <v>4</v>
      </c>
      <c r="E14" s="200">
        <v>5</v>
      </c>
      <c r="F14" s="225">
        <v>6</v>
      </c>
      <c r="G14" s="200" t="s">
        <v>246</v>
      </c>
      <c r="H14" s="200">
        <v>8</v>
      </c>
      <c r="I14" s="200">
        <v>9</v>
      </c>
      <c r="J14" s="200" t="s">
        <v>247</v>
      </c>
      <c r="K14" s="200">
        <v>11</v>
      </c>
      <c r="L14" s="200">
        <v>12</v>
      </c>
      <c r="M14" s="201" t="s">
        <v>248</v>
      </c>
    </row>
    <row r="15" spans="1:15" s="136" customFormat="1" ht="48.75" customHeight="1" thickBot="1">
      <c r="A15" s="196" t="s">
        <v>78</v>
      </c>
      <c r="B15" s="197"/>
      <c r="C15" s="197"/>
      <c r="D15" s="198" t="s">
        <v>8</v>
      </c>
      <c r="E15" s="396">
        <f>E16</f>
        <v>77808439</v>
      </c>
      <c r="F15" s="573">
        <f>F16</f>
        <v>38448632.879999995</v>
      </c>
      <c r="G15" s="574">
        <f aca="true" t="shared" si="0" ref="G15:G20">F15/E15</f>
        <v>0.4941447659681233</v>
      </c>
      <c r="H15" s="396">
        <f>H16</f>
        <v>18679813</v>
      </c>
      <c r="I15" s="396">
        <f>I16</f>
        <v>15043676.43</v>
      </c>
      <c r="J15" s="726">
        <f>I15/H15</f>
        <v>0.8053440593864617</v>
      </c>
      <c r="K15" s="396">
        <f aca="true" t="shared" si="1" ref="K15:L28">E15+H15</f>
        <v>96488252</v>
      </c>
      <c r="L15" s="396">
        <f t="shared" si="1"/>
        <v>53492309.309999995</v>
      </c>
      <c r="M15" s="575">
        <f aca="true" t="shared" si="2" ref="M15:M34">L15/K15</f>
        <v>0.5543919410002369</v>
      </c>
      <c r="N15" s="143"/>
      <c r="O15" s="143"/>
    </row>
    <row r="16" spans="1:15" s="141" customFormat="1" ht="48.75" customHeight="1">
      <c r="A16" s="757" t="s">
        <v>79</v>
      </c>
      <c r="B16" s="750"/>
      <c r="C16" s="750"/>
      <c r="D16" s="766" t="s">
        <v>9</v>
      </c>
      <c r="E16" s="752">
        <f>E17+E27+E31+E35+E37+E40+E44+E46+E48+E50+E53+E55</f>
        <v>77808439</v>
      </c>
      <c r="F16" s="752">
        <f>F17+F27+F31+F35+F37+F40+F44+F46+F48+F50+F53+F55</f>
        <v>38448632.879999995</v>
      </c>
      <c r="G16" s="753">
        <f>F16/E16</f>
        <v>0.4941447659681233</v>
      </c>
      <c r="H16" s="752">
        <f>H17+H27+H31+H35+H37+H42+H44+H46+H48+H50+H53+H55</f>
        <v>18679813</v>
      </c>
      <c r="I16" s="752">
        <f>I17+I27+I31+I35+I37+I42+I44+I46+I48+I50+I53+I55</f>
        <v>15043676.43</v>
      </c>
      <c r="J16" s="754">
        <f>I16/H16</f>
        <v>0.8053440593864617</v>
      </c>
      <c r="K16" s="752">
        <f aca="true" t="shared" si="3" ref="K16:K22">E16+H16</f>
        <v>96488252</v>
      </c>
      <c r="L16" s="752">
        <f t="shared" si="1"/>
        <v>53492309.309999995</v>
      </c>
      <c r="M16" s="767">
        <f t="shared" si="2"/>
        <v>0.5543919410002369</v>
      </c>
      <c r="N16" s="143"/>
      <c r="O16" s="143"/>
    </row>
    <row r="17" spans="1:15" ht="84" customHeight="1">
      <c r="A17" s="167" t="s">
        <v>80</v>
      </c>
      <c r="B17" s="168" t="s">
        <v>81</v>
      </c>
      <c r="C17" s="168" t="s">
        <v>196</v>
      </c>
      <c r="D17" s="120" t="s">
        <v>189</v>
      </c>
      <c r="E17" s="397">
        <f>E18</f>
        <v>26280940</v>
      </c>
      <c r="F17" s="401">
        <f>F18</f>
        <v>11063216.45</v>
      </c>
      <c r="G17" s="577">
        <f t="shared" si="0"/>
        <v>0.42095969360304464</v>
      </c>
      <c r="H17" s="397">
        <f>H18+H21</f>
        <v>2095737</v>
      </c>
      <c r="I17" s="397">
        <f>I18+I21</f>
        <v>161010.76</v>
      </c>
      <c r="J17" s="578">
        <f>I17/H17</f>
        <v>0.07682775081033547</v>
      </c>
      <c r="K17" s="397">
        <f t="shared" si="3"/>
        <v>28376677</v>
      </c>
      <c r="L17" s="397">
        <f t="shared" si="1"/>
        <v>11224227.209999999</v>
      </c>
      <c r="M17" s="579">
        <f t="shared" si="2"/>
        <v>0.39554410158737047</v>
      </c>
      <c r="N17" s="143"/>
      <c r="O17" s="143"/>
    </row>
    <row r="18" spans="1:15" ht="15">
      <c r="A18" s="161"/>
      <c r="B18" s="165"/>
      <c r="C18" s="165"/>
      <c r="D18" s="112" t="s">
        <v>249</v>
      </c>
      <c r="E18" s="398">
        <v>26280940</v>
      </c>
      <c r="F18" s="399">
        <v>11063216.45</v>
      </c>
      <c r="G18" s="580">
        <f>F18/E18</f>
        <v>0.42095969360304464</v>
      </c>
      <c r="H18" s="119">
        <v>0</v>
      </c>
      <c r="I18" s="119">
        <f>21.74+0.02</f>
        <v>21.759999999999998</v>
      </c>
      <c r="J18" s="119"/>
      <c r="K18" s="398">
        <f t="shared" si="3"/>
        <v>26280940</v>
      </c>
      <c r="L18" s="398">
        <f>F18+I18</f>
        <v>11063238.209999999</v>
      </c>
      <c r="M18" s="581">
        <f t="shared" si="2"/>
        <v>0.4209605215795173</v>
      </c>
      <c r="N18" s="143"/>
      <c r="O18" s="143"/>
    </row>
    <row r="19" spans="1:15" ht="15">
      <c r="A19" s="161"/>
      <c r="B19" s="165"/>
      <c r="C19" s="165"/>
      <c r="D19" s="115" t="s">
        <v>250</v>
      </c>
      <c r="E19" s="119">
        <v>19731340</v>
      </c>
      <c r="F19" s="402">
        <v>9357907.6</v>
      </c>
      <c r="G19" s="582">
        <f t="shared" si="0"/>
        <v>0.4742661978355246</v>
      </c>
      <c r="H19" s="119">
        <v>0</v>
      </c>
      <c r="I19" s="119"/>
      <c r="J19" s="119"/>
      <c r="K19" s="119">
        <f t="shared" si="3"/>
        <v>19731340</v>
      </c>
      <c r="L19" s="119">
        <f t="shared" si="1"/>
        <v>9357907.6</v>
      </c>
      <c r="M19" s="583">
        <f t="shared" si="2"/>
        <v>0.4742661978355246</v>
      </c>
      <c r="N19" s="143"/>
      <c r="O19" s="143"/>
    </row>
    <row r="20" spans="1:15" ht="30.75">
      <c r="A20" s="161"/>
      <c r="B20" s="165"/>
      <c r="C20" s="165"/>
      <c r="D20" s="115" t="s">
        <v>251</v>
      </c>
      <c r="E20" s="119">
        <v>2208025</v>
      </c>
      <c r="F20" s="402">
        <v>513897.92</v>
      </c>
      <c r="G20" s="582">
        <f t="shared" si="0"/>
        <v>0.23274098798700196</v>
      </c>
      <c r="H20" s="119">
        <v>0</v>
      </c>
      <c r="I20" s="119"/>
      <c r="J20" s="119"/>
      <c r="K20" s="119">
        <f t="shared" si="3"/>
        <v>2208025</v>
      </c>
      <c r="L20" s="119">
        <f t="shared" si="1"/>
        <v>513897.92</v>
      </c>
      <c r="M20" s="583">
        <f t="shared" si="2"/>
        <v>0.23274098798700196</v>
      </c>
      <c r="N20" s="143"/>
      <c r="O20" s="143"/>
    </row>
    <row r="21" spans="1:15" ht="15">
      <c r="A21" s="161"/>
      <c r="B21" s="165"/>
      <c r="C21" s="165"/>
      <c r="D21" s="112" t="s">
        <v>252</v>
      </c>
      <c r="E21" s="398"/>
      <c r="F21" s="399"/>
      <c r="G21" s="584"/>
      <c r="H21" s="398">
        <f>H22</f>
        <v>2095737</v>
      </c>
      <c r="I21" s="398">
        <f>I22</f>
        <v>160989</v>
      </c>
      <c r="J21" s="591">
        <f>I21/H21</f>
        <v>0.07681736782811965</v>
      </c>
      <c r="K21" s="398">
        <f t="shared" si="3"/>
        <v>2095737</v>
      </c>
      <c r="L21" s="398">
        <f t="shared" si="1"/>
        <v>160989</v>
      </c>
      <c r="M21" s="606">
        <f t="shared" si="2"/>
        <v>0.07681736782811965</v>
      </c>
      <c r="N21" s="143"/>
      <c r="O21" s="143"/>
    </row>
    <row r="22" spans="1:15" s="126" customFormat="1" ht="15" customHeight="1">
      <c r="A22" s="206"/>
      <c r="B22" s="190"/>
      <c r="C22" s="190"/>
      <c r="D22" s="115" t="s">
        <v>253</v>
      </c>
      <c r="E22" s="398"/>
      <c r="F22" s="399"/>
      <c r="G22" s="399"/>
      <c r="H22" s="402">
        <v>2095737</v>
      </c>
      <c r="I22" s="402">
        <v>160989</v>
      </c>
      <c r="J22" s="592">
        <f>I22/H22</f>
        <v>0.07681736782811965</v>
      </c>
      <c r="K22" s="119">
        <f t="shared" si="3"/>
        <v>2095737</v>
      </c>
      <c r="L22" s="119">
        <f>F22+I22</f>
        <v>160989</v>
      </c>
      <c r="M22" s="607">
        <f>L22/K22</f>
        <v>0.07681736782811965</v>
      </c>
      <c r="N22" s="143"/>
      <c r="O22" s="143"/>
    </row>
    <row r="23" spans="1:16" s="126" customFormat="1" ht="15">
      <c r="A23" s="125" t="s">
        <v>337</v>
      </c>
      <c r="B23" s="190" t="s">
        <v>325</v>
      </c>
      <c r="C23" s="190"/>
      <c r="D23" s="112" t="s">
        <v>336</v>
      </c>
      <c r="E23" s="398">
        <f>E27+E31</f>
        <v>26171913</v>
      </c>
      <c r="F23" s="398">
        <f>F27+F31</f>
        <v>12622384.530000001</v>
      </c>
      <c r="G23" s="584">
        <f>F23/E23</f>
        <v>0.48228742507282524</v>
      </c>
      <c r="H23" s="398">
        <f>H24+H25</f>
        <v>7744800</v>
      </c>
      <c r="I23" s="398">
        <f>I24+I25</f>
        <v>7703991.4399999995</v>
      </c>
      <c r="J23" s="591">
        <f>I23/H23</f>
        <v>0.9947308439210825</v>
      </c>
      <c r="K23" s="403">
        <f t="shared" si="1"/>
        <v>33916713</v>
      </c>
      <c r="L23" s="403">
        <f t="shared" si="1"/>
        <v>20326375.97</v>
      </c>
      <c r="M23" s="585">
        <f t="shared" si="2"/>
        <v>0.5993026496995744</v>
      </c>
      <c r="N23" s="143"/>
      <c r="O23" s="143"/>
      <c r="P23" s="145"/>
    </row>
    <row r="24" spans="1:15" s="126" customFormat="1" ht="15">
      <c r="A24" s="206"/>
      <c r="B24" s="190"/>
      <c r="C24" s="190"/>
      <c r="D24" s="112" t="s">
        <v>249</v>
      </c>
      <c r="E24" s="398">
        <f>E28+E32</f>
        <v>26171913</v>
      </c>
      <c r="F24" s="398">
        <f>F28+F32</f>
        <v>12622384.530000001</v>
      </c>
      <c r="G24" s="584">
        <f>F24/E24</f>
        <v>0.48228742507282524</v>
      </c>
      <c r="H24" s="398"/>
      <c r="I24" s="398"/>
      <c r="J24" s="591"/>
      <c r="K24" s="403">
        <f t="shared" si="1"/>
        <v>26171913</v>
      </c>
      <c r="L24" s="403">
        <f t="shared" si="1"/>
        <v>12622384.530000001</v>
      </c>
      <c r="M24" s="585">
        <f t="shared" si="2"/>
        <v>0.48228742507282524</v>
      </c>
      <c r="N24" s="143"/>
      <c r="O24" s="143"/>
    </row>
    <row r="25" spans="1:15" s="126" customFormat="1" ht="18" customHeight="1">
      <c r="A25" s="206"/>
      <c r="B25" s="190"/>
      <c r="C25" s="190"/>
      <c r="D25" s="112" t="s">
        <v>252</v>
      </c>
      <c r="E25" s="398"/>
      <c r="F25" s="399"/>
      <c r="G25" s="399"/>
      <c r="H25" s="399">
        <f>H29+H33</f>
        <v>7744800</v>
      </c>
      <c r="I25" s="399">
        <f>I29+I33</f>
        <v>7703991.4399999995</v>
      </c>
      <c r="J25" s="591">
        <f>I25/H25</f>
        <v>0.9947308439210825</v>
      </c>
      <c r="K25" s="403">
        <f t="shared" si="1"/>
        <v>7744800</v>
      </c>
      <c r="L25" s="403">
        <f t="shared" si="1"/>
        <v>7703991.4399999995</v>
      </c>
      <c r="M25" s="609">
        <f t="shared" si="2"/>
        <v>0.9947308439210825</v>
      </c>
      <c r="N25" s="143"/>
      <c r="O25" s="143"/>
    </row>
    <row r="26" spans="1:15" s="126" customFormat="1" ht="15" customHeight="1">
      <c r="A26" s="206"/>
      <c r="B26" s="190"/>
      <c r="C26" s="190"/>
      <c r="D26" s="115" t="s">
        <v>253</v>
      </c>
      <c r="E26" s="398"/>
      <c r="F26" s="399"/>
      <c r="G26" s="399"/>
      <c r="H26" s="399">
        <f>H30+H34</f>
        <v>7744800</v>
      </c>
      <c r="I26" s="399">
        <f>I30+I34</f>
        <v>7703991.4399999995</v>
      </c>
      <c r="J26" s="591">
        <f>I26/H26</f>
        <v>0.9947308439210825</v>
      </c>
      <c r="K26" s="398">
        <f t="shared" si="1"/>
        <v>7744800</v>
      </c>
      <c r="L26" s="398">
        <f t="shared" si="1"/>
        <v>7703991.4399999995</v>
      </c>
      <c r="M26" s="606">
        <f t="shared" si="2"/>
        <v>0.9947308439210825</v>
      </c>
      <c r="N26" s="143"/>
      <c r="O26" s="143"/>
    </row>
    <row r="27" spans="1:15" s="83" customFormat="1" ht="30.75">
      <c r="A27" s="161" t="s">
        <v>82</v>
      </c>
      <c r="B27" s="165" t="s">
        <v>223</v>
      </c>
      <c r="C27" s="165" t="s">
        <v>197</v>
      </c>
      <c r="D27" s="163" t="s">
        <v>218</v>
      </c>
      <c r="E27" s="119">
        <f>E28</f>
        <v>24221364</v>
      </c>
      <c r="F27" s="402">
        <f>F28</f>
        <v>11851864.99</v>
      </c>
      <c r="G27" s="582">
        <f>F27/E27</f>
        <v>0.4893145154831082</v>
      </c>
      <c r="H27" s="119">
        <f>H29</f>
        <v>7440800</v>
      </c>
      <c r="I27" s="119">
        <f>I29</f>
        <v>7399991.6</v>
      </c>
      <c r="J27" s="589">
        <f>I27/H27</f>
        <v>0.9945155897215353</v>
      </c>
      <c r="K27" s="398">
        <f t="shared" si="1"/>
        <v>31662164</v>
      </c>
      <c r="L27" s="119">
        <f t="shared" si="1"/>
        <v>19251856.59</v>
      </c>
      <c r="M27" s="583">
        <f t="shared" si="2"/>
        <v>0.6080398228623919</v>
      </c>
      <c r="N27" s="143"/>
      <c r="O27" s="143"/>
    </row>
    <row r="28" spans="1:15" s="126" customFormat="1" ht="15">
      <c r="A28" s="206"/>
      <c r="B28" s="190"/>
      <c r="C28" s="2"/>
      <c r="D28" s="112" t="s">
        <v>249</v>
      </c>
      <c r="E28" s="398">
        <v>24221364</v>
      </c>
      <c r="F28" s="398">
        <v>11851864.99</v>
      </c>
      <c r="G28" s="580">
        <f>F28/E28</f>
        <v>0.4893145154831082</v>
      </c>
      <c r="H28" s="398"/>
      <c r="I28" s="398"/>
      <c r="J28" s="600"/>
      <c r="K28" s="398">
        <f aca="true" t="shared" si="4" ref="K28:K34">E28+H28</f>
        <v>24221364</v>
      </c>
      <c r="L28" s="398">
        <f t="shared" si="1"/>
        <v>11851864.99</v>
      </c>
      <c r="M28" s="581">
        <f t="shared" si="2"/>
        <v>0.4893145154831082</v>
      </c>
      <c r="N28" s="143"/>
      <c r="O28" s="143"/>
    </row>
    <row r="29" spans="1:15" s="126" customFormat="1" ht="15">
      <c r="A29" s="206"/>
      <c r="B29" s="190"/>
      <c r="C29" s="2"/>
      <c r="D29" s="112" t="s">
        <v>252</v>
      </c>
      <c r="E29" s="398"/>
      <c r="F29" s="399"/>
      <c r="G29" s="580"/>
      <c r="H29" s="398">
        <v>7440800</v>
      </c>
      <c r="I29" s="398">
        <f>I30</f>
        <v>7399991.6</v>
      </c>
      <c r="J29" s="591">
        <f>I29/H29</f>
        <v>0.9945155897215353</v>
      </c>
      <c r="K29" s="398">
        <f>E29+H29</f>
        <v>7440800</v>
      </c>
      <c r="L29" s="398">
        <f>F29+I29</f>
        <v>7399991.6</v>
      </c>
      <c r="M29" s="606">
        <f>L29/K29</f>
        <v>0.9945155897215353</v>
      </c>
      <c r="N29" s="143"/>
      <c r="O29" s="143"/>
    </row>
    <row r="30" spans="1:15" s="126" customFormat="1" ht="15">
      <c r="A30" s="206"/>
      <c r="B30" s="190"/>
      <c r="C30" s="2"/>
      <c r="D30" s="115" t="s">
        <v>253</v>
      </c>
      <c r="E30" s="398"/>
      <c r="F30" s="399"/>
      <c r="G30" s="580"/>
      <c r="H30" s="119">
        <v>7440800</v>
      </c>
      <c r="I30" s="119">
        <v>7399991.6</v>
      </c>
      <c r="J30" s="598">
        <f>I30/H30</f>
        <v>0.9945155897215353</v>
      </c>
      <c r="K30" s="119">
        <f>E30+H30</f>
        <v>7440800</v>
      </c>
      <c r="L30" s="119">
        <f>F30+I30</f>
        <v>7399991.6</v>
      </c>
      <c r="M30" s="607">
        <f>L30/K30</f>
        <v>0.9945155897215353</v>
      </c>
      <c r="N30" s="143"/>
      <c r="O30" s="143"/>
    </row>
    <row r="31" spans="1:15" s="83" customFormat="1" ht="48.75" customHeight="1">
      <c r="A31" s="207" t="s">
        <v>278</v>
      </c>
      <c r="B31" s="165" t="s">
        <v>279</v>
      </c>
      <c r="C31" s="1" t="s">
        <v>280</v>
      </c>
      <c r="D31" s="115" t="s">
        <v>307</v>
      </c>
      <c r="E31" s="119">
        <f>E32</f>
        <v>1950549</v>
      </c>
      <c r="F31" s="402">
        <f>F32</f>
        <v>770519.54</v>
      </c>
      <c r="G31" s="582">
        <f>F31/E31</f>
        <v>0.3950270103442672</v>
      </c>
      <c r="H31" s="119">
        <f>H33</f>
        <v>304000</v>
      </c>
      <c r="I31" s="119">
        <f>I33</f>
        <v>303999.84</v>
      </c>
      <c r="J31" s="591">
        <f>I31/H31</f>
        <v>0.9999994736842106</v>
      </c>
      <c r="K31" s="119">
        <f t="shared" si="4"/>
        <v>2254549</v>
      </c>
      <c r="L31" s="119">
        <f aca="true" t="shared" si="5" ref="L31:L50">F31+I31</f>
        <v>1074519.3800000001</v>
      </c>
      <c r="M31" s="583">
        <f t="shared" si="2"/>
        <v>0.47660058841036507</v>
      </c>
      <c r="N31" s="143"/>
      <c r="O31" s="143"/>
    </row>
    <row r="32" spans="1:15" s="126" customFormat="1" ht="15">
      <c r="A32" s="210"/>
      <c r="B32" s="190"/>
      <c r="C32" s="2"/>
      <c r="D32" s="112" t="s">
        <v>249</v>
      </c>
      <c r="E32" s="398">
        <v>1950549</v>
      </c>
      <c r="F32" s="399">
        <v>770519.54</v>
      </c>
      <c r="G32" s="580">
        <f>F32/E32</f>
        <v>0.3950270103442672</v>
      </c>
      <c r="H32" s="398"/>
      <c r="I32" s="398"/>
      <c r="J32" s="591"/>
      <c r="K32" s="398">
        <f t="shared" si="4"/>
        <v>1950549</v>
      </c>
      <c r="L32" s="398">
        <f t="shared" si="5"/>
        <v>770519.54</v>
      </c>
      <c r="M32" s="581">
        <f t="shared" si="2"/>
        <v>0.3950270103442672</v>
      </c>
      <c r="N32" s="143"/>
      <c r="O32" s="143"/>
    </row>
    <row r="33" spans="1:15" s="126" customFormat="1" ht="15">
      <c r="A33" s="210"/>
      <c r="B33" s="190"/>
      <c r="C33" s="157"/>
      <c r="D33" s="112" t="s">
        <v>252</v>
      </c>
      <c r="E33" s="398"/>
      <c r="F33" s="399"/>
      <c r="G33" s="580"/>
      <c r="H33" s="399">
        <f>H34</f>
        <v>304000</v>
      </c>
      <c r="I33" s="399">
        <f>I34</f>
        <v>303999.84</v>
      </c>
      <c r="J33" s="599">
        <f>I33/H33</f>
        <v>0.9999994736842106</v>
      </c>
      <c r="K33" s="398">
        <f t="shared" si="4"/>
        <v>304000</v>
      </c>
      <c r="L33" s="398">
        <f t="shared" si="5"/>
        <v>303999.84</v>
      </c>
      <c r="M33" s="596">
        <f t="shared" si="2"/>
        <v>0.9999994736842106</v>
      </c>
      <c r="N33" s="143"/>
      <c r="O33" s="143"/>
    </row>
    <row r="34" spans="1:15" s="126" customFormat="1" ht="15">
      <c r="A34" s="210"/>
      <c r="B34" s="190"/>
      <c r="C34" s="157"/>
      <c r="D34" s="115" t="s">
        <v>253</v>
      </c>
      <c r="E34" s="398"/>
      <c r="F34" s="399"/>
      <c r="G34" s="584"/>
      <c r="H34" s="401">
        <v>304000</v>
      </c>
      <c r="I34" s="397">
        <v>303999.84</v>
      </c>
      <c r="J34" s="591">
        <f>I34/H34</f>
        <v>0.9999994736842106</v>
      </c>
      <c r="K34" s="119">
        <f t="shared" si="4"/>
        <v>304000</v>
      </c>
      <c r="L34" s="119">
        <f t="shared" si="5"/>
        <v>303999.84</v>
      </c>
      <c r="M34" s="595">
        <f t="shared" si="2"/>
        <v>0.9999994736842106</v>
      </c>
      <c r="N34" s="143"/>
      <c r="O34" s="143"/>
    </row>
    <row r="35" spans="1:15" s="83" customFormat="1" ht="30.75">
      <c r="A35" s="778" t="s">
        <v>281</v>
      </c>
      <c r="B35" s="779" t="s">
        <v>282</v>
      </c>
      <c r="C35" s="779" t="s">
        <v>283</v>
      </c>
      <c r="D35" s="725" t="s">
        <v>498</v>
      </c>
      <c r="E35" s="397">
        <f>E36</f>
        <v>235745</v>
      </c>
      <c r="F35" s="400">
        <f>F36</f>
        <v>7920</v>
      </c>
      <c r="G35" s="592">
        <f>F35/E35</f>
        <v>0.03359562238859785</v>
      </c>
      <c r="H35" s="401"/>
      <c r="I35" s="401"/>
      <c r="J35" s="589"/>
      <c r="K35" s="397">
        <f aca="true" t="shared" si="6" ref="K35:K50">E35+H35</f>
        <v>235745</v>
      </c>
      <c r="L35" s="397">
        <f t="shared" si="5"/>
        <v>7920</v>
      </c>
      <c r="M35" s="579">
        <f aca="true" t="shared" si="7" ref="M35:M54">L35/K35</f>
        <v>0.03359562238859785</v>
      </c>
      <c r="N35" s="143"/>
      <c r="O35" s="143"/>
    </row>
    <row r="36" spans="1:15" s="83" customFormat="1" ht="15">
      <c r="A36" s="207"/>
      <c r="B36" s="165"/>
      <c r="C36" s="208"/>
      <c r="D36" s="112" t="s">
        <v>249</v>
      </c>
      <c r="E36" s="397">
        <v>235745</v>
      </c>
      <c r="F36" s="400">
        <v>7920</v>
      </c>
      <c r="G36" s="591">
        <f>F36/E36</f>
        <v>0.03359562238859785</v>
      </c>
      <c r="H36" s="401"/>
      <c r="I36" s="397"/>
      <c r="J36" s="589"/>
      <c r="K36" s="403">
        <f t="shared" si="6"/>
        <v>235745</v>
      </c>
      <c r="L36" s="403">
        <f t="shared" si="5"/>
        <v>7920</v>
      </c>
      <c r="M36" s="590">
        <f t="shared" si="7"/>
        <v>0.03359562238859785</v>
      </c>
      <c r="N36" s="143"/>
      <c r="O36" s="143"/>
    </row>
    <row r="37" spans="1:15" s="83" customFormat="1" ht="46.5">
      <c r="A37" s="161" t="s">
        <v>68</v>
      </c>
      <c r="B37" s="110" t="s">
        <v>69</v>
      </c>
      <c r="C37" s="209" t="s">
        <v>199</v>
      </c>
      <c r="D37" s="101" t="s">
        <v>70</v>
      </c>
      <c r="E37" s="397"/>
      <c r="F37" s="400"/>
      <c r="G37" s="591"/>
      <c r="H37" s="401">
        <f>H38</f>
        <v>51172</v>
      </c>
      <c r="I37" s="401">
        <f>I38</f>
        <v>45570.23</v>
      </c>
      <c r="J37" s="599">
        <f>I37/H37</f>
        <v>0.890530563589463</v>
      </c>
      <c r="K37" s="119">
        <f t="shared" si="6"/>
        <v>51172</v>
      </c>
      <c r="L37" s="119">
        <f t="shared" si="5"/>
        <v>45570.23</v>
      </c>
      <c r="M37" s="595">
        <f t="shared" si="7"/>
        <v>0.890530563589463</v>
      </c>
      <c r="N37" s="143"/>
      <c r="O37" s="143"/>
    </row>
    <row r="38" spans="1:15" s="126" customFormat="1" ht="15">
      <c r="A38" s="210"/>
      <c r="B38" s="190"/>
      <c r="C38" s="157"/>
      <c r="D38" s="112" t="s">
        <v>252</v>
      </c>
      <c r="E38" s="398"/>
      <c r="F38" s="399"/>
      <c r="G38" s="584"/>
      <c r="H38" s="400">
        <f>H39</f>
        <v>51172</v>
      </c>
      <c r="I38" s="400">
        <f>I39</f>
        <v>45570.23</v>
      </c>
      <c r="J38" s="599">
        <f>I38/H38</f>
        <v>0.890530563589463</v>
      </c>
      <c r="K38" s="398">
        <f t="shared" si="6"/>
        <v>51172</v>
      </c>
      <c r="L38" s="398">
        <f t="shared" si="5"/>
        <v>45570.23</v>
      </c>
      <c r="M38" s="596">
        <f>L38/K38</f>
        <v>0.890530563589463</v>
      </c>
      <c r="N38" s="143"/>
      <c r="O38" s="143"/>
    </row>
    <row r="39" spans="1:15" s="126" customFormat="1" ht="15">
      <c r="A39" s="210"/>
      <c r="B39" s="190"/>
      <c r="C39" s="157"/>
      <c r="D39" s="115" t="s">
        <v>253</v>
      </c>
      <c r="E39" s="398"/>
      <c r="F39" s="399"/>
      <c r="G39" s="584"/>
      <c r="H39" s="401">
        <v>51172</v>
      </c>
      <c r="I39" s="397">
        <v>45570.23</v>
      </c>
      <c r="J39" s="599">
        <f>I39/H39</f>
        <v>0.890530563589463</v>
      </c>
      <c r="K39" s="119">
        <f t="shared" si="6"/>
        <v>51172</v>
      </c>
      <c r="L39" s="119">
        <f t="shared" si="5"/>
        <v>45570.23</v>
      </c>
      <c r="M39" s="595">
        <f>L39/K39</f>
        <v>0.890530563589463</v>
      </c>
      <c r="N39" s="143"/>
      <c r="O39" s="143"/>
    </row>
    <row r="40" spans="1:15" s="83" customFormat="1" ht="33" customHeight="1">
      <c r="A40" s="207" t="s">
        <v>291</v>
      </c>
      <c r="B40" s="165" t="s">
        <v>292</v>
      </c>
      <c r="C40" s="209" t="s">
        <v>199</v>
      </c>
      <c r="D40" s="101" t="s">
        <v>293</v>
      </c>
      <c r="E40" s="397">
        <f>E41</f>
        <v>35276</v>
      </c>
      <c r="F40" s="397">
        <f>F41</f>
        <v>35276</v>
      </c>
      <c r="G40" s="592">
        <f>F40/E40</f>
        <v>1</v>
      </c>
      <c r="H40" s="401"/>
      <c r="I40" s="397"/>
      <c r="J40" s="397"/>
      <c r="K40" s="397">
        <f t="shared" si="6"/>
        <v>35276</v>
      </c>
      <c r="L40" s="397">
        <f t="shared" si="5"/>
        <v>35276</v>
      </c>
      <c r="M40" s="593">
        <f t="shared" si="7"/>
        <v>1</v>
      </c>
      <c r="N40" s="143"/>
      <c r="O40" s="143"/>
    </row>
    <row r="41" spans="1:15" s="83" customFormat="1" ht="15">
      <c r="A41" s="161"/>
      <c r="B41" s="165"/>
      <c r="C41" s="208"/>
      <c r="D41" s="112" t="s">
        <v>249</v>
      </c>
      <c r="E41" s="403">
        <v>35276</v>
      </c>
      <c r="F41" s="400">
        <v>35276</v>
      </c>
      <c r="G41" s="591">
        <f>F41/E41</f>
        <v>1</v>
      </c>
      <c r="H41" s="401"/>
      <c r="I41" s="397"/>
      <c r="J41" s="397"/>
      <c r="K41" s="403">
        <f t="shared" si="6"/>
        <v>35276</v>
      </c>
      <c r="L41" s="403">
        <f t="shared" si="5"/>
        <v>35276</v>
      </c>
      <c r="M41" s="594">
        <f t="shared" si="7"/>
        <v>1</v>
      </c>
      <c r="N41" s="143"/>
      <c r="O41" s="143"/>
    </row>
    <row r="42" spans="1:15" s="83" customFormat="1" ht="135">
      <c r="A42" s="791" t="s">
        <v>509</v>
      </c>
      <c r="B42" s="782" t="s">
        <v>510</v>
      </c>
      <c r="C42" s="782" t="s">
        <v>199</v>
      </c>
      <c r="D42" s="1125" t="s">
        <v>511</v>
      </c>
      <c r="E42" s="403"/>
      <c r="F42" s="400"/>
      <c r="G42" s="591"/>
      <c r="H42" s="401">
        <f>H43</f>
        <v>93504</v>
      </c>
      <c r="I42" s="397">
        <f>I43</f>
        <v>93504</v>
      </c>
      <c r="J42" s="599">
        <f>I42/H42</f>
        <v>1</v>
      </c>
      <c r="K42" s="119">
        <f t="shared" si="6"/>
        <v>93504</v>
      </c>
      <c r="L42" s="119">
        <f t="shared" si="5"/>
        <v>93504</v>
      </c>
      <c r="M42" s="595">
        <f>L42/K42</f>
        <v>1</v>
      </c>
      <c r="N42" s="143"/>
      <c r="O42" s="143"/>
    </row>
    <row r="43" spans="1:15" s="126" customFormat="1" ht="15">
      <c r="A43" s="210"/>
      <c r="B43" s="190"/>
      <c r="C43" s="157"/>
      <c r="D43" s="112" t="s">
        <v>252</v>
      </c>
      <c r="E43" s="398"/>
      <c r="F43" s="399"/>
      <c r="G43" s="580"/>
      <c r="H43" s="399">
        <v>93504</v>
      </c>
      <c r="I43" s="399">
        <v>93504</v>
      </c>
      <c r="J43" s="599">
        <f>I43/H43</f>
        <v>1</v>
      </c>
      <c r="K43" s="398">
        <f t="shared" si="6"/>
        <v>93504</v>
      </c>
      <c r="L43" s="398">
        <f t="shared" si="5"/>
        <v>93504</v>
      </c>
      <c r="M43" s="596">
        <f>L43/K43</f>
        <v>1</v>
      </c>
      <c r="N43" s="143"/>
      <c r="O43" s="143"/>
    </row>
    <row r="44" spans="1:15" s="83" customFormat="1" ht="46.5">
      <c r="A44" s="161" t="s">
        <v>431</v>
      </c>
      <c r="B44" s="110" t="s">
        <v>430</v>
      </c>
      <c r="C44" s="209" t="s">
        <v>200</v>
      </c>
      <c r="D44" s="101" t="s">
        <v>432</v>
      </c>
      <c r="E44" s="403">
        <f>E45</f>
        <v>79145</v>
      </c>
      <c r="F44" s="402">
        <f>F45</f>
        <v>75995</v>
      </c>
      <c r="G44" s="592">
        <f aca="true" t="shared" si="8" ref="G44:G49">F44/E44</f>
        <v>0.9601996335839282</v>
      </c>
      <c r="H44" s="402"/>
      <c r="I44" s="119"/>
      <c r="J44" s="587"/>
      <c r="K44" s="119">
        <f t="shared" si="6"/>
        <v>79145</v>
      </c>
      <c r="L44" s="119">
        <f t="shared" si="5"/>
        <v>75995</v>
      </c>
      <c r="M44" s="595">
        <f>L44/K44</f>
        <v>0.9601996335839282</v>
      </c>
      <c r="N44" s="143"/>
      <c r="O44" s="143"/>
    </row>
    <row r="45" spans="1:15" s="83" customFormat="1" ht="15">
      <c r="A45" s="161"/>
      <c r="B45" s="165"/>
      <c r="C45" s="208"/>
      <c r="D45" s="112" t="s">
        <v>249</v>
      </c>
      <c r="E45" s="403">
        <v>79145</v>
      </c>
      <c r="F45" s="400">
        <v>75995</v>
      </c>
      <c r="G45" s="591">
        <f>F45/E45</f>
        <v>0.9601996335839282</v>
      </c>
      <c r="H45" s="399"/>
      <c r="I45" s="398"/>
      <c r="J45" s="588"/>
      <c r="K45" s="398">
        <f t="shared" si="6"/>
        <v>79145</v>
      </c>
      <c r="L45" s="398">
        <f t="shared" si="5"/>
        <v>75995</v>
      </c>
      <c r="M45" s="596">
        <f>L45/K45</f>
        <v>0.9601996335839282</v>
      </c>
      <c r="N45" s="143"/>
      <c r="O45" s="143"/>
    </row>
    <row r="46" spans="1:15" ht="30.75" customHeight="1">
      <c r="A46" s="161" t="s">
        <v>119</v>
      </c>
      <c r="B46" s="191">
        <v>8220</v>
      </c>
      <c r="C46" s="156" t="s">
        <v>185</v>
      </c>
      <c r="D46" s="117" t="s">
        <v>120</v>
      </c>
      <c r="E46" s="119">
        <f>E47</f>
        <v>12000</v>
      </c>
      <c r="F46" s="402">
        <f>F47</f>
        <v>0</v>
      </c>
      <c r="G46" s="592">
        <f t="shared" si="8"/>
        <v>0</v>
      </c>
      <c r="H46" s="402"/>
      <c r="I46" s="119"/>
      <c r="J46" s="587"/>
      <c r="K46" s="119">
        <f t="shared" si="6"/>
        <v>12000</v>
      </c>
      <c r="L46" s="119">
        <f t="shared" si="5"/>
        <v>0</v>
      </c>
      <c r="M46" s="595">
        <f t="shared" si="7"/>
        <v>0</v>
      </c>
      <c r="N46" s="143"/>
      <c r="O46" s="143"/>
    </row>
    <row r="47" spans="1:15" s="141" customFormat="1" ht="15">
      <c r="A47" s="206"/>
      <c r="B47" s="202"/>
      <c r="C47" s="111"/>
      <c r="D47" s="112" t="s">
        <v>249</v>
      </c>
      <c r="E47" s="398">
        <v>12000</v>
      </c>
      <c r="F47" s="399">
        <v>0</v>
      </c>
      <c r="G47" s="591">
        <f t="shared" si="8"/>
        <v>0</v>
      </c>
      <c r="H47" s="399"/>
      <c r="I47" s="398"/>
      <c r="J47" s="588"/>
      <c r="K47" s="398">
        <f t="shared" si="6"/>
        <v>12000</v>
      </c>
      <c r="L47" s="398">
        <f t="shared" si="5"/>
        <v>0</v>
      </c>
      <c r="M47" s="596">
        <f t="shared" si="7"/>
        <v>0</v>
      </c>
      <c r="N47" s="143"/>
      <c r="O47" s="143"/>
    </row>
    <row r="48" spans="1:15" s="141" customFormat="1" ht="30.75">
      <c r="A48" s="778" t="s">
        <v>499</v>
      </c>
      <c r="B48" s="779" t="s">
        <v>500</v>
      </c>
      <c r="C48" s="779" t="s">
        <v>185</v>
      </c>
      <c r="D48" s="725" t="s">
        <v>501</v>
      </c>
      <c r="E48" s="398">
        <f>E49</f>
        <v>17315214</v>
      </c>
      <c r="F48" s="399">
        <f>F49</f>
        <v>8444224.9</v>
      </c>
      <c r="G48" s="577">
        <f t="shared" si="8"/>
        <v>0.48767661202454676</v>
      </c>
      <c r="H48" s="402"/>
      <c r="I48" s="119"/>
      <c r="J48" s="587"/>
      <c r="K48" s="119">
        <f t="shared" si="6"/>
        <v>17315214</v>
      </c>
      <c r="L48" s="119">
        <f t="shared" si="5"/>
        <v>8444224.9</v>
      </c>
      <c r="M48" s="583">
        <f>L48/K48</f>
        <v>0.48767661202454676</v>
      </c>
      <c r="N48" s="143"/>
      <c r="O48" s="143"/>
    </row>
    <row r="49" spans="1:15" s="141" customFormat="1" ht="15">
      <c r="A49" s="206"/>
      <c r="B49" s="202"/>
      <c r="C49" s="111"/>
      <c r="D49" s="112" t="s">
        <v>249</v>
      </c>
      <c r="E49" s="398">
        <v>17315214</v>
      </c>
      <c r="F49" s="399">
        <v>8444224.9</v>
      </c>
      <c r="G49" s="584">
        <f t="shared" si="8"/>
        <v>0.48767661202454676</v>
      </c>
      <c r="H49" s="399"/>
      <c r="I49" s="398"/>
      <c r="J49" s="588"/>
      <c r="K49" s="398">
        <f t="shared" si="6"/>
        <v>17315214</v>
      </c>
      <c r="L49" s="398">
        <f t="shared" si="5"/>
        <v>8444224.9</v>
      </c>
      <c r="M49" s="581">
        <f>L49/K49</f>
        <v>0.48767661202454676</v>
      </c>
      <c r="N49" s="143"/>
      <c r="O49" s="143"/>
    </row>
    <row r="50" spans="1:15" s="141" customFormat="1" ht="30.75">
      <c r="A50" s="161" t="s">
        <v>469</v>
      </c>
      <c r="B50" s="191">
        <v>8240</v>
      </c>
      <c r="C50" s="709" t="s">
        <v>185</v>
      </c>
      <c r="D50" s="708" t="s">
        <v>470</v>
      </c>
      <c r="E50" s="119"/>
      <c r="F50" s="119"/>
      <c r="G50" s="577"/>
      <c r="H50" s="401">
        <f>H51</f>
        <v>755000</v>
      </c>
      <c r="I50" s="401">
        <f>I51</f>
        <v>0</v>
      </c>
      <c r="J50" s="710">
        <f>I50/H50</f>
        <v>0</v>
      </c>
      <c r="K50" s="415">
        <f t="shared" si="6"/>
        <v>755000</v>
      </c>
      <c r="L50" s="415">
        <f t="shared" si="5"/>
        <v>0</v>
      </c>
      <c r="M50" s="729">
        <f>L50/K50</f>
        <v>0</v>
      </c>
      <c r="N50" s="143"/>
      <c r="O50" s="143"/>
    </row>
    <row r="51" spans="1:15" ht="15.75">
      <c r="A51" s="113"/>
      <c r="B51" s="191"/>
      <c r="C51" s="165"/>
      <c r="D51" s="112" t="s">
        <v>252</v>
      </c>
      <c r="E51" s="119"/>
      <c r="F51" s="398"/>
      <c r="G51" s="580"/>
      <c r="H51" s="398">
        <f>H52</f>
        <v>755000</v>
      </c>
      <c r="I51" s="398">
        <f>I52</f>
        <v>0</v>
      </c>
      <c r="J51" s="600">
        <f>I51/H51</f>
        <v>0</v>
      </c>
      <c r="K51" s="398">
        <f aca="true" t="shared" si="9" ref="K51:L53">E51+H51</f>
        <v>755000</v>
      </c>
      <c r="L51" s="398">
        <f t="shared" si="9"/>
        <v>0</v>
      </c>
      <c r="M51" s="596">
        <f t="shared" si="7"/>
        <v>0</v>
      </c>
      <c r="N51" s="524"/>
      <c r="O51" s="143"/>
    </row>
    <row r="52" spans="1:15" ht="15">
      <c r="A52" s="113"/>
      <c r="B52" s="191"/>
      <c r="C52" s="165"/>
      <c r="D52" s="115" t="s">
        <v>253</v>
      </c>
      <c r="E52" s="119"/>
      <c r="F52" s="398"/>
      <c r="G52" s="580"/>
      <c r="H52" s="119">
        <v>755000</v>
      </c>
      <c r="I52" s="119">
        <v>0</v>
      </c>
      <c r="J52" s="589">
        <f>I52/H52</f>
        <v>0</v>
      </c>
      <c r="K52" s="119">
        <f t="shared" si="9"/>
        <v>755000</v>
      </c>
      <c r="L52" s="119">
        <f t="shared" si="9"/>
        <v>0</v>
      </c>
      <c r="M52" s="595">
        <f t="shared" si="7"/>
        <v>0</v>
      </c>
      <c r="N52" s="143"/>
      <c r="O52" s="143"/>
    </row>
    <row r="53" spans="1:15" ht="30.75">
      <c r="A53" s="116" t="s">
        <v>83</v>
      </c>
      <c r="B53" s="792">
        <v>8410</v>
      </c>
      <c r="C53" s="109" t="s">
        <v>198</v>
      </c>
      <c r="D53" s="118" t="s">
        <v>84</v>
      </c>
      <c r="E53" s="397">
        <f>E54</f>
        <v>3002306</v>
      </c>
      <c r="F53" s="401">
        <f>F54</f>
        <v>1523716</v>
      </c>
      <c r="G53" s="577">
        <f>F53/E53</f>
        <v>0.507515223298358</v>
      </c>
      <c r="H53" s="401"/>
      <c r="I53" s="401"/>
      <c r="J53" s="578"/>
      <c r="K53" s="397">
        <f t="shared" si="9"/>
        <v>3002306</v>
      </c>
      <c r="L53" s="397">
        <f t="shared" si="9"/>
        <v>1523716</v>
      </c>
      <c r="M53" s="579">
        <f t="shared" si="7"/>
        <v>0.507515223298358</v>
      </c>
      <c r="N53" s="143"/>
      <c r="O53" s="143"/>
    </row>
    <row r="54" spans="1:15" ht="15">
      <c r="A54" s="113"/>
      <c r="B54" s="191"/>
      <c r="C54" s="109"/>
      <c r="D54" s="112" t="s">
        <v>249</v>
      </c>
      <c r="E54" s="403">
        <v>3002306</v>
      </c>
      <c r="F54" s="400">
        <v>1523716</v>
      </c>
      <c r="G54" s="584">
        <f>F54/E54</f>
        <v>0.507515223298358</v>
      </c>
      <c r="H54" s="401"/>
      <c r="I54" s="397"/>
      <c r="J54" s="597"/>
      <c r="K54" s="403">
        <f>E54+H54</f>
        <v>3002306</v>
      </c>
      <c r="L54" s="403">
        <f>F54+I54</f>
        <v>1523716</v>
      </c>
      <c r="M54" s="590">
        <f t="shared" si="7"/>
        <v>0.507515223298358</v>
      </c>
      <c r="N54" s="143"/>
      <c r="O54" s="143"/>
    </row>
    <row r="55" spans="1:15" ht="62.25">
      <c r="A55" s="113" t="s">
        <v>446</v>
      </c>
      <c r="B55" s="191">
        <v>9800</v>
      </c>
      <c r="C55" s="165" t="s">
        <v>217</v>
      </c>
      <c r="D55" s="115" t="s">
        <v>460</v>
      </c>
      <c r="E55" s="119">
        <f>E56</f>
        <v>4675900</v>
      </c>
      <c r="F55" s="119">
        <f>F56</f>
        <v>4675900</v>
      </c>
      <c r="G55" s="598">
        <f>F55/E55</f>
        <v>1</v>
      </c>
      <c r="H55" s="119">
        <f>H57</f>
        <v>7939600</v>
      </c>
      <c r="I55" s="119">
        <f>I57</f>
        <v>7039600</v>
      </c>
      <c r="J55" s="589">
        <f>I55/H55</f>
        <v>0.8866441634339262</v>
      </c>
      <c r="K55" s="119">
        <f aca="true" t="shared" si="10" ref="K55:L58">E55+H55</f>
        <v>12615500</v>
      </c>
      <c r="L55" s="119">
        <f t="shared" si="10"/>
        <v>11715500</v>
      </c>
      <c r="M55" s="583">
        <f>L55/K55</f>
        <v>0.9286591890927827</v>
      </c>
      <c r="N55" s="143"/>
      <c r="O55" s="143"/>
    </row>
    <row r="56" spans="1:15" ht="20.25" customHeight="1">
      <c r="A56" s="113"/>
      <c r="B56" s="191"/>
      <c r="C56" s="165"/>
      <c r="D56" s="112" t="s">
        <v>249</v>
      </c>
      <c r="E56" s="398">
        <v>4675900</v>
      </c>
      <c r="F56" s="398">
        <v>4675900</v>
      </c>
      <c r="G56" s="599">
        <f>F56/E56</f>
        <v>1</v>
      </c>
      <c r="H56" s="398"/>
      <c r="I56" s="398"/>
      <c r="J56" s="589"/>
      <c r="K56" s="398">
        <f t="shared" si="10"/>
        <v>4675900</v>
      </c>
      <c r="L56" s="398">
        <f t="shared" si="10"/>
        <v>4675900</v>
      </c>
      <c r="M56" s="596">
        <f>L56/K56</f>
        <v>1</v>
      </c>
      <c r="N56" s="143"/>
      <c r="O56" s="143"/>
    </row>
    <row r="57" spans="1:15" ht="15.75">
      <c r="A57" s="113"/>
      <c r="B57" s="191"/>
      <c r="C57" s="165"/>
      <c r="D57" s="112" t="s">
        <v>252</v>
      </c>
      <c r="E57" s="119"/>
      <c r="F57" s="398"/>
      <c r="G57" s="580"/>
      <c r="H57" s="398">
        <f>H58</f>
        <v>7939600</v>
      </c>
      <c r="I57" s="398">
        <f>I58</f>
        <v>7039600</v>
      </c>
      <c r="J57" s="600">
        <f>I57/H57</f>
        <v>0.8866441634339262</v>
      </c>
      <c r="K57" s="398">
        <f t="shared" si="10"/>
        <v>7939600</v>
      </c>
      <c r="L57" s="398">
        <f t="shared" si="10"/>
        <v>7039600</v>
      </c>
      <c r="M57" s="596">
        <f>L57/K57</f>
        <v>0.8866441634339262</v>
      </c>
      <c r="N57" s="524"/>
      <c r="O57" s="143"/>
    </row>
    <row r="58" spans="1:15" ht="15.75" thickBot="1">
      <c r="A58" s="657"/>
      <c r="B58" s="727"/>
      <c r="C58" s="658"/>
      <c r="D58" s="483" t="s">
        <v>253</v>
      </c>
      <c r="E58" s="415"/>
      <c r="F58" s="404"/>
      <c r="G58" s="728"/>
      <c r="H58" s="415">
        <v>7939600</v>
      </c>
      <c r="I58" s="415">
        <v>7039600</v>
      </c>
      <c r="J58" s="710">
        <f>I58/H58</f>
        <v>0.8866441634339262</v>
      </c>
      <c r="K58" s="415">
        <f t="shared" si="10"/>
        <v>7939600</v>
      </c>
      <c r="L58" s="415">
        <f t="shared" si="10"/>
        <v>7039600</v>
      </c>
      <c r="M58" s="729">
        <f>L58/K58</f>
        <v>0.8866441634339262</v>
      </c>
      <c r="N58" s="143"/>
      <c r="O58" s="143"/>
    </row>
    <row r="59" spans="1:15" s="85" customFormat="1" ht="51.75" customHeight="1" thickBot="1">
      <c r="A59" s="158" t="s">
        <v>85</v>
      </c>
      <c r="B59" s="195"/>
      <c r="C59" s="730"/>
      <c r="D59" s="731" t="s">
        <v>14</v>
      </c>
      <c r="E59" s="124">
        <f>E60</f>
        <v>212930233</v>
      </c>
      <c r="F59" s="612">
        <f>F60</f>
        <v>100446058.96000001</v>
      </c>
      <c r="G59" s="613">
        <f aca="true" t="shared" si="11" ref="G59:G68">F59/E59</f>
        <v>0.4717322549494416</v>
      </c>
      <c r="H59" s="124">
        <f>H60</f>
        <v>12373298</v>
      </c>
      <c r="I59" s="124">
        <f>I60</f>
        <v>4073133.52</v>
      </c>
      <c r="J59" s="613">
        <f>I59/H59</f>
        <v>0.3291873775286104</v>
      </c>
      <c r="K59" s="124">
        <f aca="true" t="shared" si="12" ref="K59:L65">E59+H59</f>
        <v>225303531</v>
      </c>
      <c r="L59" s="124">
        <f t="shared" si="12"/>
        <v>104519192.48</v>
      </c>
      <c r="M59" s="614">
        <f aca="true" t="shared" si="13" ref="M59:M89">L59/K59</f>
        <v>0.46390392558916443</v>
      </c>
      <c r="N59" s="143"/>
      <c r="O59" s="143"/>
    </row>
    <row r="60" spans="1:15" s="126" customFormat="1" ht="49.5" customHeight="1">
      <c r="A60" s="749" t="s">
        <v>86</v>
      </c>
      <c r="B60" s="750"/>
      <c r="C60" s="765"/>
      <c r="D60" s="766" t="s">
        <v>14</v>
      </c>
      <c r="E60" s="752">
        <f>E61+E65+E130+E137</f>
        <v>212930233</v>
      </c>
      <c r="F60" s="752">
        <f>F61+F65+F130+F137</f>
        <v>100446058.96000001</v>
      </c>
      <c r="G60" s="753">
        <f t="shared" si="11"/>
        <v>0.4717322549494416</v>
      </c>
      <c r="H60" s="752">
        <f>H61+H65+H130+H137</f>
        <v>12373298</v>
      </c>
      <c r="I60" s="752">
        <f>I61+I65+I130+I137</f>
        <v>4073133.52</v>
      </c>
      <c r="J60" s="753">
        <f>I60/H60</f>
        <v>0.3291873775286104</v>
      </c>
      <c r="K60" s="752">
        <f t="shared" si="12"/>
        <v>225303531</v>
      </c>
      <c r="L60" s="752">
        <f t="shared" si="12"/>
        <v>104519192.48</v>
      </c>
      <c r="M60" s="755">
        <f t="shared" si="13"/>
        <v>0.46390392558916443</v>
      </c>
      <c r="N60" s="143"/>
      <c r="O60" s="143"/>
    </row>
    <row r="61" spans="1:15" s="83" customFormat="1" ht="62.25">
      <c r="A61" s="167" t="s">
        <v>87</v>
      </c>
      <c r="B61" s="168" t="s">
        <v>88</v>
      </c>
      <c r="C61" s="168" t="s">
        <v>196</v>
      </c>
      <c r="D61" s="120" t="s">
        <v>89</v>
      </c>
      <c r="E61" s="397">
        <f>E62</f>
        <v>3417510</v>
      </c>
      <c r="F61" s="401">
        <f>F62</f>
        <v>1389177.27</v>
      </c>
      <c r="G61" s="577">
        <f t="shared" si="11"/>
        <v>0.4064881360990897</v>
      </c>
      <c r="H61" s="397"/>
      <c r="I61" s="397"/>
      <c r="J61" s="592"/>
      <c r="K61" s="397">
        <f t="shared" si="12"/>
        <v>3417510</v>
      </c>
      <c r="L61" s="397">
        <f t="shared" si="12"/>
        <v>1389177.27</v>
      </c>
      <c r="M61" s="611">
        <f t="shared" si="13"/>
        <v>0.4064881360990897</v>
      </c>
      <c r="N61" s="143"/>
      <c r="O61" s="143"/>
    </row>
    <row r="62" spans="1:15" s="83" customFormat="1" ht="15">
      <c r="A62" s="161"/>
      <c r="B62" s="165"/>
      <c r="C62" s="165"/>
      <c r="D62" s="112" t="s">
        <v>249</v>
      </c>
      <c r="E62" s="119">
        <v>3417510</v>
      </c>
      <c r="F62" s="399">
        <v>1389177.27</v>
      </c>
      <c r="G62" s="580">
        <f t="shared" si="11"/>
        <v>0.4064881360990897</v>
      </c>
      <c r="H62" s="119"/>
      <c r="I62" s="119"/>
      <c r="J62" s="119"/>
      <c r="K62" s="398">
        <f t="shared" si="12"/>
        <v>3417510</v>
      </c>
      <c r="L62" s="398">
        <f t="shared" si="12"/>
        <v>1389177.27</v>
      </c>
      <c r="M62" s="586">
        <f t="shared" si="13"/>
        <v>0.4064881360990897</v>
      </c>
      <c r="N62" s="143"/>
      <c r="O62" s="143"/>
    </row>
    <row r="63" spans="1:15" s="83" customFormat="1" ht="18" customHeight="1">
      <c r="A63" s="161"/>
      <c r="B63" s="165"/>
      <c r="C63" s="165"/>
      <c r="D63" s="115" t="s">
        <v>250</v>
      </c>
      <c r="E63" s="119">
        <v>2817022</v>
      </c>
      <c r="F63" s="402">
        <v>1275436.6</v>
      </c>
      <c r="G63" s="582">
        <f t="shared" si="11"/>
        <v>0.4527606103182723</v>
      </c>
      <c r="H63" s="119"/>
      <c r="I63" s="119"/>
      <c r="J63" s="119"/>
      <c r="K63" s="119">
        <f t="shared" si="12"/>
        <v>2817022</v>
      </c>
      <c r="L63" s="119">
        <f t="shared" si="12"/>
        <v>1275436.6</v>
      </c>
      <c r="M63" s="605">
        <f t="shared" si="13"/>
        <v>0.4527606103182723</v>
      </c>
      <c r="N63" s="143"/>
      <c r="O63" s="143"/>
    </row>
    <row r="64" spans="1:15" s="83" customFormat="1" ht="30.75">
      <c r="A64" s="161"/>
      <c r="B64" s="165"/>
      <c r="C64" s="165"/>
      <c r="D64" s="115" t="s">
        <v>251</v>
      </c>
      <c r="E64" s="119">
        <v>223066</v>
      </c>
      <c r="F64" s="402">
        <v>39521.8</v>
      </c>
      <c r="G64" s="582">
        <v>0.23861396715080888</v>
      </c>
      <c r="H64" s="119"/>
      <c r="I64" s="119"/>
      <c r="J64" s="119"/>
      <c r="K64" s="119">
        <v>7902843</v>
      </c>
      <c r="L64" s="119">
        <v>1885728.72</v>
      </c>
      <c r="M64" s="605">
        <v>0.23861396715080888</v>
      </c>
      <c r="N64" s="143"/>
      <c r="O64" s="143"/>
    </row>
    <row r="65" spans="1:15" s="126" customFormat="1" ht="21.75" customHeight="1">
      <c r="A65" s="206" t="s">
        <v>462</v>
      </c>
      <c r="B65" s="190" t="s">
        <v>231</v>
      </c>
      <c r="C65" s="190"/>
      <c r="D65" s="112" t="s">
        <v>230</v>
      </c>
      <c r="E65" s="398">
        <f>E66</f>
        <v>209155341</v>
      </c>
      <c r="F65" s="399">
        <f>F66</f>
        <v>99056881.69000001</v>
      </c>
      <c r="G65" s="580">
        <f t="shared" si="11"/>
        <v>0.4736043613153537</v>
      </c>
      <c r="H65" s="398">
        <f>H66+H69</f>
        <v>12325448</v>
      </c>
      <c r="I65" s="398">
        <f>I66+I69</f>
        <v>4025283.52</v>
      </c>
      <c r="J65" s="582">
        <f aca="true" t="shared" si="14" ref="J65:J73">I65/H65</f>
        <v>0.3265831408318789</v>
      </c>
      <c r="K65" s="398">
        <f t="shared" si="12"/>
        <v>221480789</v>
      </c>
      <c r="L65" s="398">
        <f t="shared" si="12"/>
        <v>103082165.21000001</v>
      </c>
      <c r="M65" s="586">
        <f t="shared" si="13"/>
        <v>0.4654226024542472</v>
      </c>
      <c r="N65" s="143"/>
      <c r="O65" s="143"/>
    </row>
    <row r="66" spans="1:15" s="126" customFormat="1" ht="18" customHeight="1">
      <c r="A66" s="206"/>
      <c r="B66" s="190"/>
      <c r="C66" s="190"/>
      <c r="D66" s="112" t="s">
        <v>249</v>
      </c>
      <c r="E66" s="398">
        <f>E73+E80+E88+E96+E102+E109+E113+E106+E116+E121+E124+E92+E128+E132</f>
        <v>209155341</v>
      </c>
      <c r="F66" s="398">
        <f>F73+F80+F88+F96+F102+F109+F113+F106+F116+F121+F124+F92+F128+F132</f>
        <v>99056881.69000001</v>
      </c>
      <c r="G66" s="580">
        <f>F66/E66</f>
        <v>0.4736043613153537</v>
      </c>
      <c r="H66" s="398">
        <f>H73+H80+H88+H96+H102+H109+H113+H106+H116+H121+H124+H92+H128</f>
        <v>11929623</v>
      </c>
      <c r="I66" s="398">
        <f>I73+I80+I88+I96+I102+I109+I113+I106+I116+I121+I124+I92+I128</f>
        <v>3094838.02</v>
      </c>
      <c r="J66" s="582">
        <f t="shared" si="14"/>
        <v>0.2594246289258261</v>
      </c>
      <c r="K66" s="398">
        <f aca="true" t="shared" si="15" ref="K66:L77">E66+H66</f>
        <v>221084964</v>
      </c>
      <c r="L66" s="398">
        <f t="shared" si="15"/>
        <v>102151719.71000001</v>
      </c>
      <c r="M66" s="586">
        <f t="shared" si="13"/>
        <v>0.4620473408132812</v>
      </c>
      <c r="N66" s="143"/>
      <c r="O66" s="143"/>
    </row>
    <row r="67" spans="1:15" s="126" customFormat="1" ht="15">
      <c r="A67" s="206"/>
      <c r="B67" s="190"/>
      <c r="C67" s="190"/>
      <c r="D67" s="115" t="s">
        <v>250</v>
      </c>
      <c r="E67" s="119">
        <f>E74+E81+E89+E97+E103+E110+E114+E117+E122+E125</f>
        <v>163896492</v>
      </c>
      <c r="F67" s="119">
        <f>F74+F81+F89+F97+F103+F110+F114+F117+F122+F125</f>
        <v>83797230.87</v>
      </c>
      <c r="G67" s="582">
        <f>F67/E67</f>
        <v>0.5112814182136369</v>
      </c>
      <c r="H67" s="119">
        <f>H74+H81+H97+H103+H110+H114</f>
        <v>3573904</v>
      </c>
      <c r="I67" s="119">
        <f>I74+I81+I97+I103+I110+I114</f>
        <v>129919.3</v>
      </c>
      <c r="J67" s="582">
        <f t="shared" si="14"/>
        <v>0.03635220755789747</v>
      </c>
      <c r="K67" s="119">
        <f t="shared" si="15"/>
        <v>167470396</v>
      </c>
      <c r="L67" s="119">
        <f t="shared" si="15"/>
        <v>83927150.17</v>
      </c>
      <c r="M67" s="605">
        <f t="shared" si="13"/>
        <v>0.5011461856816771</v>
      </c>
      <c r="N67" s="143"/>
      <c r="O67" s="143"/>
    </row>
    <row r="68" spans="1:15" s="126" customFormat="1" ht="30.75">
      <c r="A68" s="206"/>
      <c r="B68" s="190"/>
      <c r="C68" s="190"/>
      <c r="D68" s="115" t="s">
        <v>251</v>
      </c>
      <c r="E68" s="119">
        <f>E75+E82+E98+E104+E111+E118</f>
        <v>24064603</v>
      </c>
      <c r="F68" s="119">
        <f>F75+F82+F98+F104+F111+F118</f>
        <v>8574857.83</v>
      </c>
      <c r="G68" s="582">
        <f t="shared" si="11"/>
        <v>0.3563265859819088</v>
      </c>
      <c r="H68" s="119">
        <f>H75+H82+H98+H104+H111</f>
        <v>84765</v>
      </c>
      <c r="I68" s="119">
        <f>I75+I82+I98+I104+I111</f>
        <v>0</v>
      </c>
      <c r="J68" s="598">
        <f t="shared" si="14"/>
        <v>0</v>
      </c>
      <c r="K68" s="119">
        <f t="shared" si="15"/>
        <v>24149368</v>
      </c>
      <c r="L68" s="119">
        <f t="shared" si="15"/>
        <v>8574857.83</v>
      </c>
      <c r="M68" s="605">
        <f t="shared" si="13"/>
        <v>0.3550758690662215</v>
      </c>
      <c r="N68" s="143"/>
      <c r="O68" s="143"/>
    </row>
    <row r="69" spans="1:15" s="126" customFormat="1" ht="15">
      <c r="A69" s="206"/>
      <c r="B69" s="190"/>
      <c r="C69" s="190"/>
      <c r="D69" s="112" t="s">
        <v>252</v>
      </c>
      <c r="E69" s="398"/>
      <c r="F69" s="399"/>
      <c r="G69" s="398"/>
      <c r="H69" s="398">
        <f>H83</f>
        <v>395825</v>
      </c>
      <c r="I69" s="398">
        <f>I83</f>
        <v>930445.5</v>
      </c>
      <c r="J69" s="598">
        <f t="shared" si="14"/>
        <v>2.3506486452346365</v>
      </c>
      <c r="K69" s="398">
        <f t="shared" si="15"/>
        <v>395825</v>
      </c>
      <c r="L69" s="398">
        <f t="shared" si="15"/>
        <v>930445.5</v>
      </c>
      <c r="M69" s="605">
        <f t="shared" si="13"/>
        <v>2.3506486452346365</v>
      </c>
      <c r="N69" s="143"/>
      <c r="O69" s="143"/>
    </row>
    <row r="70" spans="1:15" s="126" customFormat="1" ht="15" hidden="1">
      <c r="A70" s="206"/>
      <c r="B70" s="190"/>
      <c r="C70" s="190"/>
      <c r="D70" s="115" t="s">
        <v>253</v>
      </c>
      <c r="E70" s="398"/>
      <c r="F70" s="399"/>
      <c r="G70" s="398"/>
      <c r="H70" s="398">
        <f>H139+H84</f>
        <v>47850</v>
      </c>
      <c r="I70" s="119">
        <f>I77+I84+I100+I94</f>
        <v>0</v>
      </c>
      <c r="J70" s="598">
        <f t="shared" si="14"/>
        <v>0</v>
      </c>
      <c r="K70" s="398">
        <f>E70+H70</f>
        <v>47850</v>
      </c>
      <c r="L70" s="398">
        <f>F70+I70</f>
        <v>0</v>
      </c>
      <c r="M70" s="605">
        <f t="shared" si="13"/>
        <v>0</v>
      </c>
      <c r="N70" s="143"/>
      <c r="O70" s="143"/>
    </row>
    <row r="71" spans="1:15" s="126" customFormat="1" ht="15">
      <c r="A71" s="206"/>
      <c r="B71" s="190"/>
      <c r="C71" s="190"/>
      <c r="D71" s="483" t="s">
        <v>253</v>
      </c>
      <c r="E71" s="398"/>
      <c r="F71" s="399"/>
      <c r="G71" s="398"/>
      <c r="H71" s="398">
        <f>H85</f>
        <v>395825</v>
      </c>
      <c r="I71" s="398">
        <f>I85</f>
        <v>0</v>
      </c>
      <c r="J71" s="582">
        <f t="shared" si="14"/>
        <v>0</v>
      </c>
      <c r="K71" s="398">
        <f>E71+H71</f>
        <v>395825</v>
      </c>
      <c r="L71" s="398">
        <f>F71+I71</f>
        <v>0</v>
      </c>
      <c r="M71" s="605">
        <f t="shared" si="13"/>
        <v>0</v>
      </c>
      <c r="N71" s="143"/>
      <c r="O71" s="143"/>
    </row>
    <row r="72" spans="1:15" s="126" customFormat="1" ht="15">
      <c r="A72" s="161" t="s">
        <v>90</v>
      </c>
      <c r="B72" s="165" t="s">
        <v>211</v>
      </c>
      <c r="C72" s="165" t="s">
        <v>202</v>
      </c>
      <c r="D72" s="122" t="s">
        <v>91</v>
      </c>
      <c r="E72" s="119">
        <f>E73</f>
        <v>69862661</v>
      </c>
      <c r="F72" s="402">
        <f>F73</f>
        <v>30348843.41</v>
      </c>
      <c r="G72" s="582">
        <f>F72/E72</f>
        <v>0.4344072065906565</v>
      </c>
      <c r="H72" s="119">
        <f>H73+H76</f>
        <v>2115659</v>
      </c>
      <c r="I72" s="398">
        <f>I73+I76</f>
        <v>754719.93</v>
      </c>
      <c r="J72" s="582">
        <f t="shared" si="14"/>
        <v>0.3567304230029509</v>
      </c>
      <c r="K72" s="119">
        <f t="shared" si="15"/>
        <v>71978320</v>
      </c>
      <c r="L72" s="119">
        <f t="shared" si="15"/>
        <v>31103563.34</v>
      </c>
      <c r="M72" s="605">
        <f t="shared" si="13"/>
        <v>0.43212405263140347</v>
      </c>
      <c r="N72" s="143"/>
      <c r="O72" s="143"/>
    </row>
    <row r="73" spans="1:15" s="126" customFormat="1" ht="15">
      <c r="A73" s="206"/>
      <c r="B73" s="190"/>
      <c r="C73" s="190"/>
      <c r="D73" s="112" t="s">
        <v>249</v>
      </c>
      <c r="E73" s="398">
        <v>69862661</v>
      </c>
      <c r="F73" s="398">
        <v>30348843.41</v>
      </c>
      <c r="G73" s="580">
        <f>F73/E73</f>
        <v>0.4344072065906565</v>
      </c>
      <c r="H73" s="398">
        <v>2115659</v>
      </c>
      <c r="I73" s="398">
        <v>754719.93</v>
      </c>
      <c r="J73" s="580">
        <f t="shared" si="14"/>
        <v>0.3567304230029509</v>
      </c>
      <c r="K73" s="398">
        <f t="shared" si="15"/>
        <v>71978320</v>
      </c>
      <c r="L73" s="398">
        <f t="shared" si="15"/>
        <v>31103563.34</v>
      </c>
      <c r="M73" s="586">
        <f t="shared" si="13"/>
        <v>0.43212405263140347</v>
      </c>
      <c r="N73" s="143"/>
      <c r="O73" s="143"/>
    </row>
    <row r="74" spans="1:15" s="126" customFormat="1" ht="15">
      <c r="A74" s="161"/>
      <c r="B74" s="165"/>
      <c r="C74" s="165"/>
      <c r="D74" s="115" t="s">
        <v>250</v>
      </c>
      <c r="E74" s="119">
        <v>53729226</v>
      </c>
      <c r="F74" s="119">
        <v>24034616.26</v>
      </c>
      <c r="G74" s="582">
        <f>F74/E74</f>
        <v>0.4473285407089244</v>
      </c>
      <c r="H74" s="119"/>
      <c r="I74" s="119"/>
      <c r="J74" s="119"/>
      <c r="K74" s="119">
        <f t="shared" si="15"/>
        <v>53729226</v>
      </c>
      <c r="L74" s="119">
        <f t="shared" si="15"/>
        <v>24034616.26</v>
      </c>
      <c r="M74" s="605">
        <f t="shared" si="13"/>
        <v>0.4473285407089244</v>
      </c>
      <c r="N74" s="143"/>
      <c r="O74" s="143"/>
    </row>
    <row r="75" spans="1:15" s="126" customFormat="1" ht="30.75">
      <c r="A75" s="161"/>
      <c r="B75" s="165"/>
      <c r="C75" s="165"/>
      <c r="D75" s="115" t="s">
        <v>251</v>
      </c>
      <c r="E75" s="119">
        <v>7902843</v>
      </c>
      <c r="F75" s="119">
        <v>3091957.5</v>
      </c>
      <c r="G75" s="582">
        <f>F75/E75</f>
        <v>0.3912462261998625</v>
      </c>
      <c r="H75" s="119"/>
      <c r="I75" s="119"/>
      <c r="J75" s="119"/>
      <c r="K75" s="119">
        <f t="shared" si="15"/>
        <v>7902843</v>
      </c>
      <c r="L75" s="119">
        <f t="shared" si="15"/>
        <v>3091957.5</v>
      </c>
      <c r="M75" s="605">
        <f t="shared" si="13"/>
        <v>0.3912462261998625</v>
      </c>
      <c r="N75" s="143"/>
      <c r="O75" s="143"/>
    </row>
    <row r="76" spans="1:15" s="126" customFormat="1" ht="15" hidden="1">
      <c r="A76" s="161"/>
      <c r="B76" s="165"/>
      <c r="C76" s="165"/>
      <c r="D76" s="112" t="s">
        <v>252</v>
      </c>
      <c r="E76" s="119"/>
      <c r="F76" s="399"/>
      <c r="G76" s="582"/>
      <c r="H76" s="398"/>
      <c r="I76" s="398"/>
      <c r="J76" s="599"/>
      <c r="K76" s="398">
        <f t="shared" si="15"/>
        <v>0</v>
      </c>
      <c r="L76" s="398">
        <f t="shared" si="15"/>
        <v>0</v>
      </c>
      <c r="M76" s="606"/>
      <c r="N76" s="143"/>
      <c r="O76" s="143"/>
    </row>
    <row r="77" spans="1:15" s="126" customFormat="1" ht="15" hidden="1">
      <c r="A77" s="161"/>
      <c r="B77" s="165"/>
      <c r="C77" s="165"/>
      <c r="D77" s="115" t="s">
        <v>253</v>
      </c>
      <c r="E77" s="119"/>
      <c r="F77" s="399"/>
      <c r="G77" s="582"/>
      <c r="H77" s="119"/>
      <c r="I77" s="119"/>
      <c r="J77" s="598"/>
      <c r="K77" s="119">
        <f t="shared" si="15"/>
        <v>0</v>
      </c>
      <c r="L77" s="119">
        <f t="shared" si="15"/>
        <v>0</v>
      </c>
      <c r="M77" s="607"/>
      <c r="N77" s="143"/>
      <c r="O77" s="143"/>
    </row>
    <row r="78" spans="1:18" s="126" customFormat="1" ht="30.75">
      <c r="A78" s="113" t="s">
        <v>92</v>
      </c>
      <c r="B78" s="165" t="s">
        <v>210</v>
      </c>
      <c r="C78" s="165"/>
      <c r="D78" s="115" t="s">
        <v>504</v>
      </c>
      <c r="E78" s="119">
        <f>E80</f>
        <v>63818833</v>
      </c>
      <c r="F78" s="402">
        <f>F80</f>
        <v>25715644.23</v>
      </c>
      <c r="G78" s="582">
        <f>F78/E78</f>
        <v>0.40294757865597447</v>
      </c>
      <c r="H78" s="119">
        <f>H80+H83</f>
        <v>10209789</v>
      </c>
      <c r="I78" s="119">
        <f>I80+I83</f>
        <v>3270563.59</v>
      </c>
      <c r="J78" s="582">
        <f>I78/H78</f>
        <v>0.3203360608137935</v>
      </c>
      <c r="K78" s="119">
        <f aca="true" t="shared" si="16" ref="K78:L89">E78+H78</f>
        <v>74028622</v>
      </c>
      <c r="L78" s="119">
        <f t="shared" si="16"/>
        <v>28986207.82</v>
      </c>
      <c r="M78" s="605">
        <f t="shared" si="13"/>
        <v>0.3915540643185281</v>
      </c>
      <c r="N78" s="143"/>
      <c r="O78" s="143"/>
      <c r="P78" s="1626"/>
      <c r="Q78" s="1626"/>
      <c r="R78" s="1626"/>
    </row>
    <row r="79" spans="1:18" s="126" customFormat="1" ht="46.5">
      <c r="A79" s="206" t="s">
        <v>15</v>
      </c>
      <c r="B79" s="111" t="s">
        <v>16</v>
      </c>
      <c r="C79" s="111" t="s">
        <v>203</v>
      </c>
      <c r="D79" s="112" t="s">
        <v>502</v>
      </c>
      <c r="E79" s="398">
        <f>E80</f>
        <v>63818833</v>
      </c>
      <c r="F79" s="399">
        <f>F80</f>
        <v>25715644.23</v>
      </c>
      <c r="G79" s="580">
        <f>F79/E79</f>
        <v>0.40294757865597447</v>
      </c>
      <c r="H79" s="398">
        <f>H80+H83</f>
        <v>10209789</v>
      </c>
      <c r="I79" s="398">
        <f>I80+I83</f>
        <v>3270563.59</v>
      </c>
      <c r="J79" s="580">
        <f>I79/H79</f>
        <v>0.3203360608137935</v>
      </c>
      <c r="K79" s="398">
        <f>E79+H79</f>
        <v>74028622</v>
      </c>
      <c r="L79" s="398">
        <f>F79+I79</f>
        <v>28986207.82</v>
      </c>
      <c r="M79" s="586">
        <f>L79/K79</f>
        <v>0.3915540643185281</v>
      </c>
      <c r="N79" s="143"/>
      <c r="O79" s="143"/>
      <c r="P79" s="146"/>
      <c r="Q79" s="146"/>
      <c r="R79" s="146"/>
    </row>
    <row r="80" spans="1:18" s="126" customFormat="1" ht="15">
      <c r="A80" s="161"/>
      <c r="B80" s="165"/>
      <c r="C80" s="165"/>
      <c r="D80" s="112" t="s">
        <v>249</v>
      </c>
      <c r="E80" s="119">
        <v>63818833</v>
      </c>
      <c r="F80" s="402">
        <v>25715644.23</v>
      </c>
      <c r="G80" s="580">
        <f>F80/E80</f>
        <v>0.40294757865597447</v>
      </c>
      <c r="H80" s="398">
        <v>9813964</v>
      </c>
      <c r="I80" s="398">
        <v>2340118.09</v>
      </c>
      <c r="J80" s="582">
        <f>I80/H80</f>
        <v>0.23844779642558295</v>
      </c>
      <c r="K80" s="398">
        <f>E80+H80</f>
        <v>73632797</v>
      </c>
      <c r="L80" s="398">
        <f>F80+I80</f>
        <v>28055762.32</v>
      </c>
      <c r="M80" s="586">
        <f t="shared" si="13"/>
        <v>0.38102263479139603</v>
      </c>
      <c r="N80" s="143"/>
      <c r="O80" s="143"/>
      <c r="P80" s="146"/>
      <c r="Q80" s="146"/>
      <c r="R80" s="146"/>
    </row>
    <row r="81" spans="1:18" s="83" customFormat="1" ht="17.25" customHeight="1">
      <c r="A81" s="161"/>
      <c r="B81" s="165"/>
      <c r="C81" s="165"/>
      <c r="D81" s="115" t="s">
        <v>250</v>
      </c>
      <c r="E81" s="119">
        <v>36155766</v>
      </c>
      <c r="F81" s="402">
        <v>17220451.29</v>
      </c>
      <c r="G81" s="582">
        <f>F81/E81</f>
        <v>0.4762850630795652</v>
      </c>
      <c r="H81" s="119">
        <v>3573904</v>
      </c>
      <c r="I81" s="119">
        <v>129919.3</v>
      </c>
      <c r="J81" s="582">
        <f>I81/H81</f>
        <v>0.03635220755789747</v>
      </c>
      <c r="K81" s="119">
        <f t="shared" si="16"/>
        <v>39729670</v>
      </c>
      <c r="L81" s="119">
        <f t="shared" si="16"/>
        <v>17350370.59</v>
      </c>
      <c r="M81" s="605">
        <f t="shared" si="13"/>
        <v>0.43671066459902635</v>
      </c>
      <c r="N81" s="143"/>
      <c r="O81" s="143"/>
      <c r="P81" s="140"/>
      <c r="Q81" s="140"/>
      <c r="R81" s="140"/>
    </row>
    <row r="82" spans="1:18" s="83" customFormat="1" ht="30.75">
      <c r="A82" s="161"/>
      <c r="B82" s="165"/>
      <c r="C82" s="165"/>
      <c r="D82" s="115" t="s">
        <v>251</v>
      </c>
      <c r="E82" s="119">
        <v>15236260</v>
      </c>
      <c r="F82" s="402">
        <v>5198285.84</v>
      </c>
      <c r="G82" s="582">
        <f>F82/E82</f>
        <v>0.34117859894751074</v>
      </c>
      <c r="H82" s="119">
        <v>84765</v>
      </c>
      <c r="I82" s="119">
        <v>0</v>
      </c>
      <c r="J82" s="598">
        <f>I82/H82</f>
        <v>0</v>
      </c>
      <c r="K82" s="119">
        <f t="shared" si="16"/>
        <v>15321025</v>
      </c>
      <c r="L82" s="119">
        <f t="shared" si="16"/>
        <v>5198285.84</v>
      </c>
      <c r="M82" s="605">
        <f t="shared" si="13"/>
        <v>0.33929099652275224</v>
      </c>
      <c r="N82" s="143"/>
      <c r="O82" s="143"/>
      <c r="P82" s="140"/>
      <c r="Q82" s="140"/>
      <c r="R82" s="140"/>
    </row>
    <row r="83" spans="1:18" s="126" customFormat="1" ht="15">
      <c r="A83" s="206"/>
      <c r="B83" s="190"/>
      <c r="C83" s="190"/>
      <c r="D83" s="112" t="s">
        <v>252</v>
      </c>
      <c r="E83" s="398"/>
      <c r="F83" s="399"/>
      <c r="G83" s="398"/>
      <c r="H83" s="398">
        <f>H85</f>
        <v>395825</v>
      </c>
      <c r="I83" s="398">
        <v>930445.5</v>
      </c>
      <c r="J83" s="598"/>
      <c r="K83" s="398">
        <f t="shared" si="16"/>
        <v>395825</v>
      </c>
      <c r="L83" s="398">
        <f t="shared" si="16"/>
        <v>930445.5</v>
      </c>
      <c r="M83" s="605"/>
      <c r="N83" s="143"/>
      <c r="O83" s="143"/>
      <c r="P83" s="146"/>
      <c r="Q83" s="146"/>
      <c r="R83" s="146"/>
    </row>
    <row r="84" spans="1:18" s="83" customFormat="1" ht="15" hidden="1">
      <c r="A84" s="161"/>
      <c r="B84" s="165"/>
      <c r="C84" s="165"/>
      <c r="D84" s="115" t="s">
        <v>253</v>
      </c>
      <c r="E84" s="119"/>
      <c r="F84" s="402"/>
      <c r="G84" s="119"/>
      <c r="H84" s="398"/>
      <c r="I84" s="398"/>
      <c r="J84" s="598" t="e">
        <f>I84/H84</f>
        <v>#DIV/0!</v>
      </c>
      <c r="K84" s="398">
        <f aca="true" t="shared" si="17" ref="K84:L87">E84+H84</f>
        <v>0</v>
      </c>
      <c r="L84" s="398">
        <f t="shared" si="17"/>
        <v>0</v>
      </c>
      <c r="M84" s="605" t="e">
        <f t="shared" si="13"/>
        <v>#DIV/0!</v>
      </c>
      <c r="N84" s="143"/>
      <c r="O84" s="143"/>
      <c r="P84" s="140"/>
      <c r="Q84" s="140"/>
      <c r="R84" s="140"/>
    </row>
    <row r="85" spans="1:18" s="83" customFormat="1" ht="15">
      <c r="A85" s="161"/>
      <c r="B85" s="110"/>
      <c r="C85" s="110"/>
      <c r="D85" s="483" t="s">
        <v>253</v>
      </c>
      <c r="E85" s="119"/>
      <c r="F85" s="402"/>
      <c r="G85" s="119"/>
      <c r="H85" s="119">
        <v>395825</v>
      </c>
      <c r="I85" s="398">
        <v>0</v>
      </c>
      <c r="J85" s="598">
        <f>I85/H85</f>
        <v>0</v>
      </c>
      <c r="K85" s="398">
        <f t="shared" si="17"/>
        <v>395825</v>
      </c>
      <c r="L85" s="398">
        <f t="shared" si="17"/>
        <v>0</v>
      </c>
      <c r="M85" s="607">
        <f t="shared" si="13"/>
        <v>0</v>
      </c>
      <c r="N85" s="143"/>
      <c r="O85" s="143"/>
      <c r="P85" s="140"/>
      <c r="Q85" s="140"/>
      <c r="R85" s="140"/>
    </row>
    <row r="86" spans="1:18" s="83" customFormat="1" ht="30.75">
      <c r="A86" s="161" t="s">
        <v>18</v>
      </c>
      <c r="B86" s="110" t="s">
        <v>212</v>
      </c>
      <c r="C86" s="110"/>
      <c r="D86" s="115" t="s">
        <v>19</v>
      </c>
      <c r="E86" s="119">
        <f>E87</f>
        <v>63608200</v>
      </c>
      <c r="F86" s="119">
        <f>F87</f>
        <v>37826714.42</v>
      </c>
      <c r="G86" s="582">
        <f aca="true" t="shared" si="18" ref="G86:G98">F86/E86</f>
        <v>0.5946829877279973</v>
      </c>
      <c r="H86" s="398"/>
      <c r="I86" s="398"/>
      <c r="J86" s="598"/>
      <c r="K86" s="119">
        <f t="shared" si="17"/>
        <v>63608200</v>
      </c>
      <c r="L86" s="119">
        <f t="shared" si="17"/>
        <v>37826714.42</v>
      </c>
      <c r="M86" s="605">
        <f>L86/K86</f>
        <v>0.5946829877279973</v>
      </c>
      <c r="N86" s="143"/>
      <c r="O86" s="143"/>
      <c r="P86" s="140"/>
      <c r="Q86" s="140"/>
      <c r="R86" s="140"/>
    </row>
    <row r="87" spans="1:18" s="83" customFormat="1" ht="46.5">
      <c r="A87" s="206" t="s">
        <v>20</v>
      </c>
      <c r="B87" s="111" t="s">
        <v>21</v>
      </c>
      <c r="C87" s="111" t="s">
        <v>203</v>
      </c>
      <c r="D87" s="112" t="s">
        <v>503</v>
      </c>
      <c r="E87" s="398">
        <f>E88</f>
        <v>63608200</v>
      </c>
      <c r="F87" s="398">
        <f>F88</f>
        <v>37826714.42</v>
      </c>
      <c r="G87" s="580">
        <f t="shared" si="18"/>
        <v>0.5946829877279973</v>
      </c>
      <c r="H87" s="398"/>
      <c r="I87" s="398"/>
      <c r="J87" s="599"/>
      <c r="K87" s="398">
        <f t="shared" si="17"/>
        <v>63608200</v>
      </c>
      <c r="L87" s="398">
        <f t="shared" si="17"/>
        <v>37826714.42</v>
      </c>
      <c r="M87" s="586">
        <f>L87/K87</f>
        <v>0.5946829877279973</v>
      </c>
      <c r="N87" s="143"/>
      <c r="O87" s="143"/>
      <c r="P87" s="140"/>
      <c r="Q87" s="140"/>
      <c r="R87" s="140"/>
    </row>
    <row r="88" spans="1:18" s="126" customFormat="1" ht="15">
      <c r="A88" s="206"/>
      <c r="B88" s="190"/>
      <c r="C88" s="190"/>
      <c r="D88" s="112" t="s">
        <v>249</v>
      </c>
      <c r="E88" s="398">
        <v>63608200</v>
      </c>
      <c r="F88" s="399">
        <v>37826714.42</v>
      </c>
      <c r="G88" s="580">
        <f t="shared" si="18"/>
        <v>0.5946829877279973</v>
      </c>
      <c r="H88" s="398"/>
      <c r="I88" s="119"/>
      <c r="J88" s="398"/>
      <c r="K88" s="398">
        <f t="shared" si="16"/>
        <v>63608200</v>
      </c>
      <c r="L88" s="398">
        <f t="shared" si="16"/>
        <v>37826714.42</v>
      </c>
      <c r="M88" s="586">
        <f t="shared" si="13"/>
        <v>0.5946829877279973</v>
      </c>
      <c r="N88" s="143"/>
      <c r="O88" s="143"/>
      <c r="P88" s="146"/>
      <c r="Q88" s="146"/>
      <c r="R88" s="146"/>
    </row>
    <row r="89" spans="1:18" s="126" customFormat="1" ht="15">
      <c r="A89" s="206"/>
      <c r="B89" s="190"/>
      <c r="C89" s="190"/>
      <c r="D89" s="115" t="s">
        <v>250</v>
      </c>
      <c r="E89" s="119">
        <v>63608200</v>
      </c>
      <c r="F89" s="399">
        <v>37826714.42</v>
      </c>
      <c r="G89" s="582">
        <f t="shared" si="18"/>
        <v>0.5946829877279973</v>
      </c>
      <c r="H89" s="398"/>
      <c r="I89" s="119"/>
      <c r="J89" s="398"/>
      <c r="K89" s="119">
        <f t="shared" si="16"/>
        <v>63608200</v>
      </c>
      <c r="L89" s="119">
        <f t="shared" si="16"/>
        <v>37826714.42</v>
      </c>
      <c r="M89" s="605">
        <f t="shared" si="13"/>
        <v>0.5946829877279973</v>
      </c>
      <c r="N89" s="143"/>
      <c r="O89" s="143"/>
      <c r="P89" s="146"/>
      <c r="Q89" s="146"/>
      <c r="R89" s="146"/>
    </row>
    <row r="90" spans="1:18" s="126" customFormat="1" ht="156" hidden="1">
      <c r="A90" s="161" t="s">
        <v>391</v>
      </c>
      <c r="B90" s="165" t="s">
        <v>392</v>
      </c>
      <c r="C90" s="190"/>
      <c r="D90" s="482" t="s">
        <v>390</v>
      </c>
      <c r="E90" s="119">
        <f>E91</f>
        <v>0</v>
      </c>
      <c r="F90" s="119">
        <f>F91</f>
        <v>0</v>
      </c>
      <c r="G90" s="580" t="e">
        <f t="shared" si="18"/>
        <v>#DIV/0!</v>
      </c>
      <c r="H90" s="398"/>
      <c r="I90" s="119"/>
      <c r="J90" s="398"/>
      <c r="K90" s="398">
        <f aca="true" t="shared" si="19" ref="K90:L92">E90+H90</f>
        <v>0</v>
      </c>
      <c r="L90" s="398">
        <f t="shared" si="19"/>
        <v>0</v>
      </c>
      <c r="M90" s="586" t="e">
        <f>L90/K90</f>
        <v>#DIV/0!</v>
      </c>
      <c r="N90" s="143"/>
      <c r="O90" s="143"/>
      <c r="P90" s="146"/>
      <c r="Q90" s="146"/>
      <c r="R90" s="146"/>
    </row>
    <row r="91" spans="1:18" s="126" customFormat="1" ht="30" customHeight="1" hidden="1">
      <c r="A91" s="206" t="s">
        <v>394</v>
      </c>
      <c r="B91" s="190" t="s">
        <v>395</v>
      </c>
      <c r="C91" s="190" t="s">
        <v>203</v>
      </c>
      <c r="D91" s="552" t="s">
        <v>393</v>
      </c>
      <c r="E91" s="119">
        <f>E92</f>
        <v>0</v>
      </c>
      <c r="F91" s="119">
        <f>F92</f>
        <v>0</v>
      </c>
      <c r="G91" s="580" t="e">
        <f t="shared" si="18"/>
        <v>#DIV/0!</v>
      </c>
      <c r="H91" s="398"/>
      <c r="I91" s="398"/>
      <c r="J91" s="598" t="e">
        <f>I91/H91</f>
        <v>#DIV/0!</v>
      </c>
      <c r="K91" s="398">
        <f t="shared" si="19"/>
        <v>0</v>
      </c>
      <c r="L91" s="398">
        <f t="shared" si="19"/>
        <v>0</v>
      </c>
      <c r="M91" s="586" t="e">
        <f>L91/K91</f>
        <v>#DIV/0!</v>
      </c>
      <c r="N91" s="143"/>
      <c r="O91" s="143"/>
      <c r="P91" s="146"/>
      <c r="Q91" s="146"/>
      <c r="R91" s="146"/>
    </row>
    <row r="92" spans="1:18" s="126" customFormat="1" ht="15" hidden="1">
      <c r="A92" s="206"/>
      <c r="B92" s="190"/>
      <c r="C92" s="190"/>
      <c r="D92" s="112" t="s">
        <v>188</v>
      </c>
      <c r="E92" s="398">
        <v>0</v>
      </c>
      <c r="F92" s="402">
        <v>0</v>
      </c>
      <c r="G92" s="580" t="e">
        <f t="shared" si="18"/>
        <v>#DIV/0!</v>
      </c>
      <c r="H92" s="398"/>
      <c r="I92" s="119"/>
      <c r="J92" s="598"/>
      <c r="K92" s="398">
        <f t="shared" si="19"/>
        <v>0</v>
      </c>
      <c r="L92" s="398">
        <f t="shared" si="19"/>
        <v>0</v>
      </c>
      <c r="M92" s="586" t="e">
        <f>L92/K92</f>
        <v>#DIV/0!</v>
      </c>
      <c r="N92" s="143"/>
      <c r="O92" s="143"/>
      <c r="P92" s="146"/>
      <c r="Q92" s="146"/>
      <c r="R92" s="146"/>
    </row>
    <row r="93" spans="1:18" s="126" customFormat="1" ht="15" hidden="1">
      <c r="A93" s="206"/>
      <c r="B93" s="190"/>
      <c r="C93" s="190"/>
      <c r="D93" s="112" t="s">
        <v>451</v>
      </c>
      <c r="E93" s="398"/>
      <c r="F93" s="402"/>
      <c r="G93" s="599"/>
      <c r="H93" s="398"/>
      <c r="I93" s="119"/>
      <c r="J93" s="598" t="e">
        <f>I93/H93</f>
        <v>#DIV/0!</v>
      </c>
      <c r="K93" s="398"/>
      <c r="L93" s="398"/>
      <c r="M93" s="606"/>
      <c r="N93" s="143"/>
      <c r="O93" s="143"/>
      <c r="P93" s="146"/>
      <c r="Q93" s="146"/>
      <c r="R93" s="146"/>
    </row>
    <row r="94" spans="1:18" s="126" customFormat="1" ht="15" hidden="1">
      <c r="A94" s="206"/>
      <c r="B94" s="190"/>
      <c r="C94" s="190"/>
      <c r="D94" s="115" t="s">
        <v>253</v>
      </c>
      <c r="E94" s="398"/>
      <c r="F94" s="402"/>
      <c r="G94" s="598"/>
      <c r="H94" s="119"/>
      <c r="I94" s="119"/>
      <c r="J94" s="598" t="e">
        <f>I94/H94</f>
        <v>#DIV/0!</v>
      </c>
      <c r="K94" s="119"/>
      <c r="L94" s="119"/>
      <c r="M94" s="606"/>
      <c r="N94" s="143"/>
      <c r="O94" s="143"/>
      <c r="P94" s="146"/>
      <c r="Q94" s="146"/>
      <c r="R94" s="146"/>
    </row>
    <row r="95" spans="1:15" s="126" customFormat="1" ht="48" customHeight="1">
      <c r="A95" s="161" t="s">
        <v>22</v>
      </c>
      <c r="B95" s="165" t="s">
        <v>213</v>
      </c>
      <c r="C95" s="165" t="s">
        <v>204</v>
      </c>
      <c r="D95" s="115" t="s">
        <v>345</v>
      </c>
      <c r="E95" s="119">
        <f>E96</f>
        <v>4395123</v>
      </c>
      <c r="F95" s="402">
        <f>F96</f>
        <v>2044870.93</v>
      </c>
      <c r="G95" s="582">
        <f t="shared" si="18"/>
        <v>0.4652590905874534</v>
      </c>
      <c r="H95" s="119"/>
      <c r="I95" s="119"/>
      <c r="J95" s="598"/>
      <c r="K95" s="119">
        <f aca="true" t="shared" si="20" ref="K95:L104">E95+H95</f>
        <v>4395123</v>
      </c>
      <c r="L95" s="119">
        <f t="shared" si="20"/>
        <v>2044870.93</v>
      </c>
      <c r="M95" s="605">
        <f aca="true" t="shared" si="21" ref="M95:M111">L95/K95</f>
        <v>0.4652590905874534</v>
      </c>
      <c r="N95" s="143"/>
      <c r="O95" s="143"/>
    </row>
    <row r="96" spans="1:15" s="126" customFormat="1" ht="15">
      <c r="A96" s="161"/>
      <c r="B96" s="165"/>
      <c r="C96" s="165"/>
      <c r="D96" s="112" t="s">
        <v>249</v>
      </c>
      <c r="E96" s="119">
        <v>4395123</v>
      </c>
      <c r="F96" s="399">
        <v>2044870.93</v>
      </c>
      <c r="G96" s="580">
        <f t="shared" si="18"/>
        <v>0.4652590905874534</v>
      </c>
      <c r="H96" s="119"/>
      <c r="I96" s="119"/>
      <c r="J96" s="598"/>
      <c r="K96" s="398">
        <f t="shared" si="20"/>
        <v>4395123</v>
      </c>
      <c r="L96" s="398">
        <f t="shared" si="20"/>
        <v>2044870.93</v>
      </c>
      <c r="M96" s="586">
        <f t="shared" si="21"/>
        <v>0.4652590905874534</v>
      </c>
      <c r="N96" s="143"/>
      <c r="O96" s="143"/>
    </row>
    <row r="97" spans="1:15" s="126" customFormat="1" ht="15">
      <c r="A97" s="161"/>
      <c r="B97" s="165"/>
      <c r="C97" s="165"/>
      <c r="D97" s="115" t="s">
        <v>250</v>
      </c>
      <c r="E97" s="119">
        <v>3891442</v>
      </c>
      <c r="F97" s="402">
        <v>1915538.87</v>
      </c>
      <c r="G97" s="582">
        <f t="shared" si="18"/>
        <v>0.4922439727998002</v>
      </c>
      <c r="H97" s="119"/>
      <c r="I97" s="119"/>
      <c r="J97" s="398"/>
      <c r="K97" s="119">
        <f t="shared" si="20"/>
        <v>3891442</v>
      </c>
      <c r="L97" s="119">
        <f t="shared" si="20"/>
        <v>1915538.87</v>
      </c>
      <c r="M97" s="605">
        <f t="shared" si="21"/>
        <v>0.4922439727998002</v>
      </c>
      <c r="N97" s="143"/>
      <c r="O97" s="143"/>
    </row>
    <row r="98" spans="1:15" s="126" customFormat="1" ht="30.75">
      <c r="A98" s="161"/>
      <c r="B98" s="165"/>
      <c r="C98" s="165"/>
      <c r="D98" s="115" t="s">
        <v>251</v>
      </c>
      <c r="E98" s="119">
        <v>307415</v>
      </c>
      <c r="F98" s="402">
        <v>61195</v>
      </c>
      <c r="G98" s="582">
        <f t="shared" si="18"/>
        <v>0.19906315566904673</v>
      </c>
      <c r="H98" s="119"/>
      <c r="I98" s="119"/>
      <c r="J98" s="398"/>
      <c r="K98" s="119">
        <f t="shared" si="20"/>
        <v>307415</v>
      </c>
      <c r="L98" s="119">
        <f t="shared" si="20"/>
        <v>61195</v>
      </c>
      <c r="M98" s="605">
        <f t="shared" si="21"/>
        <v>0.19906315566904673</v>
      </c>
      <c r="N98" s="143"/>
      <c r="O98" s="143"/>
    </row>
    <row r="99" spans="1:15" s="126" customFormat="1" ht="15" hidden="1">
      <c r="A99" s="161"/>
      <c r="B99" s="165"/>
      <c r="C99" s="165"/>
      <c r="D99" s="121" t="s">
        <v>252</v>
      </c>
      <c r="E99" s="397"/>
      <c r="F99" s="400"/>
      <c r="G99" s="608"/>
      <c r="H99" s="403"/>
      <c r="I99" s="403"/>
      <c r="J99" s="591"/>
      <c r="K99" s="403"/>
      <c r="L99" s="403"/>
      <c r="M99" s="609"/>
      <c r="N99" s="143"/>
      <c r="O99" s="143"/>
    </row>
    <row r="100" spans="1:15" s="126" customFormat="1" ht="15" hidden="1">
      <c r="A100" s="161"/>
      <c r="B100" s="165"/>
      <c r="C100" s="165"/>
      <c r="D100" s="115" t="s">
        <v>253</v>
      </c>
      <c r="E100" s="397"/>
      <c r="F100" s="400"/>
      <c r="G100" s="608"/>
      <c r="H100" s="397"/>
      <c r="I100" s="397"/>
      <c r="J100" s="592"/>
      <c r="K100" s="397"/>
      <c r="L100" s="397"/>
      <c r="M100" s="610"/>
      <c r="N100" s="143"/>
      <c r="O100" s="143"/>
    </row>
    <row r="101" spans="1:15" s="126" customFormat="1" ht="30.75">
      <c r="A101" s="161" t="s">
        <v>23</v>
      </c>
      <c r="B101" s="110" t="s">
        <v>24</v>
      </c>
      <c r="C101" s="110" t="s">
        <v>205</v>
      </c>
      <c r="D101" s="115" t="s">
        <v>145</v>
      </c>
      <c r="E101" s="397">
        <f>E102</f>
        <v>3575746</v>
      </c>
      <c r="F101" s="401">
        <f>F102</f>
        <v>1706529.31</v>
      </c>
      <c r="G101" s="577">
        <f>F101/E101</f>
        <v>0.4772512672880009</v>
      </c>
      <c r="H101" s="397"/>
      <c r="I101" s="397"/>
      <c r="J101" s="592"/>
      <c r="K101" s="397">
        <f t="shared" si="20"/>
        <v>3575746</v>
      </c>
      <c r="L101" s="397">
        <f t="shared" si="20"/>
        <v>1706529.31</v>
      </c>
      <c r="M101" s="611">
        <f t="shared" si="21"/>
        <v>0.4772512672880009</v>
      </c>
      <c r="N101" s="143"/>
      <c r="O101" s="143"/>
    </row>
    <row r="102" spans="1:15" s="126" customFormat="1" ht="15">
      <c r="A102" s="206"/>
      <c r="B102" s="190"/>
      <c r="C102" s="190"/>
      <c r="D102" s="112" t="s">
        <v>249</v>
      </c>
      <c r="E102" s="403">
        <v>3575746</v>
      </c>
      <c r="F102" s="400">
        <v>1706529.31</v>
      </c>
      <c r="G102" s="584">
        <f>F102/E102</f>
        <v>0.4772512672880009</v>
      </c>
      <c r="H102" s="400"/>
      <c r="I102" s="403"/>
      <c r="J102" s="591"/>
      <c r="K102" s="403">
        <f t="shared" si="20"/>
        <v>3575746</v>
      </c>
      <c r="L102" s="403">
        <f t="shared" si="20"/>
        <v>1706529.31</v>
      </c>
      <c r="M102" s="585">
        <f t="shared" si="21"/>
        <v>0.4772512672880009</v>
      </c>
      <c r="N102" s="143"/>
      <c r="O102" s="143"/>
    </row>
    <row r="103" spans="1:15" s="126" customFormat="1" ht="15">
      <c r="A103" s="161"/>
      <c r="B103" s="165"/>
      <c r="C103" s="165"/>
      <c r="D103" s="115" t="s">
        <v>250</v>
      </c>
      <c r="E103" s="397">
        <v>3242530</v>
      </c>
      <c r="F103" s="401">
        <v>1605792.36</v>
      </c>
      <c r="G103" s="577">
        <f>F103/E103</f>
        <v>0.4952282199393684</v>
      </c>
      <c r="H103" s="401"/>
      <c r="I103" s="397"/>
      <c r="J103" s="592"/>
      <c r="K103" s="397">
        <f t="shared" si="20"/>
        <v>3242530</v>
      </c>
      <c r="L103" s="397">
        <f t="shared" si="20"/>
        <v>1605792.36</v>
      </c>
      <c r="M103" s="611">
        <f t="shared" si="21"/>
        <v>0.4952282199393684</v>
      </c>
      <c r="N103" s="143"/>
      <c r="O103" s="143"/>
    </row>
    <row r="104" spans="1:15" s="126" customFormat="1" ht="30.75">
      <c r="A104" s="161"/>
      <c r="B104" s="165"/>
      <c r="C104" s="165"/>
      <c r="D104" s="115" t="s">
        <v>251</v>
      </c>
      <c r="E104" s="397">
        <v>120017</v>
      </c>
      <c r="F104" s="401">
        <v>55581.95</v>
      </c>
      <c r="G104" s="577">
        <f>F104/E104</f>
        <v>0.4631173083813126</v>
      </c>
      <c r="H104" s="401"/>
      <c r="I104" s="397"/>
      <c r="J104" s="397"/>
      <c r="K104" s="397">
        <f t="shared" si="20"/>
        <v>120017</v>
      </c>
      <c r="L104" s="397">
        <f t="shared" si="20"/>
        <v>55581.95</v>
      </c>
      <c r="M104" s="611">
        <f t="shared" si="21"/>
        <v>0.4631173083813126</v>
      </c>
      <c r="N104" s="143"/>
      <c r="O104" s="143"/>
    </row>
    <row r="105" spans="1:15" s="126" customFormat="1" ht="21" customHeight="1">
      <c r="A105" s="161" t="s">
        <v>25</v>
      </c>
      <c r="B105" s="110" t="s">
        <v>26</v>
      </c>
      <c r="C105" s="110" t="s">
        <v>205</v>
      </c>
      <c r="D105" s="115" t="s">
        <v>121</v>
      </c>
      <c r="E105" s="119">
        <f>E106</f>
        <v>18100</v>
      </c>
      <c r="F105" s="402">
        <f>F106</f>
        <v>9050</v>
      </c>
      <c r="G105" s="582">
        <f aca="true" t="shared" si="22" ref="G105:G111">F105/E105</f>
        <v>0.5</v>
      </c>
      <c r="H105" s="119"/>
      <c r="I105" s="119"/>
      <c r="J105" s="398"/>
      <c r="K105" s="119">
        <f>E105+H105</f>
        <v>18100</v>
      </c>
      <c r="L105" s="119">
        <f>F105+I105</f>
        <v>9050</v>
      </c>
      <c r="M105" s="605">
        <f>L105/K105</f>
        <v>0.5</v>
      </c>
      <c r="N105" s="143"/>
      <c r="O105" s="143"/>
    </row>
    <row r="106" spans="1:15" s="126" customFormat="1" ht="18" customHeight="1">
      <c r="A106" s="113"/>
      <c r="B106" s="165"/>
      <c r="C106" s="165"/>
      <c r="D106" s="112" t="s">
        <v>249</v>
      </c>
      <c r="E106" s="398">
        <v>18100</v>
      </c>
      <c r="F106" s="399">
        <v>9050</v>
      </c>
      <c r="G106" s="580">
        <f t="shared" si="22"/>
        <v>0.5</v>
      </c>
      <c r="H106" s="119"/>
      <c r="I106" s="119"/>
      <c r="J106" s="398"/>
      <c r="K106" s="398">
        <f>E106+H106</f>
        <v>18100</v>
      </c>
      <c r="L106" s="398">
        <f>F106+I106</f>
        <v>9050</v>
      </c>
      <c r="M106" s="586">
        <f>L106/K106</f>
        <v>0.5</v>
      </c>
      <c r="N106" s="143"/>
      <c r="O106" s="143"/>
    </row>
    <row r="107" spans="1:15" s="83" customFormat="1" ht="30.75">
      <c r="A107" s="161" t="s">
        <v>93</v>
      </c>
      <c r="B107" s="109" t="s">
        <v>94</v>
      </c>
      <c r="C107" s="109"/>
      <c r="D107" s="115" t="s">
        <v>27</v>
      </c>
      <c r="E107" s="119">
        <f>E109+E112</f>
        <v>2114372</v>
      </c>
      <c r="F107" s="119">
        <f>F109+F112</f>
        <v>783896.8400000001</v>
      </c>
      <c r="G107" s="577">
        <f t="shared" si="22"/>
        <v>0.37074688843779624</v>
      </c>
      <c r="H107" s="119"/>
      <c r="I107" s="119"/>
      <c r="J107" s="592"/>
      <c r="K107" s="397">
        <f aca="true" t="shared" si="23" ref="K107:L114">E107+H107</f>
        <v>2114372</v>
      </c>
      <c r="L107" s="397">
        <f t="shared" si="23"/>
        <v>783896.8400000001</v>
      </c>
      <c r="M107" s="611">
        <f t="shared" si="21"/>
        <v>0.37074688843779624</v>
      </c>
      <c r="N107" s="143"/>
      <c r="O107" s="143"/>
    </row>
    <row r="108" spans="1:15" s="83" customFormat="1" ht="46.5">
      <c r="A108" s="206" t="s">
        <v>28</v>
      </c>
      <c r="B108" s="389" t="s">
        <v>29</v>
      </c>
      <c r="C108" s="389" t="s">
        <v>205</v>
      </c>
      <c r="D108" s="112" t="s">
        <v>30</v>
      </c>
      <c r="E108" s="398">
        <f>E109</f>
        <v>654032</v>
      </c>
      <c r="F108" s="398">
        <f>F109</f>
        <v>213622.79</v>
      </c>
      <c r="G108" s="584">
        <f t="shared" si="22"/>
        <v>0.3266243700614037</v>
      </c>
      <c r="H108" s="398"/>
      <c r="I108" s="398"/>
      <c r="J108" s="591"/>
      <c r="K108" s="403">
        <f>E108+H108</f>
        <v>654032</v>
      </c>
      <c r="L108" s="403">
        <f>F108+I108</f>
        <v>213622.79</v>
      </c>
      <c r="M108" s="585">
        <f>L108/K108</f>
        <v>0.3266243700614037</v>
      </c>
      <c r="N108" s="143"/>
      <c r="O108" s="143"/>
    </row>
    <row r="109" spans="1:15" s="126" customFormat="1" ht="15">
      <c r="A109" s="161"/>
      <c r="B109" s="165"/>
      <c r="C109" s="165"/>
      <c r="D109" s="112" t="s">
        <v>249</v>
      </c>
      <c r="E109" s="398">
        <v>654032</v>
      </c>
      <c r="F109" s="399">
        <v>213622.79</v>
      </c>
      <c r="G109" s="584">
        <f t="shared" si="22"/>
        <v>0.3266243700614037</v>
      </c>
      <c r="H109" s="119"/>
      <c r="I109" s="119"/>
      <c r="J109" s="600"/>
      <c r="K109" s="403">
        <f t="shared" si="23"/>
        <v>654032</v>
      </c>
      <c r="L109" s="403">
        <f t="shared" si="23"/>
        <v>213622.79</v>
      </c>
      <c r="M109" s="585">
        <f t="shared" si="21"/>
        <v>0.3266243700614037</v>
      </c>
      <c r="N109" s="143"/>
      <c r="O109" s="143"/>
    </row>
    <row r="110" spans="1:15" s="126" customFormat="1" ht="15">
      <c r="A110" s="161"/>
      <c r="B110" s="165"/>
      <c r="C110" s="165"/>
      <c r="D110" s="115" t="s">
        <v>250</v>
      </c>
      <c r="E110" s="119">
        <v>151813</v>
      </c>
      <c r="F110" s="402">
        <v>54427.2</v>
      </c>
      <c r="G110" s="577">
        <f t="shared" si="22"/>
        <v>0.35851475170110597</v>
      </c>
      <c r="H110" s="119"/>
      <c r="I110" s="119"/>
      <c r="J110" s="600"/>
      <c r="K110" s="397">
        <f t="shared" si="23"/>
        <v>151813</v>
      </c>
      <c r="L110" s="397">
        <f t="shared" si="23"/>
        <v>54427.2</v>
      </c>
      <c r="M110" s="611">
        <f t="shared" si="21"/>
        <v>0.35851475170110597</v>
      </c>
      <c r="N110" s="143"/>
      <c r="O110" s="143"/>
    </row>
    <row r="111" spans="1:15" s="126" customFormat="1" ht="30.75">
      <c r="A111" s="161"/>
      <c r="B111" s="165"/>
      <c r="C111" s="165"/>
      <c r="D111" s="115" t="s">
        <v>251</v>
      </c>
      <c r="E111" s="119">
        <v>467487</v>
      </c>
      <c r="F111" s="402">
        <v>156454.41</v>
      </c>
      <c r="G111" s="582">
        <f t="shared" si="22"/>
        <v>0.3346711459356089</v>
      </c>
      <c r="H111" s="119"/>
      <c r="I111" s="119"/>
      <c r="J111" s="600"/>
      <c r="K111" s="119">
        <f t="shared" si="23"/>
        <v>467487</v>
      </c>
      <c r="L111" s="119">
        <f t="shared" si="23"/>
        <v>156454.41</v>
      </c>
      <c r="M111" s="605">
        <f t="shared" si="21"/>
        <v>0.3346711459356089</v>
      </c>
      <c r="N111" s="143"/>
      <c r="O111" s="143"/>
    </row>
    <row r="112" spans="1:15" s="126" customFormat="1" ht="46.5">
      <c r="A112" s="390" t="s">
        <v>31</v>
      </c>
      <c r="B112" s="389" t="s">
        <v>32</v>
      </c>
      <c r="C112" s="389" t="s">
        <v>205</v>
      </c>
      <c r="D112" s="112" t="s">
        <v>33</v>
      </c>
      <c r="E112" s="119">
        <f>E113</f>
        <v>1460340</v>
      </c>
      <c r="F112" s="402">
        <f>F113</f>
        <v>570274.05</v>
      </c>
      <c r="G112" s="577">
        <f aca="true" t="shared" si="24" ref="G112:G118">F112/E112</f>
        <v>0.3905077242286043</v>
      </c>
      <c r="H112" s="119"/>
      <c r="I112" s="119"/>
      <c r="J112" s="592"/>
      <c r="K112" s="397">
        <f t="shared" si="23"/>
        <v>1460340</v>
      </c>
      <c r="L112" s="397">
        <f t="shared" si="23"/>
        <v>570274.05</v>
      </c>
      <c r="M112" s="611">
        <f aca="true" t="shared" si="25" ref="M112:M118">L112/K112</f>
        <v>0.3905077242286043</v>
      </c>
      <c r="N112" s="143"/>
      <c r="O112" s="143"/>
    </row>
    <row r="113" spans="1:15" s="126" customFormat="1" ht="18.75" customHeight="1">
      <c r="A113" s="206"/>
      <c r="B113" s="190"/>
      <c r="C113" s="190"/>
      <c r="D113" s="112" t="s">
        <v>249</v>
      </c>
      <c r="E113" s="398">
        <v>1460340</v>
      </c>
      <c r="F113" s="399">
        <v>570274.05</v>
      </c>
      <c r="G113" s="584">
        <f t="shared" si="24"/>
        <v>0.3905077242286043</v>
      </c>
      <c r="H113" s="398"/>
      <c r="I113" s="119"/>
      <c r="J113" s="398"/>
      <c r="K113" s="403">
        <f t="shared" si="23"/>
        <v>1460340</v>
      </c>
      <c r="L113" s="403">
        <f t="shared" si="23"/>
        <v>570274.05</v>
      </c>
      <c r="M113" s="585">
        <f t="shared" si="25"/>
        <v>0.3905077242286043</v>
      </c>
      <c r="N113" s="143"/>
      <c r="O113" s="143"/>
    </row>
    <row r="114" spans="1:15" s="126" customFormat="1" ht="15">
      <c r="A114" s="161"/>
      <c r="B114" s="165"/>
      <c r="C114" s="165"/>
      <c r="D114" s="115" t="s">
        <v>250</v>
      </c>
      <c r="E114" s="119">
        <v>1460340</v>
      </c>
      <c r="F114" s="402">
        <v>570274.05</v>
      </c>
      <c r="G114" s="582">
        <f t="shared" si="24"/>
        <v>0.3905077242286043</v>
      </c>
      <c r="H114" s="119"/>
      <c r="I114" s="119"/>
      <c r="J114" s="398"/>
      <c r="K114" s="119">
        <f t="shared" si="23"/>
        <v>1460340</v>
      </c>
      <c r="L114" s="119">
        <f t="shared" si="23"/>
        <v>570274.05</v>
      </c>
      <c r="M114" s="605">
        <f t="shared" si="25"/>
        <v>0.3905077242286043</v>
      </c>
      <c r="N114" s="143"/>
      <c r="O114" s="143"/>
    </row>
    <row r="115" spans="1:15" s="83" customFormat="1" ht="51" customHeight="1">
      <c r="A115" s="167" t="s">
        <v>34</v>
      </c>
      <c r="B115" s="109" t="s">
        <v>35</v>
      </c>
      <c r="C115" s="109" t="s">
        <v>205</v>
      </c>
      <c r="D115" s="120" t="s">
        <v>36</v>
      </c>
      <c r="E115" s="119">
        <f>E116</f>
        <v>1287927</v>
      </c>
      <c r="F115" s="402">
        <f>F116</f>
        <v>390336.61</v>
      </c>
      <c r="G115" s="582">
        <f t="shared" si="24"/>
        <v>0.3030735515289298</v>
      </c>
      <c r="H115" s="119"/>
      <c r="I115" s="119"/>
      <c r="J115" s="592"/>
      <c r="K115" s="119">
        <f aca="true" t="shared" si="26" ref="K115:L118">E115+H115</f>
        <v>1287927</v>
      </c>
      <c r="L115" s="119">
        <f t="shared" si="26"/>
        <v>390336.61</v>
      </c>
      <c r="M115" s="605">
        <f t="shared" si="25"/>
        <v>0.3030735515289298</v>
      </c>
      <c r="N115" s="143"/>
      <c r="O115" s="143"/>
    </row>
    <row r="116" spans="1:15" s="126" customFormat="1" ht="24" customHeight="1">
      <c r="A116" s="113"/>
      <c r="B116" s="165"/>
      <c r="C116" s="165"/>
      <c r="D116" s="112" t="s">
        <v>249</v>
      </c>
      <c r="E116" s="398">
        <v>1287927</v>
      </c>
      <c r="F116" s="398">
        <v>390336.61</v>
      </c>
      <c r="G116" s="580">
        <f t="shared" si="24"/>
        <v>0.3030735515289298</v>
      </c>
      <c r="H116" s="119"/>
      <c r="I116" s="119"/>
      <c r="J116" s="398"/>
      <c r="K116" s="398">
        <f t="shared" si="26"/>
        <v>1287927</v>
      </c>
      <c r="L116" s="398">
        <f t="shared" si="26"/>
        <v>390336.61</v>
      </c>
      <c r="M116" s="586">
        <f t="shared" si="25"/>
        <v>0.3030735515289298</v>
      </c>
      <c r="N116" s="143"/>
      <c r="O116" s="143"/>
    </row>
    <row r="117" spans="1:15" s="83" customFormat="1" ht="15">
      <c r="A117" s="113"/>
      <c r="B117" s="165"/>
      <c r="C117" s="165"/>
      <c r="D117" s="115" t="s">
        <v>250</v>
      </c>
      <c r="E117" s="119">
        <v>1219829</v>
      </c>
      <c r="F117" s="119">
        <v>375453.48</v>
      </c>
      <c r="G117" s="582">
        <f t="shared" si="24"/>
        <v>0.3077918954214074</v>
      </c>
      <c r="H117" s="119"/>
      <c r="I117" s="119"/>
      <c r="J117" s="119"/>
      <c r="K117" s="119">
        <f t="shared" si="26"/>
        <v>1219829</v>
      </c>
      <c r="L117" s="119">
        <f t="shared" si="26"/>
        <v>375453.48</v>
      </c>
      <c r="M117" s="605">
        <f t="shared" si="25"/>
        <v>0.3077918954214074</v>
      </c>
      <c r="N117" s="143"/>
      <c r="O117" s="143"/>
    </row>
    <row r="118" spans="1:15" s="83" customFormat="1" ht="30.75">
      <c r="A118" s="113"/>
      <c r="B118" s="165"/>
      <c r="C118" s="165"/>
      <c r="D118" s="115" t="s">
        <v>251</v>
      </c>
      <c r="E118" s="119">
        <v>30581</v>
      </c>
      <c r="F118" s="119">
        <v>11383.13</v>
      </c>
      <c r="G118" s="582">
        <f t="shared" si="24"/>
        <v>0.3722288348974853</v>
      </c>
      <c r="H118" s="119"/>
      <c r="I118" s="119"/>
      <c r="J118" s="119"/>
      <c r="K118" s="119">
        <f t="shared" si="26"/>
        <v>30581</v>
      </c>
      <c r="L118" s="119">
        <f t="shared" si="26"/>
        <v>11383.13</v>
      </c>
      <c r="M118" s="605">
        <f t="shared" si="25"/>
        <v>0.3722288348974853</v>
      </c>
      <c r="N118" s="143"/>
      <c r="O118" s="143"/>
    </row>
    <row r="119" spans="1:15" s="555" customFormat="1" ht="78">
      <c r="A119" s="556" t="s">
        <v>37</v>
      </c>
      <c r="B119" s="557" t="s">
        <v>38</v>
      </c>
      <c r="C119" s="557" t="s">
        <v>205</v>
      </c>
      <c r="D119" s="558" t="s">
        <v>71</v>
      </c>
      <c r="E119" s="559">
        <f>E120+E123</f>
        <v>437346</v>
      </c>
      <c r="F119" s="559">
        <f>F120+F123</f>
        <v>193962.94</v>
      </c>
      <c r="G119" s="1292">
        <f aca="true" t="shared" si="27" ref="G119:G125">F119/E119</f>
        <v>0.44349997484828946</v>
      </c>
      <c r="H119" s="559"/>
      <c r="I119" s="559"/>
      <c r="J119" s="559"/>
      <c r="K119" s="559">
        <f aca="true" t="shared" si="28" ref="K119:K125">E119+H119</f>
        <v>437346</v>
      </c>
      <c r="L119" s="559">
        <f aca="true" t="shared" si="29" ref="L119:L125">F119+I119</f>
        <v>193962.94</v>
      </c>
      <c r="M119" s="783">
        <f aca="true" t="shared" si="30" ref="M119:M125">L119/K119</f>
        <v>0.44349997484828946</v>
      </c>
      <c r="N119" s="554"/>
      <c r="O119" s="554"/>
    </row>
    <row r="120" spans="1:15" s="126" customFormat="1" ht="143.25" customHeight="1">
      <c r="A120" s="560" t="s">
        <v>37</v>
      </c>
      <c r="B120" s="561" t="s">
        <v>38</v>
      </c>
      <c r="C120" s="561" t="s">
        <v>205</v>
      </c>
      <c r="D120" s="562" t="s">
        <v>39</v>
      </c>
      <c r="E120" s="563">
        <f>E121</f>
        <v>164472</v>
      </c>
      <c r="F120" s="1290">
        <f>F121</f>
        <v>79486.11</v>
      </c>
      <c r="G120" s="1293">
        <f t="shared" si="27"/>
        <v>0.48328049759229535</v>
      </c>
      <c r="H120" s="563"/>
      <c r="I120" s="563"/>
      <c r="J120" s="563"/>
      <c r="K120" s="563">
        <f t="shared" si="28"/>
        <v>164472</v>
      </c>
      <c r="L120" s="563">
        <f t="shared" si="29"/>
        <v>79486.11</v>
      </c>
      <c r="M120" s="784">
        <f t="shared" si="30"/>
        <v>0.48328049759229535</v>
      </c>
      <c r="N120" s="143"/>
      <c r="O120" s="143"/>
    </row>
    <row r="121" spans="1:15" s="126" customFormat="1" ht="19.5" customHeight="1">
      <c r="A121" s="564"/>
      <c r="B121" s="565"/>
      <c r="C121" s="565"/>
      <c r="D121" s="566" t="s">
        <v>249</v>
      </c>
      <c r="E121" s="563">
        <v>164472</v>
      </c>
      <c r="F121" s="1290">
        <v>79486.11</v>
      </c>
      <c r="G121" s="1293">
        <f t="shared" si="27"/>
        <v>0.48328049759229535</v>
      </c>
      <c r="H121" s="563"/>
      <c r="I121" s="563"/>
      <c r="J121" s="563"/>
      <c r="K121" s="563">
        <f t="shared" si="28"/>
        <v>164472</v>
      </c>
      <c r="L121" s="563">
        <f t="shared" si="29"/>
        <v>79486.11</v>
      </c>
      <c r="M121" s="784">
        <f t="shared" si="30"/>
        <v>0.48328049759229535</v>
      </c>
      <c r="N121" s="143"/>
      <c r="O121" s="143"/>
    </row>
    <row r="122" spans="1:15" s="126" customFormat="1" ht="19.5" customHeight="1">
      <c r="A122" s="564"/>
      <c r="B122" s="565"/>
      <c r="C122" s="565"/>
      <c r="D122" s="558" t="s">
        <v>250</v>
      </c>
      <c r="E122" s="559">
        <v>164472</v>
      </c>
      <c r="F122" s="1290">
        <v>79486.11</v>
      </c>
      <c r="G122" s="1292">
        <f t="shared" si="27"/>
        <v>0.48328049759229535</v>
      </c>
      <c r="H122" s="559"/>
      <c r="I122" s="559"/>
      <c r="J122" s="559"/>
      <c r="K122" s="559">
        <f t="shared" si="28"/>
        <v>164472</v>
      </c>
      <c r="L122" s="559">
        <f t="shared" si="29"/>
        <v>79486.11</v>
      </c>
      <c r="M122" s="783">
        <f t="shared" si="30"/>
        <v>0.48328049759229535</v>
      </c>
      <c r="N122" s="143"/>
      <c r="O122" s="143"/>
    </row>
    <row r="123" spans="1:15" s="126" customFormat="1" ht="145.5" customHeight="1">
      <c r="A123" s="797" t="s">
        <v>37</v>
      </c>
      <c r="B123" s="798" t="s">
        <v>38</v>
      </c>
      <c r="C123" s="798" t="s">
        <v>205</v>
      </c>
      <c r="D123" s="566" t="s">
        <v>40</v>
      </c>
      <c r="E123" s="563">
        <f>E124</f>
        <v>272874</v>
      </c>
      <c r="F123" s="563">
        <f>F124</f>
        <v>114476.83</v>
      </c>
      <c r="G123" s="1293">
        <f t="shared" si="27"/>
        <v>0.4195226734683407</v>
      </c>
      <c r="H123" s="563"/>
      <c r="I123" s="563"/>
      <c r="J123" s="563"/>
      <c r="K123" s="563">
        <f t="shared" si="28"/>
        <v>272874</v>
      </c>
      <c r="L123" s="563">
        <f t="shared" si="29"/>
        <v>114476.83</v>
      </c>
      <c r="M123" s="784">
        <f t="shared" si="30"/>
        <v>0.4195226734683407</v>
      </c>
      <c r="N123" s="143"/>
      <c r="O123" s="143"/>
    </row>
    <row r="124" spans="1:15" s="126" customFormat="1" ht="19.5" customHeight="1">
      <c r="A124" s="564"/>
      <c r="B124" s="565"/>
      <c r="C124" s="565"/>
      <c r="D124" s="566" t="s">
        <v>249</v>
      </c>
      <c r="E124" s="563">
        <v>272874</v>
      </c>
      <c r="F124" s="1290">
        <v>114476.83</v>
      </c>
      <c r="G124" s="1293">
        <f t="shared" si="27"/>
        <v>0.4195226734683407</v>
      </c>
      <c r="H124" s="563"/>
      <c r="I124" s="563"/>
      <c r="J124" s="563"/>
      <c r="K124" s="563">
        <f t="shared" si="28"/>
        <v>272874</v>
      </c>
      <c r="L124" s="563">
        <f t="shared" si="29"/>
        <v>114476.83</v>
      </c>
      <c r="M124" s="784">
        <f t="shared" si="30"/>
        <v>0.4195226734683407</v>
      </c>
      <c r="N124" s="143"/>
      <c r="O124" s="143"/>
    </row>
    <row r="125" spans="1:15" s="126" customFormat="1" ht="19.5" customHeight="1">
      <c r="A125" s="564"/>
      <c r="B125" s="565"/>
      <c r="C125" s="565"/>
      <c r="D125" s="558" t="s">
        <v>250</v>
      </c>
      <c r="E125" s="559">
        <v>272874</v>
      </c>
      <c r="F125" s="1290">
        <v>114476.83</v>
      </c>
      <c r="G125" s="1292">
        <f t="shared" si="27"/>
        <v>0.4195226734683407</v>
      </c>
      <c r="H125" s="559"/>
      <c r="I125" s="559"/>
      <c r="J125" s="559"/>
      <c r="K125" s="559">
        <f t="shared" si="28"/>
        <v>272874</v>
      </c>
      <c r="L125" s="559">
        <f t="shared" si="29"/>
        <v>114476.83</v>
      </c>
      <c r="M125" s="783">
        <f t="shared" si="30"/>
        <v>0.4195226734683407</v>
      </c>
      <c r="N125" s="143"/>
      <c r="O125" s="143"/>
    </row>
    <row r="126" spans="1:15" s="126" customFormat="1" ht="100.5" customHeight="1" hidden="1">
      <c r="A126" s="161" t="s">
        <v>447</v>
      </c>
      <c r="B126" s="1" t="s">
        <v>448</v>
      </c>
      <c r="C126" s="1" t="s">
        <v>205</v>
      </c>
      <c r="D126" s="115" t="s">
        <v>449</v>
      </c>
      <c r="E126" s="119">
        <f>E127</f>
        <v>0</v>
      </c>
      <c r="F126" s="119">
        <f>F127</f>
        <v>0</v>
      </c>
      <c r="G126" s="589" t="e">
        <f aca="true" t="shared" si="31" ref="G126:G136">F126/E126</f>
        <v>#DIV/0!</v>
      </c>
      <c r="H126" s="119"/>
      <c r="I126" s="119"/>
      <c r="J126" s="119"/>
      <c r="K126" s="119">
        <f aca="true" t="shared" si="32" ref="K126:L129">H126+E126</f>
        <v>0</v>
      </c>
      <c r="L126" s="119">
        <f t="shared" si="32"/>
        <v>0</v>
      </c>
      <c r="M126" s="607" t="e">
        <f>L126/K126</f>
        <v>#DIV/0!</v>
      </c>
      <c r="N126" s="143"/>
      <c r="O126" s="143"/>
    </row>
    <row r="127" spans="1:15" s="126" customFormat="1" ht="160.5" customHeight="1" hidden="1">
      <c r="A127" s="206" t="s">
        <v>447</v>
      </c>
      <c r="B127" s="2" t="s">
        <v>448</v>
      </c>
      <c r="C127" s="2" t="s">
        <v>205</v>
      </c>
      <c r="D127" s="112" t="s">
        <v>450</v>
      </c>
      <c r="E127" s="398">
        <f>E128</f>
        <v>0</v>
      </c>
      <c r="F127" s="398">
        <f>F128</f>
        <v>0</v>
      </c>
      <c r="G127" s="600" t="e">
        <f t="shared" si="31"/>
        <v>#DIV/0!</v>
      </c>
      <c r="H127" s="398"/>
      <c r="I127" s="398"/>
      <c r="J127" s="398"/>
      <c r="K127" s="398">
        <f t="shared" si="32"/>
        <v>0</v>
      </c>
      <c r="L127" s="398">
        <f t="shared" si="32"/>
        <v>0</v>
      </c>
      <c r="M127" s="606" t="e">
        <f>L127/K127</f>
        <v>#DIV/0!</v>
      </c>
      <c r="N127" s="524"/>
      <c r="O127" s="524"/>
    </row>
    <row r="128" spans="1:15" s="126" customFormat="1" ht="19.5" customHeight="1" hidden="1">
      <c r="A128" s="125"/>
      <c r="B128" s="190"/>
      <c r="C128" s="190"/>
      <c r="D128" s="112" t="s">
        <v>249</v>
      </c>
      <c r="E128" s="119">
        <v>0</v>
      </c>
      <c r="F128" s="398">
        <v>0</v>
      </c>
      <c r="G128" s="589" t="e">
        <f t="shared" si="31"/>
        <v>#DIV/0!</v>
      </c>
      <c r="H128" s="119"/>
      <c r="I128" s="119"/>
      <c r="J128" s="119"/>
      <c r="K128" s="119">
        <f t="shared" si="32"/>
        <v>0</v>
      </c>
      <c r="L128" s="119">
        <f t="shared" si="32"/>
        <v>0</v>
      </c>
      <c r="M128" s="607" t="e">
        <f>L128/K128</f>
        <v>#DIV/0!</v>
      </c>
      <c r="N128" s="143"/>
      <c r="O128" s="143"/>
    </row>
    <row r="129" spans="1:15" s="126" customFormat="1" ht="19.5" customHeight="1" hidden="1">
      <c r="A129" s="125"/>
      <c r="B129" s="190"/>
      <c r="C129" s="190"/>
      <c r="D129" s="115" t="s">
        <v>250</v>
      </c>
      <c r="E129" s="119">
        <v>0</v>
      </c>
      <c r="F129" s="398">
        <v>0</v>
      </c>
      <c r="G129" s="589" t="e">
        <f t="shared" si="31"/>
        <v>#DIV/0!</v>
      </c>
      <c r="H129" s="119"/>
      <c r="I129" s="119"/>
      <c r="J129" s="119"/>
      <c r="K129" s="119">
        <f t="shared" si="32"/>
        <v>0</v>
      </c>
      <c r="L129" s="119">
        <f t="shared" si="32"/>
        <v>0</v>
      </c>
      <c r="M129" s="607" t="e">
        <f>L129/K129</f>
        <v>#DIV/0!</v>
      </c>
      <c r="N129" s="143"/>
      <c r="O129" s="143"/>
    </row>
    <row r="130" spans="1:15" s="126" customFormat="1" ht="30" customHeight="1">
      <c r="A130" s="113"/>
      <c r="B130" s="165"/>
      <c r="C130" s="165"/>
      <c r="D130" s="566" t="s">
        <v>146</v>
      </c>
      <c r="E130" s="563">
        <f>E133</f>
        <v>357382</v>
      </c>
      <c r="F130" s="563">
        <f>F133</f>
        <v>0</v>
      </c>
      <c r="G130" s="1291">
        <f t="shared" si="31"/>
        <v>0</v>
      </c>
      <c r="H130" s="559"/>
      <c r="I130" s="559"/>
      <c r="J130" s="563"/>
      <c r="K130" s="563">
        <f>E130+H130</f>
        <v>357382</v>
      </c>
      <c r="L130" s="563">
        <f aca="true" t="shared" si="33" ref="K130:L137">F130+I130</f>
        <v>0</v>
      </c>
      <c r="M130" s="655">
        <f aca="true" t="shared" si="34" ref="M130:M147">L130/K130</f>
        <v>0</v>
      </c>
      <c r="N130" s="143"/>
      <c r="O130" s="143"/>
    </row>
    <row r="131" spans="1:15" s="83" customFormat="1" ht="97.5" customHeight="1">
      <c r="A131" s="113" t="s">
        <v>447</v>
      </c>
      <c r="B131" s="165" t="s">
        <v>448</v>
      </c>
      <c r="C131" s="165" t="s">
        <v>205</v>
      </c>
      <c r="D131" s="558" t="s">
        <v>694</v>
      </c>
      <c r="E131" s="559">
        <f>E132</f>
        <v>37033</v>
      </c>
      <c r="F131" s="1288">
        <f>F132</f>
        <v>37033</v>
      </c>
      <c r="G131" s="1289">
        <f t="shared" si="31"/>
        <v>1</v>
      </c>
      <c r="H131" s="559"/>
      <c r="I131" s="559"/>
      <c r="J131" s="559"/>
      <c r="K131" s="559">
        <f>E131+H131</f>
        <v>37033</v>
      </c>
      <c r="L131" s="559">
        <f>F131+I131</f>
        <v>37033</v>
      </c>
      <c r="M131" s="1287">
        <f>L131/K131</f>
        <v>1</v>
      </c>
      <c r="N131" s="143"/>
      <c r="O131" s="143"/>
    </row>
    <row r="132" spans="1:15" s="126" customFormat="1" ht="18" customHeight="1">
      <c r="A132" s="113"/>
      <c r="B132" s="165"/>
      <c r="C132" s="165"/>
      <c r="D132" s="566" t="s">
        <v>249</v>
      </c>
      <c r="E132" s="563">
        <v>37033</v>
      </c>
      <c r="F132" s="1290">
        <v>37033</v>
      </c>
      <c r="G132" s="1291">
        <f t="shared" si="31"/>
        <v>1</v>
      </c>
      <c r="H132" s="559"/>
      <c r="I132" s="559"/>
      <c r="J132" s="563"/>
      <c r="K132" s="563">
        <f>E132+H132</f>
        <v>37033</v>
      </c>
      <c r="L132" s="563">
        <f>F132+I132</f>
        <v>37033</v>
      </c>
      <c r="M132" s="655">
        <f>L132/K132</f>
        <v>1</v>
      </c>
      <c r="N132" s="143"/>
      <c r="O132" s="143"/>
    </row>
    <row r="133" spans="1:15" s="83" customFormat="1" ht="85.5" customHeight="1">
      <c r="A133" s="113" t="s">
        <v>122</v>
      </c>
      <c r="B133" s="165" t="s">
        <v>123</v>
      </c>
      <c r="C133" s="165" t="s">
        <v>206</v>
      </c>
      <c r="D133" s="115" t="s">
        <v>124</v>
      </c>
      <c r="E133" s="119">
        <f>E134</f>
        <v>357382</v>
      </c>
      <c r="F133" s="402">
        <f>F134</f>
        <v>0</v>
      </c>
      <c r="G133" s="598">
        <f t="shared" si="31"/>
        <v>0</v>
      </c>
      <c r="H133" s="119"/>
      <c r="I133" s="119"/>
      <c r="J133" s="119"/>
      <c r="K133" s="119">
        <f t="shared" si="33"/>
        <v>357382</v>
      </c>
      <c r="L133" s="119">
        <f t="shared" si="33"/>
        <v>0</v>
      </c>
      <c r="M133" s="607">
        <f t="shared" si="34"/>
        <v>0</v>
      </c>
      <c r="N133" s="143"/>
      <c r="O133" s="143"/>
    </row>
    <row r="134" spans="1:15" s="126" customFormat="1" ht="15">
      <c r="A134" s="161"/>
      <c r="B134" s="165"/>
      <c r="C134" s="165"/>
      <c r="D134" s="112" t="s">
        <v>249</v>
      </c>
      <c r="E134" s="398">
        <v>357382</v>
      </c>
      <c r="F134" s="399">
        <v>0</v>
      </c>
      <c r="G134" s="599">
        <f t="shared" si="31"/>
        <v>0</v>
      </c>
      <c r="H134" s="398"/>
      <c r="I134" s="119"/>
      <c r="J134" s="398"/>
      <c r="K134" s="398">
        <f t="shared" si="33"/>
        <v>357382</v>
      </c>
      <c r="L134" s="398">
        <f t="shared" si="33"/>
        <v>0</v>
      </c>
      <c r="M134" s="609">
        <f t="shared" si="34"/>
        <v>0</v>
      </c>
      <c r="N134" s="143"/>
      <c r="O134" s="143"/>
    </row>
    <row r="135" spans="1:15" s="126" customFormat="1" ht="15">
      <c r="A135" s="161"/>
      <c r="B135" s="165"/>
      <c r="C135" s="165"/>
      <c r="D135" s="558" t="s">
        <v>250</v>
      </c>
      <c r="E135" s="119">
        <v>52162</v>
      </c>
      <c r="F135" s="119">
        <v>0</v>
      </c>
      <c r="G135" s="598">
        <f t="shared" si="31"/>
        <v>0</v>
      </c>
      <c r="H135" s="119"/>
      <c r="I135" s="119"/>
      <c r="J135" s="119"/>
      <c r="K135" s="119">
        <f t="shared" si="33"/>
        <v>52162</v>
      </c>
      <c r="L135" s="119">
        <f t="shared" si="33"/>
        <v>0</v>
      </c>
      <c r="M135" s="607">
        <f t="shared" si="34"/>
        <v>0</v>
      </c>
      <c r="N135" s="143"/>
      <c r="O135" s="143"/>
    </row>
    <row r="136" spans="1:15" s="126" customFormat="1" ht="30.75">
      <c r="A136" s="161"/>
      <c r="B136" s="165"/>
      <c r="C136" s="165"/>
      <c r="D136" s="115" t="s">
        <v>251</v>
      </c>
      <c r="E136" s="119">
        <v>1442</v>
      </c>
      <c r="F136" s="119">
        <v>0</v>
      </c>
      <c r="G136" s="598">
        <f t="shared" si="31"/>
        <v>0</v>
      </c>
      <c r="H136" s="119"/>
      <c r="I136" s="119"/>
      <c r="J136" s="119"/>
      <c r="K136" s="119">
        <f t="shared" si="33"/>
        <v>1442</v>
      </c>
      <c r="L136" s="119">
        <f t="shared" si="33"/>
        <v>0</v>
      </c>
      <c r="M136" s="607">
        <f t="shared" si="34"/>
        <v>0</v>
      </c>
      <c r="N136" s="143"/>
      <c r="O136" s="143"/>
    </row>
    <row r="137" spans="1:15" s="126" customFormat="1" ht="46.5">
      <c r="A137" s="793" t="s">
        <v>512</v>
      </c>
      <c r="B137" s="794" t="s">
        <v>430</v>
      </c>
      <c r="C137" s="794" t="s">
        <v>200</v>
      </c>
      <c r="D137" s="795" t="s">
        <v>471</v>
      </c>
      <c r="E137" s="397"/>
      <c r="F137" s="401"/>
      <c r="G137" s="592"/>
      <c r="H137" s="397">
        <f>H138</f>
        <v>47850</v>
      </c>
      <c r="I137" s="397">
        <f>I138</f>
        <v>47850</v>
      </c>
      <c r="J137" s="592">
        <f>I137/H137</f>
        <v>1</v>
      </c>
      <c r="K137" s="119">
        <f t="shared" si="33"/>
        <v>47850</v>
      </c>
      <c r="L137" s="119">
        <f t="shared" si="33"/>
        <v>47850</v>
      </c>
      <c r="M137" s="607">
        <f t="shared" si="34"/>
        <v>1</v>
      </c>
      <c r="N137" s="143"/>
      <c r="O137" s="143"/>
    </row>
    <row r="138" spans="1:15" s="83" customFormat="1" ht="18.75" customHeight="1">
      <c r="A138" s="113"/>
      <c r="B138" s="165"/>
      <c r="C138" s="165"/>
      <c r="D138" s="112" t="s">
        <v>252</v>
      </c>
      <c r="E138" s="119"/>
      <c r="F138" s="402"/>
      <c r="G138" s="582"/>
      <c r="H138" s="398">
        <f>H139</f>
        <v>47850</v>
      </c>
      <c r="I138" s="398">
        <f>I139</f>
        <v>47850</v>
      </c>
      <c r="J138" s="599">
        <f>I138/H138</f>
        <v>1</v>
      </c>
      <c r="K138" s="398">
        <f>E138+H138</f>
        <v>47850</v>
      </c>
      <c r="L138" s="398">
        <f>F138+I138</f>
        <v>47850</v>
      </c>
      <c r="M138" s="606">
        <f>L138/K138</f>
        <v>1</v>
      </c>
      <c r="N138" s="143"/>
      <c r="O138" s="143"/>
    </row>
    <row r="139" spans="1:15" s="83" customFormat="1" ht="15.75" thickBot="1">
      <c r="A139" s="113"/>
      <c r="B139" s="165"/>
      <c r="C139" s="165"/>
      <c r="D139" s="115" t="s">
        <v>253</v>
      </c>
      <c r="E139" s="119"/>
      <c r="F139" s="402"/>
      <c r="G139" s="582"/>
      <c r="H139" s="119">
        <v>47850</v>
      </c>
      <c r="I139" s="119">
        <v>47850</v>
      </c>
      <c r="J139" s="592">
        <f>I139/H139</f>
        <v>1</v>
      </c>
      <c r="K139" s="119">
        <f>E139+H139</f>
        <v>47850</v>
      </c>
      <c r="L139" s="119">
        <f>F139+I139</f>
        <v>47850</v>
      </c>
      <c r="M139" s="607">
        <f>L139/K139</f>
        <v>1</v>
      </c>
      <c r="N139" s="143"/>
      <c r="O139" s="143"/>
    </row>
    <row r="140" spans="1:15" s="85" customFormat="1" ht="53.25" customHeight="1" thickBot="1">
      <c r="A140" s="180" t="s">
        <v>95</v>
      </c>
      <c r="B140" s="193"/>
      <c r="C140" s="193"/>
      <c r="D140" s="123" t="s">
        <v>41</v>
      </c>
      <c r="E140" s="124">
        <f>E141</f>
        <v>27715017</v>
      </c>
      <c r="F140" s="612">
        <f>F141</f>
        <v>12048259.979999999</v>
      </c>
      <c r="G140" s="613">
        <f aca="true" t="shared" si="35" ref="G140:G145">F140/E140</f>
        <v>0.4347195594359548</v>
      </c>
      <c r="H140" s="124">
        <f>H141</f>
        <v>9900</v>
      </c>
      <c r="I140" s="124">
        <f>I141</f>
        <v>885554.01</v>
      </c>
      <c r="J140" s="616">
        <f>I140/H140</f>
        <v>89.4499</v>
      </c>
      <c r="K140" s="124">
        <f aca="true" t="shared" si="36" ref="K140:L149">E140+H140</f>
        <v>27724917</v>
      </c>
      <c r="L140" s="124">
        <f t="shared" si="36"/>
        <v>12933813.989999998</v>
      </c>
      <c r="M140" s="614">
        <f t="shared" si="34"/>
        <v>0.46650505716572566</v>
      </c>
      <c r="N140" s="143"/>
      <c r="O140" s="143"/>
    </row>
    <row r="141" spans="1:15" s="126" customFormat="1" ht="47.25" customHeight="1">
      <c r="A141" s="757" t="s">
        <v>96</v>
      </c>
      <c r="B141" s="761"/>
      <c r="C141" s="761"/>
      <c r="D141" s="751" t="s">
        <v>41</v>
      </c>
      <c r="E141" s="752">
        <f>E142+E148+E154+E158+E160+E164+E166</f>
        <v>27715017</v>
      </c>
      <c r="F141" s="752">
        <f>F142+F148+F154+F158+F160+F164+F166</f>
        <v>12048259.979999999</v>
      </c>
      <c r="G141" s="753">
        <f t="shared" si="35"/>
        <v>0.4347195594359548</v>
      </c>
      <c r="H141" s="752">
        <f>H142+H160+H171</f>
        <v>9900</v>
      </c>
      <c r="I141" s="752">
        <f>I142+I160+I171+I164</f>
        <v>885554.01</v>
      </c>
      <c r="J141" s="754">
        <f>I141/H141</f>
        <v>89.4499</v>
      </c>
      <c r="K141" s="752">
        <f t="shared" si="36"/>
        <v>27724917</v>
      </c>
      <c r="L141" s="752">
        <f t="shared" si="36"/>
        <v>12933813.989999998</v>
      </c>
      <c r="M141" s="755">
        <f t="shared" si="34"/>
        <v>0.46650505716572566</v>
      </c>
      <c r="N141" s="143"/>
      <c r="O141" s="143"/>
    </row>
    <row r="142" spans="1:15" s="83" customFormat="1" ht="54.75" customHeight="1">
      <c r="A142" s="116" t="s">
        <v>97</v>
      </c>
      <c r="B142" s="168" t="s">
        <v>88</v>
      </c>
      <c r="C142" s="168" t="s">
        <v>196</v>
      </c>
      <c r="D142" s="120" t="s">
        <v>89</v>
      </c>
      <c r="E142" s="397">
        <f>E143</f>
        <v>6778637</v>
      </c>
      <c r="F142" s="397">
        <f>F143</f>
        <v>3105226.17</v>
      </c>
      <c r="G142" s="577">
        <f t="shared" si="35"/>
        <v>0.45809005114154955</v>
      </c>
      <c r="H142" s="397"/>
      <c r="I142" s="397"/>
      <c r="J142" s="592"/>
      <c r="K142" s="397">
        <f t="shared" si="36"/>
        <v>6778637</v>
      </c>
      <c r="L142" s="397">
        <f t="shared" si="36"/>
        <v>3105226.17</v>
      </c>
      <c r="M142" s="611">
        <f t="shared" si="34"/>
        <v>0.45809005114154955</v>
      </c>
      <c r="N142" s="143"/>
      <c r="O142" s="143"/>
    </row>
    <row r="143" spans="1:15" s="126" customFormat="1" ht="15">
      <c r="A143" s="206"/>
      <c r="B143" s="190"/>
      <c r="C143" s="190"/>
      <c r="D143" s="112" t="s">
        <v>249</v>
      </c>
      <c r="E143" s="398">
        <v>6778637</v>
      </c>
      <c r="F143" s="399">
        <v>3105226.17</v>
      </c>
      <c r="G143" s="580">
        <f t="shared" si="35"/>
        <v>0.45809005114154955</v>
      </c>
      <c r="H143" s="398"/>
      <c r="I143" s="119"/>
      <c r="J143" s="600"/>
      <c r="K143" s="398">
        <f t="shared" si="36"/>
        <v>6778637</v>
      </c>
      <c r="L143" s="398">
        <f t="shared" si="36"/>
        <v>3105226.17</v>
      </c>
      <c r="M143" s="586">
        <f t="shared" si="34"/>
        <v>0.45809005114154955</v>
      </c>
      <c r="N143" s="143"/>
      <c r="O143" s="143"/>
    </row>
    <row r="144" spans="1:15" s="83" customFormat="1" ht="15">
      <c r="A144" s="161"/>
      <c r="B144" s="165"/>
      <c r="C144" s="165"/>
      <c r="D144" s="115" t="s">
        <v>250</v>
      </c>
      <c r="E144" s="119">
        <v>6355723</v>
      </c>
      <c r="F144" s="402">
        <v>2915052.9</v>
      </c>
      <c r="G144" s="582">
        <f t="shared" si="35"/>
        <v>0.4586500859146945</v>
      </c>
      <c r="H144" s="119"/>
      <c r="I144" s="119"/>
      <c r="J144" s="589"/>
      <c r="K144" s="119">
        <f t="shared" si="36"/>
        <v>6355723</v>
      </c>
      <c r="L144" s="119">
        <f t="shared" si="36"/>
        <v>2915052.9</v>
      </c>
      <c r="M144" s="605">
        <f t="shared" si="34"/>
        <v>0.4586500859146945</v>
      </c>
      <c r="N144" s="143"/>
      <c r="O144" s="143"/>
    </row>
    <row r="145" spans="1:15" s="83" customFormat="1" ht="32.25" customHeight="1">
      <c r="A145" s="161"/>
      <c r="B145" s="165"/>
      <c r="C145" s="165"/>
      <c r="D145" s="115" t="s">
        <v>251</v>
      </c>
      <c r="E145" s="119">
        <v>172769</v>
      </c>
      <c r="F145" s="402">
        <v>53059.64</v>
      </c>
      <c r="G145" s="582">
        <f t="shared" si="35"/>
        <v>0.3071131973907356</v>
      </c>
      <c r="H145" s="119"/>
      <c r="I145" s="119"/>
      <c r="J145" s="589"/>
      <c r="K145" s="119">
        <f t="shared" si="36"/>
        <v>172769</v>
      </c>
      <c r="L145" s="119">
        <f t="shared" si="36"/>
        <v>53059.64</v>
      </c>
      <c r="M145" s="605">
        <f t="shared" si="34"/>
        <v>0.3071131973907356</v>
      </c>
      <c r="N145" s="143"/>
      <c r="O145" s="143"/>
    </row>
    <row r="146" spans="1:15" s="83" customFormat="1" ht="18.75" customHeight="1" hidden="1">
      <c r="A146" s="113"/>
      <c r="B146" s="165"/>
      <c r="C146" s="165"/>
      <c r="D146" s="112" t="s">
        <v>252</v>
      </c>
      <c r="E146" s="119"/>
      <c r="F146" s="402"/>
      <c r="G146" s="582"/>
      <c r="H146" s="119"/>
      <c r="I146" s="119"/>
      <c r="J146" s="591"/>
      <c r="K146" s="403">
        <f t="shared" si="36"/>
        <v>0</v>
      </c>
      <c r="L146" s="403">
        <f t="shared" si="36"/>
        <v>0</v>
      </c>
      <c r="M146" s="609" t="e">
        <f t="shared" si="34"/>
        <v>#DIV/0!</v>
      </c>
      <c r="N146" s="143"/>
      <c r="O146" s="143"/>
    </row>
    <row r="147" spans="1:15" s="83" customFormat="1" ht="15" hidden="1">
      <c r="A147" s="113"/>
      <c r="B147" s="165"/>
      <c r="C147" s="165"/>
      <c r="D147" s="115" t="s">
        <v>253</v>
      </c>
      <c r="E147" s="119"/>
      <c r="F147" s="402"/>
      <c r="G147" s="582"/>
      <c r="H147" s="119"/>
      <c r="I147" s="119"/>
      <c r="J147" s="598"/>
      <c r="K147" s="119">
        <f t="shared" si="36"/>
        <v>0</v>
      </c>
      <c r="L147" s="119">
        <f t="shared" si="36"/>
        <v>0</v>
      </c>
      <c r="M147" s="607" t="e">
        <f t="shared" si="34"/>
        <v>#DIV/0!</v>
      </c>
      <c r="N147" s="143"/>
      <c r="O147" s="143"/>
    </row>
    <row r="148" spans="1:15" s="83" customFormat="1" ht="78">
      <c r="A148" s="161" t="s">
        <v>128</v>
      </c>
      <c r="B148" s="165" t="s">
        <v>186</v>
      </c>
      <c r="C148" s="165"/>
      <c r="D148" s="115" t="s">
        <v>129</v>
      </c>
      <c r="E148" s="119">
        <f>E150+E152</f>
        <v>33450</v>
      </c>
      <c r="F148" s="402">
        <f>F150+F152</f>
        <v>12902.34</v>
      </c>
      <c r="G148" s="582">
        <f aca="true" t="shared" si="37" ref="G148:G153">F148/E148</f>
        <v>0.3857201793721973</v>
      </c>
      <c r="H148" s="119"/>
      <c r="I148" s="119"/>
      <c r="J148" s="598"/>
      <c r="K148" s="119">
        <f t="shared" si="36"/>
        <v>33450</v>
      </c>
      <c r="L148" s="119">
        <f t="shared" si="36"/>
        <v>12902.34</v>
      </c>
      <c r="M148" s="605">
        <f aca="true" t="shared" si="38" ref="M148:M153">L148/K148</f>
        <v>0.3857201793721973</v>
      </c>
      <c r="N148" s="143"/>
      <c r="O148" s="143"/>
    </row>
    <row r="149" spans="1:15" s="83" customFormat="1" ht="15">
      <c r="A149" s="161"/>
      <c r="B149" s="165"/>
      <c r="C149" s="165"/>
      <c r="D149" s="112" t="s">
        <v>249</v>
      </c>
      <c r="E149" s="398">
        <f>E151+E153</f>
        <v>33450</v>
      </c>
      <c r="F149" s="399">
        <f>F151+F153</f>
        <v>12902.34</v>
      </c>
      <c r="G149" s="580">
        <f t="shared" si="37"/>
        <v>0.3857201793721973</v>
      </c>
      <c r="H149" s="119"/>
      <c r="I149" s="119"/>
      <c r="J149" s="598"/>
      <c r="K149" s="398">
        <f t="shared" si="36"/>
        <v>33450</v>
      </c>
      <c r="L149" s="398">
        <f t="shared" si="36"/>
        <v>12902.34</v>
      </c>
      <c r="M149" s="586">
        <f t="shared" si="38"/>
        <v>0.3857201793721973</v>
      </c>
      <c r="N149" s="143"/>
      <c r="O149" s="143"/>
    </row>
    <row r="150" spans="1:15" s="126" customFormat="1" ht="46.5">
      <c r="A150" s="206" t="s">
        <v>130</v>
      </c>
      <c r="B150" s="190" t="s">
        <v>187</v>
      </c>
      <c r="C150" s="190" t="s">
        <v>212</v>
      </c>
      <c r="D150" s="192" t="s">
        <v>131</v>
      </c>
      <c r="E150" s="398">
        <f>E151</f>
        <v>15000</v>
      </c>
      <c r="F150" s="398">
        <f>F151</f>
        <v>5938.25</v>
      </c>
      <c r="G150" s="599">
        <f t="shared" si="37"/>
        <v>0.3958833333333333</v>
      </c>
      <c r="H150" s="398"/>
      <c r="I150" s="398"/>
      <c r="J150" s="598"/>
      <c r="K150" s="398">
        <f aca="true" t="shared" si="39" ref="K150:L157">E150+H150</f>
        <v>15000</v>
      </c>
      <c r="L150" s="398">
        <f t="shared" si="39"/>
        <v>5938.25</v>
      </c>
      <c r="M150" s="606">
        <f t="shared" si="38"/>
        <v>0.3958833333333333</v>
      </c>
      <c r="N150" s="143"/>
      <c r="O150" s="143"/>
    </row>
    <row r="151" spans="1:15" s="83" customFormat="1" ht="15">
      <c r="A151" s="161"/>
      <c r="B151" s="165"/>
      <c r="C151" s="165"/>
      <c r="D151" s="112" t="s">
        <v>249</v>
      </c>
      <c r="E151" s="398">
        <v>15000</v>
      </c>
      <c r="F151" s="398">
        <v>5938.25</v>
      </c>
      <c r="G151" s="599">
        <f t="shared" si="37"/>
        <v>0.3958833333333333</v>
      </c>
      <c r="H151" s="398"/>
      <c r="I151" s="398"/>
      <c r="J151" s="598"/>
      <c r="K151" s="398">
        <f t="shared" si="39"/>
        <v>15000</v>
      </c>
      <c r="L151" s="398">
        <f t="shared" si="39"/>
        <v>5938.25</v>
      </c>
      <c r="M151" s="606">
        <f t="shared" si="38"/>
        <v>0.3958833333333333</v>
      </c>
      <c r="N151" s="143"/>
      <c r="O151" s="143"/>
    </row>
    <row r="152" spans="1:15" s="126" customFormat="1" ht="31.5" customHeight="1">
      <c r="A152" s="206" t="s">
        <v>132</v>
      </c>
      <c r="B152" s="190" t="s">
        <v>133</v>
      </c>
      <c r="C152" s="190" t="s">
        <v>213</v>
      </c>
      <c r="D152" s="112" t="s">
        <v>221</v>
      </c>
      <c r="E152" s="398">
        <f>E153</f>
        <v>18450</v>
      </c>
      <c r="F152" s="398">
        <f>F153</f>
        <v>6964.09</v>
      </c>
      <c r="G152" s="580">
        <f t="shared" si="37"/>
        <v>0.37745745257452573</v>
      </c>
      <c r="H152" s="398"/>
      <c r="I152" s="398"/>
      <c r="J152" s="598"/>
      <c r="K152" s="398">
        <f t="shared" si="39"/>
        <v>18450</v>
      </c>
      <c r="L152" s="398">
        <f t="shared" si="39"/>
        <v>6964.09</v>
      </c>
      <c r="M152" s="586">
        <f t="shared" si="38"/>
        <v>0.37745745257452573</v>
      </c>
      <c r="N152" s="143"/>
      <c r="O152" s="143"/>
    </row>
    <row r="153" spans="1:15" s="83" customFormat="1" ht="15">
      <c r="A153" s="206"/>
      <c r="B153" s="190"/>
      <c r="C153" s="190"/>
      <c r="D153" s="112" t="s">
        <v>249</v>
      </c>
      <c r="E153" s="398">
        <v>18450</v>
      </c>
      <c r="F153" s="398">
        <v>6964.09</v>
      </c>
      <c r="G153" s="580">
        <f t="shared" si="37"/>
        <v>0.37745745257452573</v>
      </c>
      <c r="H153" s="398"/>
      <c r="I153" s="398"/>
      <c r="J153" s="598"/>
      <c r="K153" s="398">
        <f t="shared" si="39"/>
        <v>18450</v>
      </c>
      <c r="L153" s="398">
        <f t="shared" si="39"/>
        <v>6964.09</v>
      </c>
      <c r="M153" s="586">
        <f t="shared" si="38"/>
        <v>0.37745745257452573</v>
      </c>
      <c r="N153" s="143"/>
      <c r="O153" s="143"/>
    </row>
    <row r="154" spans="1:15" s="83" customFormat="1" ht="37.5" customHeight="1">
      <c r="A154" s="161" t="s">
        <v>153</v>
      </c>
      <c r="B154" s="131" t="s">
        <v>228</v>
      </c>
      <c r="C154" s="131" t="s">
        <v>211</v>
      </c>
      <c r="D154" s="115" t="s">
        <v>154</v>
      </c>
      <c r="E154" s="119">
        <f>E155</f>
        <v>3517227</v>
      </c>
      <c r="F154" s="119">
        <f>F155</f>
        <v>2093874.42</v>
      </c>
      <c r="G154" s="582">
        <f aca="true" t="shared" si="40" ref="G154:G165">F154/E154</f>
        <v>0.5953196708657132</v>
      </c>
      <c r="H154" s="119"/>
      <c r="I154" s="119"/>
      <c r="J154" s="119"/>
      <c r="K154" s="119">
        <f t="shared" si="39"/>
        <v>3517227</v>
      </c>
      <c r="L154" s="119">
        <f t="shared" si="39"/>
        <v>2093874.42</v>
      </c>
      <c r="M154" s="605">
        <f aca="true" t="shared" si="41" ref="M154:M159">L154/K154</f>
        <v>0.5953196708657132</v>
      </c>
      <c r="N154" s="143"/>
      <c r="O154" s="143"/>
    </row>
    <row r="155" spans="1:15" s="126" customFormat="1" ht="15">
      <c r="A155" s="206"/>
      <c r="B155" s="132"/>
      <c r="C155" s="132"/>
      <c r="D155" s="112" t="s">
        <v>249</v>
      </c>
      <c r="E155" s="398">
        <v>3517227</v>
      </c>
      <c r="F155" s="398">
        <v>2093874.42</v>
      </c>
      <c r="G155" s="580">
        <f t="shared" si="40"/>
        <v>0.5953196708657132</v>
      </c>
      <c r="H155" s="398"/>
      <c r="I155" s="119"/>
      <c r="J155" s="398"/>
      <c r="K155" s="398">
        <f t="shared" si="39"/>
        <v>3517227</v>
      </c>
      <c r="L155" s="398">
        <f t="shared" si="39"/>
        <v>2093874.42</v>
      </c>
      <c r="M155" s="586">
        <f t="shared" si="41"/>
        <v>0.5953196708657132</v>
      </c>
      <c r="N155" s="143"/>
      <c r="O155" s="143"/>
    </row>
    <row r="156" spans="1:15" s="83" customFormat="1" ht="15">
      <c r="A156" s="161"/>
      <c r="B156" s="131"/>
      <c r="C156" s="131"/>
      <c r="D156" s="115" t="s">
        <v>250</v>
      </c>
      <c r="E156" s="119">
        <v>3317385</v>
      </c>
      <c r="F156" s="119">
        <v>1964988.08</v>
      </c>
      <c r="G156" s="582">
        <f t="shared" si="40"/>
        <v>0.5923304289372503</v>
      </c>
      <c r="H156" s="119"/>
      <c r="I156" s="119"/>
      <c r="J156" s="119"/>
      <c r="K156" s="119">
        <f t="shared" si="39"/>
        <v>3317385</v>
      </c>
      <c r="L156" s="119">
        <f t="shared" si="39"/>
        <v>1964988.08</v>
      </c>
      <c r="M156" s="605">
        <f t="shared" si="41"/>
        <v>0.5923304289372503</v>
      </c>
      <c r="N156" s="143"/>
      <c r="O156" s="143"/>
    </row>
    <row r="157" spans="1:15" s="83" customFormat="1" ht="30.75">
      <c r="A157" s="161"/>
      <c r="B157" s="131"/>
      <c r="C157" s="131"/>
      <c r="D157" s="115" t="s">
        <v>251</v>
      </c>
      <c r="E157" s="119">
        <v>82842</v>
      </c>
      <c r="F157" s="119">
        <v>36152.38</v>
      </c>
      <c r="G157" s="582">
        <f t="shared" si="40"/>
        <v>0.43640158373771754</v>
      </c>
      <c r="H157" s="119"/>
      <c r="I157" s="119"/>
      <c r="J157" s="119"/>
      <c r="K157" s="119">
        <f t="shared" si="39"/>
        <v>82842</v>
      </c>
      <c r="L157" s="119">
        <f t="shared" si="39"/>
        <v>36152.38</v>
      </c>
      <c r="M157" s="605">
        <f t="shared" si="41"/>
        <v>0.43640158373771754</v>
      </c>
      <c r="N157" s="143"/>
      <c r="O157" s="143"/>
    </row>
    <row r="158" spans="1:15" s="126" customFormat="1" ht="82.5">
      <c r="A158" s="161" t="s">
        <v>155</v>
      </c>
      <c r="B158" s="131" t="s">
        <v>156</v>
      </c>
      <c r="C158" s="131" t="s">
        <v>211</v>
      </c>
      <c r="D158" s="160" t="s">
        <v>157</v>
      </c>
      <c r="E158" s="119">
        <f>E159</f>
        <v>62136</v>
      </c>
      <c r="F158" s="119">
        <f>F159</f>
        <v>17617.89</v>
      </c>
      <c r="G158" s="582">
        <f t="shared" si="40"/>
        <v>0.28353756276554654</v>
      </c>
      <c r="H158" s="397"/>
      <c r="I158" s="397"/>
      <c r="J158" s="397"/>
      <c r="K158" s="397">
        <f>E158+H158</f>
        <v>62136</v>
      </c>
      <c r="L158" s="397">
        <f>F158+I158</f>
        <v>17617.89</v>
      </c>
      <c r="M158" s="611">
        <f t="shared" si="41"/>
        <v>0.28353756276554654</v>
      </c>
      <c r="N158" s="143"/>
      <c r="O158" s="143"/>
    </row>
    <row r="159" spans="1:15" s="126" customFormat="1" ht="15">
      <c r="A159" s="125"/>
      <c r="B159" s="190"/>
      <c r="C159" s="190"/>
      <c r="D159" s="112" t="s">
        <v>249</v>
      </c>
      <c r="E159" s="398">
        <v>62136</v>
      </c>
      <c r="F159" s="398">
        <v>17617.89</v>
      </c>
      <c r="G159" s="580">
        <f t="shared" si="40"/>
        <v>0.28353756276554654</v>
      </c>
      <c r="H159" s="398"/>
      <c r="I159" s="119"/>
      <c r="J159" s="398"/>
      <c r="K159" s="398">
        <f>E159+H159</f>
        <v>62136</v>
      </c>
      <c r="L159" s="398">
        <f>F159+I159</f>
        <v>17617.89</v>
      </c>
      <c r="M159" s="586">
        <f t="shared" si="41"/>
        <v>0.28353756276554654</v>
      </c>
      <c r="N159" s="143"/>
      <c r="O159" s="143"/>
    </row>
    <row r="160" spans="1:15" s="126" customFormat="1" ht="46.5">
      <c r="A160" s="113" t="s">
        <v>433</v>
      </c>
      <c r="B160" s="131" t="s">
        <v>434</v>
      </c>
      <c r="C160" s="131" t="s">
        <v>209</v>
      </c>
      <c r="D160" s="115" t="s">
        <v>435</v>
      </c>
      <c r="E160" s="119">
        <f>E161</f>
        <v>5011797</v>
      </c>
      <c r="F160" s="119">
        <f>F161</f>
        <v>2541655.38</v>
      </c>
      <c r="G160" s="582">
        <f>F160/E160</f>
        <v>0.5071345427598125</v>
      </c>
      <c r="H160" s="397">
        <f>H161</f>
        <v>9900</v>
      </c>
      <c r="I160" s="397">
        <f>I161</f>
        <v>0</v>
      </c>
      <c r="J160" s="578">
        <f>I160/H160</f>
        <v>0</v>
      </c>
      <c r="K160" s="397">
        <f aca="true" t="shared" si="42" ref="K160:L163">E160+H160</f>
        <v>5021697</v>
      </c>
      <c r="L160" s="397">
        <f t="shared" si="42"/>
        <v>2541655.38</v>
      </c>
      <c r="M160" s="611">
        <f aca="true" t="shared" si="43" ref="M160:M165">L160/K160</f>
        <v>0.5061347548448263</v>
      </c>
      <c r="N160" s="143"/>
      <c r="O160" s="143"/>
    </row>
    <row r="161" spans="1:15" s="126" customFormat="1" ht="15">
      <c r="A161" s="125"/>
      <c r="B161" s="190"/>
      <c r="C161" s="190"/>
      <c r="D161" s="112" t="s">
        <v>249</v>
      </c>
      <c r="E161" s="398">
        <v>5011797</v>
      </c>
      <c r="F161" s="398">
        <v>2541655.38</v>
      </c>
      <c r="G161" s="580">
        <f>F161/E161</f>
        <v>0.5071345427598125</v>
      </c>
      <c r="H161" s="403">
        <v>9900</v>
      </c>
      <c r="I161" s="403">
        <v>0</v>
      </c>
      <c r="J161" s="686">
        <f>I161/H161</f>
        <v>0</v>
      </c>
      <c r="K161" s="403">
        <f t="shared" si="42"/>
        <v>5021697</v>
      </c>
      <c r="L161" s="403">
        <f t="shared" si="42"/>
        <v>2541655.38</v>
      </c>
      <c r="M161" s="585">
        <f t="shared" si="43"/>
        <v>0.5061347548448263</v>
      </c>
      <c r="N161" s="143"/>
      <c r="O161" s="143"/>
    </row>
    <row r="162" spans="1:15" s="126" customFormat="1" ht="15">
      <c r="A162" s="125"/>
      <c r="B162" s="190"/>
      <c r="C162" s="190"/>
      <c r="D162" s="115" t="s">
        <v>250</v>
      </c>
      <c r="E162" s="119">
        <v>4771064</v>
      </c>
      <c r="F162" s="119">
        <v>2410878.53</v>
      </c>
      <c r="G162" s="582">
        <f>F162/E162</f>
        <v>0.5053125529232053</v>
      </c>
      <c r="H162" s="397"/>
      <c r="I162" s="397"/>
      <c r="J162" s="578"/>
      <c r="K162" s="397">
        <f t="shared" si="42"/>
        <v>4771064</v>
      </c>
      <c r="L162" s="397">
        <f t="shared" si="42"/>
        <v>2410878.53</v>
      </c>
      <c r="M162" s="611">
        <f t="shared" si="43"/>
        <v>0.5053125529232053</v>
      </c>
      <c r="N162" s="143"/>
      <c r="O162" s="143"/>
    </row>
    <row r="163" spans="1:15" s="126" customFormat="1" ht="30.75">
      <c r="A163" s="125"/>
      <c r="B163" s="190"/>
      <c r="C163" s="190"/>
      <c r="D163" s="115" t="s">
        <v>251</v>
      </c>
      <c r="E163" s="119">
        <v>114018</v>
      </c>
      <c r="F163" s="402">
        <v>41176.85</v>
      </c>
      <c r="G163" s="577">
        <f>F163/E163</f>
        <v>0.3611434159518672</v>
      </c>
      <c r="H163" s="397"/>
      <c r="I163" s="397"/>
      <c r="J163" s="578"/>
      <c r="K163" s="397">
        <f t="shared" si="42"/>
        <v>114018</v>
      </c>
      <c r="L163" s="397">
        <f t="shared" si="42"/>
        <v>41176.85</v>
      </c>
      <c r="M163" s="611">
        <f t="shared" si="43"/>
        <v>0.3611434159518672</v>
      </c>
      <c r="N163" s="143"/>
      <c r="O163" s="143"/>
    </row>
    <row r="164" spans="1:15" s="83" customFormat="1" ht="30.75">
      <c r="A164" s="113" t="s">
        <v>134</v>
      </c>
      <c r="B164" s="165" t="s">
        <v>135</v>
      </c>
      <c r="C164" s="165" t="s">
        <v>209</v>
      </c>
      <c r="D164" s="115" t="s">
        <v>136</v>
      </c>
      <c r="E164" s="119">
        <f>E165</f>
        <v>12192000</v>
      </c>
      <c r="F164" s="402">
        <f>F165</f>
        <v>4250700</v>
      </c>
      <c r="G164" s="582">
        <f t="shared" si="40"/>
        <v>0.3486466535433071</v>
      </c>
      <c r="H164" s="119"/>
      <c r="I164" s="119">
        <f>I165</f>
        <v>885554.01</v>
      </c>
      <c r="J164" s="119"/>
      <c r="K164" s="119">
        <f>E164+H164</f>
        <v>12192000</v>
      </c>
      <c r="L164" s="119">
        <f>F164+I164</f>
        <v>5136254.01</v>
      </c>
      <c r="M164" s="605">
        <f t="shared" si="43"/>
        <v>0.4212806766732283</v>
      </c>
      <c r="N164" s="143"/>
      <c r="O164" s="143"/>
    </row>
    <row r="165" spans="1:15" s="126" customFormat="1" ht="15">
      <c r="A165" s="125"/>
      <c r="B165" s="190"/>
      <c r="C165" s="190"/>
      <c r="D165" s="112" t="s">
        <v>249</v>
      </c>
      <c r="E165" s="398">
        <v>12192000</v>
      </c>
      <c r="F165" s="399">
        <v>4250700</v>
      </c>
      <c r="G165" s="580">
        <f t="shared" si="40"/>
        <v>0.3486466535433071</v>
      </c>
      <c r="H165" s="398"/>
      <c r="I165" s="398">
        <v>885554.01</v>
      </c>
      <c r="J165" s="398"/>
      <c r="K165" s="398">
        <f>E165+H165</f>
        <v>12192000</v>
      </c>
      <c r="L165" s="398">
        <f>F165+I165</f>
        <v>5136254.01</v>
      </c>
      <c r="M165" s="586">
        <f t="shared" si="43"/>
        <v>0.4212806766732283</v>
      </c>
      <c r="N165" s="143"/>
      <c r="O165" s="143"/>
    </row>
    <row r="166" spans="1:15" s="126" customFormat="1" ht="19.5" customHeight="1">
      <c r="A166" s="206"/>
      <c r="B166" s="215"/>
      <c r="C166" s="132"/>
      <c r="D166" s="217" t="s">
        <v>295</v>
      </c>
      <c r="E166" s="119">
        <f>E167+E168+E169</f>
        <v>119770</v>
      </c>
      <c r="F166" s="402">
        <f>F167+F168+F169</f>
        <v>26283.78</v>
      </c>
      <c r="G166" s="582">
        <f>F166/E166</f>
        <v>0.21945211655673372</v>
      </c>
      <c r="H166" s="119"/>
      <c r="I166" s="119"/>
      <c r="J166" s="589"/>
      <c r="K166" s="119">
        <f aca="true" t="shared" si="44" ref="K166:L180">E166+H166</f>
        <v>119770</v>
      </c>
      <c r="L166" s="119">
        <f t="shared" si="44"/>
        <v>26283.78</v>
      </c>
      <c r="M166" s="605">
        <f aca="true" t="shared" si="45" ref="M166:M186">L166/K166</f>
        <v>0.21945211655673372</v>
      </c>
      <c r="N166" s="143"/>
      <c r="O166" s="143"/>
    </row>
    <row r="167" spans="1:15" s="126" customFormat="1" ht="53.25" customHeight="1">
      <c r="A167" s="206" t="s">
        <v>296</v>
      </c>
      <c r="B167" s="215" t="s">
        <v>297</v>
      </c>
      <c r="C167" s="132" t="s">
        <v>213</v>
      </c>
      <c r="D167" s="216" t="s">
        <v>298</v>
      </c>
      <c r="E167" s="398">
        <v>50445</v>
      </c>
      <c r="F167" s="399">
        <v>6734.21</v>
      </c>
      <c r="G167" s="599">
        <f>F167/E167</f>
        <v>0.13349608484488057</v>
      </c>
      <c r="H167" s="398"/>
      <c r="I167" s="398"/>
      <c r="J167" s="600"/>
      <c r="K167" s="398">
        <f t="shared" si="44"/>
        <v>50445</v>
      </c>
      <c r="L167" s="398">
        <f t="shared" si="44"/>
        <v>6734.21</v>
      </c>
      <c r="M167" s="606">
        <f t="shared" si="45"/>
        <v>0.13349608484488057</v>
      </c>
      <c r="N167" s="143"/>
      <c r="O167" s="143"/>
    </row>
    <row r="168" spans="1:15" s="126" customFormat="1" ht="51" customHeight="1">
      <c r="A168" s="206" t="s">
        <v>299</v>
      </c>
      <c r="B168" s="215" t="s">
        <v>300</v>
      </c>
      <c r="C168" s="132" t="s">
        <v>212</v>
      </c>
      <c r="D168" s="112" t="s">
        <v>301</v>
      </c>
      <c r="E168" s="398">
        <v>50420</v>
      </c>
      <c r="F168" s="399">
        <v>11774</v>
      </c>
      <c r="G168" s="599">
        <f>F168/E168</f>
        <v>0.23351844506148353</v>
      </c>
      <c r="H168" s="398"/>
      <c r="I168" s="398"/>
      <c r="J168" s="600"/>
      <c r="K168" s="398">
        <f t="shared" si="44"/>
        <v>50420</v>
      </c>
      <c r="L168" s="398">
        <f t="shared" si="44"/>
        <v>11774</v>
      </c>
      <c r="M168" s="606">
        <f t="shared" si="45"/>
        <v>0.23351844506148353</v>
      </c>
      <c r="N168" s="143"/>
      <c r="O168" s="143"/>
    </row>
    <row r="169" spans="1:15" s="126" customFormat="1" ht="78" thickBot="1">
      <c r="A169" s="206" t="s">
        <v>302</v>
      </c>
      <c r="B169" s="215" t="s">
        <v>303</v>
      </c>
      <c r="C169" s="132" t="s">
        <v>211</v>
      </c>
      <c r="D169" s="112" t="s">
        <v>304</v>
      </c>
      <c r="E169" s="398">
        <v>18905</v>
      </c>
      <c r="F169" s="399">
        <v>7775.57</v>
      </c>
      <c r="G169" s="580">
        <f>F169/E169</f>
        <v>0.41129701137265273</v>
      </c>
      <c r="H169" s="398"/>
      <c r="I169" s="398"/>
      <c r="J169" s="600"/>
      <c r="K169" s="398">
        <f t="shared" si="44"/>
        <v>18905</v>
      </c>
      <c r="L169" s="398">
        <f t="shared" si="44"/>
        <v>7775.57</v>
      </c>
      <c r="M169" s="586">
        <f t="shared" si="45"/>
        <v>0.41129701137265273</v>
      </c>
      <c r="N169" s="143"/>
      <c r="O169" s="143"/>
    </row>
    <row r="170" spans="1:15" s="126" customFormat="1" ht="15" hidden="1">
      <c r="A170" s="206"/>
      <c r="B170" s="215"/>
      <c r="C170" s="132"/>
      <c r="D170" s="217" t="s">
        <v>463</v>
      </c>
      <c r="E170" s="398"/>
      <c r="F170" s="399"/>
      <c r="G170" s="599"/>
      <c r="H170" s="119">
        <f>H171</f>
        <v>0</v>
      </c>
      <c r="I170" s="119">
        <f>I171</f>
        <v>0</v>
      </c>
      <c r="J170" s="589" t="e">
        <f>I170/H170</f>
        <v>#DIV/0!</v>
      </c>
      <c r="K170" s="119">
        <f>E170+H170</f>
        <v>0</v>
      </c>
      <c r="L170" s="119">
        <f>F170+I170</f>
        <v>0</v>
      </c>
      <c r="M170" s="605" t="e">
        <f t="shared" si="45"/>
        <v>#DIV/0!</v>
      </c>
      <c r="N170" s="143"/>
      <c r="O170" s="143"/>
    </row>
    <row r="171" spans="1:15" s="126" customFormat="1" ht="46.5" hidden="1">
      <c r="A171" s="523" t="s">
        <v>436</v>
      </c>
      <c r="B171" s="521" t="s">
        <v>437</v>
      </c>
      <c r="C171" s="522" t="s">
        <v>404</v>
      </c>
      <c r="D171" s="133" t="s">
        <v>438</v>
      </c>
      <c r="E171" s="407"/>
      <c r="F171" s="406"/>
      <c r="G171" s="615"/>
      <c r="H171" s="407"/>
      <c r="I171" s="407"/>
      <c r="J171" s="686" t="e">
        <f>I171/H171</f>
        <v>#DIV/0!</v>
      </c>
      <c r="K171" s="403">
        <f aca="true" t="shared" si="46" ref="K171:L173">E171+H171</f>
        <v>0</v>
      </c>
      <c r="L171" s="403">
        <f t="shared" si="46"/>
        <v>0</v>
      </c>
      <c r="M171" s="609" t="e">
        <f>L171/K171</f>
        <v>#DIV/0!</v>
      </c>
      <c r="N171" s="143"/>
      <c r="O171" s="143"/>
    </row>
    <row r="172" spans="1:15" s="126" customFormat="1" ht="15" hidden="1">
      <c r="A172" s="125"/>
      <c r="B172" s="132"/>
      <c r="C172" s="132"/>
      <c r="D172" s="112" t="s">
        <v>252</v>
      </c>
      <c r="E172" s="398"/>
      <c r="F172" s="398"/>
      <c r="G172" s="580"/>
      <c r="H172" s="398"/>
      <c r="I172" s="398"/>
      <c r="J172" s="600" t="e">
        <f>I172/H172</f>
        <v>#DIV/0!</v>
      </c>
      <c r="K172" s="398">
        <f t="shared" si="46"/>
        <v>0</v>
      </c>
      <c r="L172" s="398">
        <f t="shared" si="46"/>
        <v>0</v>
      </c>
      <c r="M172" s="606" t="e">
        <f>L172/K172</f>
        <v>#DIV/0!</v>
      </c>
      <c r="N172" s="143"/>
      <c r="O172" s="143"/>
    </row>
    <row r="173" spans="1:15" s="126" customFormat="1" ht="15" hidden="1">
      <c r="A173" s="650"/>
      <c r="B173" s="799"/>
      <c r="C173" s="651"/>
      <c r="D173" s="483" t="s">
        <v>253</v>
      </c>
      <c r="E173" s="404"/>
      <c r="F173" s="405"/>
      <c r="G173" s="728"/>
      <c r="H173" s="404"/>
      <c r="I173" s="404"/>
      <c r="J173" s="800" t="e">
        <f>I173/H173</f>
        <v>#DIV/0!</v>
      </c>
      <c r="K173" s="404">
        <f t="shared" si="46"/>
        <v>0</v>
      </c>
      <c r="L173" s="404">
        <f t="shared" si="46"/>
        <v>0</v>
      </c>
      <c r="M173" s="619" t="e">
        <f>L173/K173</f>
        <v>#DIV/0!</v>
      </c>
      <c r="N173" s="143"/>
      <c r="O173" s="143"/>
    </row>
    <row r="174" spans="1:15" s="136" customFormat="1" ht="53.25" customHeight="1" thickBot="1">
      <c r="A174" s="180" t="s">
        <v>98</v>
      </c>
      <c r="B174" s="193"/>
      <c r="C174" s="193"/>
      <c r="D174" s="343" t="s">
        <v>42</v>
      </c>
      <c r="E174" s="124">
        <f>E175</f>
        <v>1601990</v>
      </c>
      <c r="F174" s="612">
        <f>F175</f>
        <v>733911.23</v>
      </c>
      <c r="G174" s="613">
        <f aca="true" t="shared" si="47" ref="G174:G188">F174/E174</f>
        <v>0.4581247261218859</v>
      </c>
      <c r="H174" s="124"/>
      <c r="I174" s="124"/>
      <c r="J174" s="616"/>
      <c r="K174" s="124">
        <f t="shared" si="44"/>
        <v>1601990</v>
      </c>
      <c r="L174" s="124">
        <f t="shared" si="44"/>
        <v>733911.23</v>
      </c>
      <c r="M174" s="614">
        <f t="shared" si="45"/>
        <v>0.4581247261218859</v>
      </c>
      <c r="N174" s="143"/>
      <c r="O174" s="143"/>
    </row>
    <row r="175" spans="1:15" s="141" customFormat="1" ht="46.5">
      <c r="A175" s="757" t="s">
        <v>99</v>
      </c>
      <c r="B175" s="761"/>
      <c r="C175" s="761"/>
      <c r="D175" s="762" t="s">
        <v>42</v>
      </c>
      <c r="E175" s="752">
        <f>E176+E185</f>
        <v>1601990</v>
      </c>
      <c r="F175" s="763">
        <f>F176+F185</f>
        <v>733911.23</v>
      </c>
      <c r="G175" s="753">
        <f t="shared" si="47"/>
        <v>0.4581247261218859</v>
      </c>
      <c r="H175" s="752"/>
      <c r="I175" s="752"/>
      <c r="J175" s="764"/>
      <c r="K175" s="752">
        <f t="shared" si="44"/>
        <v>1601990</v>
      </c>
      <c r="L175" s="752">
        <f t="shared" si="44"/>
        <v>733911.23</v>
      </c>
      <c r="M175" s="755">
        <f t="shared" si="45"/>
        <v>0.4581247261218859</v>
      </c>
      <c r="N175" s="143"/>
      <c r="O175" s="143"/>
    </row>
    <row r="176" spans="1:15" s="144" customFormat="1" ht="62.25">
      <c r="A176" s="167" t="s">
        <v>100</v>
      </c>
      <c r="B176" s="168" t="s">
        <v>88</v>
      </c>
      <c r="C176" s="168" t="s">
        <v>196</v>
      </c>
      <c r="D176" s="120" t="s">
        <v>89</v>
      </c>
      <c r="E176" s="397">
        <f>E177</f>
        <v>1565990</v>
      </c>
      <c r="F176" s="401">
        <f>F177</f>
        <v>733911.23</v>
      </c>
      <c r="G176" s="577">
        <f t="shared" si="47"/>
        <v>0.468656396273284</v>
      </c>
      <c r="H176" s="397"/>
      <c r="I176" s="397"/>
      <c r="J176" s="592"/>
      <c r="K176" s="397">
        <f t="shared" si="44"/>
        <v>1565990</v>
      </c>
      <c r="L176" s="397">
        <f t="shared" si="44"/>
        <v>733911.23</v>
      </c>
      <c r="M176" s="611">
        <f t="shared" si="45"/>
        <v>0.468656396273284</v>
      </c>
      <c r="N176" s="143"/>
      <c r="O176" s="143"/>
    </row>
    <row r="177" spans="1:15" s="144" customFormat="1" ht="15.75">
      <c r="A177" s="161"/>
      <c r="B177" s="165"/>
      <c r="C177" s="165"/>
      <c r="D177" s="112" t="s">
        <v>249</v>
      </c>
      <c r="E177" s="398">
        <v>1565990</v>
      </c>
      <c r="F177" s="399">
        <v>733911.23</v>
      </c>
      <c r="G177" s="580">
        <f t="shared" si="47"/>
        <v>0.468656396273284</v>
      </c>
      <c r="H177" s="398"/>
      <c r="I177" s="119"/>
      <c r="J177" s="600"/>
      <c r="K177" s="398">
        <f t="shared" si="44"/>
        <v>1565990</v>
      </c>
      <c r="L177" s="398">
        <f t="shared" si="44"/>
        <v>733911.23</v>
      </c>
      <c r="M177" s="586">
        <f t="shared" si="45"/>
        <v>0.468656396273284</v>
      </c>
      <c r="N177" s="143"/>
      <c r="O177" s="143"/>
    </row>
    <row r="178" spans="1:15" s="144" customFormat="1" ht="21" customHeight="1">
      <c r="A178" s="161"/>
      <c r="B178" s="165"/>
      <c r="C178" s="165"/>
      <c r="D178" s="115" t="s">
        <v>250</v>
      </c>
      <c r="E178" s="119">
        <v>1520678</v>
      </c>
      <c r="F178" s="402">
        <v>709521.65</v>
      </c>
      <c r="G178" s="582">
        <f t="shared" si="47"/>
        <v>0.4665824388858128</v>
      </c>
      <c r="H178" s="119"/>
      <c r="I178" s="119"/>
      <c r="J178" s="589"/>
      <c r="K178" s="119">
        <f t="shared" si="44"/>
        <v>1520678</v>
      </c>
      <c r="L178" s="119">
        <f t="shared" si="44"/>
        <v>709521.65</v>
      </c>
      <c r="M178" s="605">
        <f t="shared" si="45"/>
        <v>0.4665824388858128</v>
      </c>
      <c r="N178" s="143"/>
      <c r="O178" s="143"/>
    </row>
    <row r="179" spans="1:15" s="83" customFormat="1" ht="18.75" customHeight="1" hidden="1">
      <c r="A179" s="113"/>
      <c r="B179" s="165"/>
      <c r="C179" s="165"/>
      <c r="D179" s="112" t="s">
        <v>252</v>
      </c>
      <c r="E179" s="119"/>
      <c r="F179" s="402"/>
      <c r="G179" s="582"/>
      <c r="H179" s="119"/>
      <c r="I179" s="119"/>
      <c r="J179" s="591" t="e">
        <f aca="true" t="shared" si="48" ref="J179:J184">I179/H179</f>
        <v>#DIV/0!</v>
      </c>
      <c r="K179" s="403">
        <f t="shared" si="44"/>
        <v>0</v>
      </c>
      <c r="L179" s="403">
        <f t="shared" si="44"/>
        <v>0</v>
      </c>
      <c r="M179" s="609" t="e">
        <f aca="true" t="shared" si="49" ref="M179:M184">L179/K179</f>
        <v>#DIV/0!</v>
      </c>
      <c r="N179" s="143"/>
      <c r="O179" s="143"/>
    </row>
    <row r="180" spans="1:15" s="83" customFormat="1" ht="15" hidden="1">
      <c r="A180" s="113"/>
      <c r="B180" s="165"/>
      <c r="C180" s="165"/>
      <c r="D180" s="115" t="s">
        <v>253</v>
      </c>
      <c r="E180" s="119"/>
      <c r="F180" s="402"/>
      <c r="G180" s="582"/>
      <c r="H180" s="119"/>
      <c r="I180" s="119"/>
      <c r="J180" s="591" t="e">
        <f t="shared" si="48"/>
        <v>#DIV/0!</v>
      </c>
      <c r="K180" s="119">
        <f t="shared" si="44"/>
        <v>0</v>
      </c>
      <c r="L180" s="119">
        <f t="shared" si="44"/>
        <v>0</v>
      </c>
      <c r="M180" s="607" t="e">
        <f t="shared" si="49"/>
        <v>#DIV/0!</v>
      </c>
      <c r="N180" s="143"/>
      <c r="O180" s="143"/>
    </row>
    <row r="181" spans="1:15" s="83" customFormat="1" ht="15" hidden="1">
      <c r="A181" s="113"/>
      <c r="B181" s="165"/>
      <c r="C181" s="165"/>
      <c r="D181" s="687" t="s">
        <v>463</v>
      </c>
      <c r="E181" s="119"/>
      <c r="F181" s="402"/>
      <c r="G181" s="582"/>
      <c r="H181" s="119">
        <f>H182</f>
        <v>0</v>
      </c>
      <c r="I181" s="119">
        <f>I182</f>
        <v>0</v>
      </c>
      <c r="J181" s="578" t="e">
        <f t="shared" si="48"/>
        <v>#DIV/0!</v>
      </c>
      <c r="K181" s="119">
        <f>E181+H181</f>
        <v>0</v>
      </c>
      <c r="L181" s="119">
        <f>F181+I181</f>
        <v>0</v>
      </c>
      <c r="M181" s="607" t="e">
        <f t="shared" si="49"/>
        <v>#DIV/0!</v>
      </c>
      <c r="N181" s="143"/>
      <c r="O181" s="143"/>
    </row>
    <row r="182" spans="1:15" s="83" customFormat="1" ht="108.75" hidden="1">
      <c r="A182" s="113" t="s">
        <v>452</v>
      </c>
      <c r="B182" s="165" t="s">
        <v>453</v>
      </c>
      <c r="C182" s="165" t="s">
        <v>404</v>
      </c>
      <c r="D182" s="115" t="s">
        <v>454</v>
      </c>
      <c r="E182" s="119"/>
      <c r="F182" s="402"/>
      <c r="G182" s="582"/>
      <c r="H182" s="119">
        <f>H183</f>
        <v>0</v>
      </c>
      <c r="I182" s="119">
        <f>I183</f>
        <v>0</v>
      </c>
      <c r="J182" s="591" t="e">
        <f t="shared" si="48"/>
        <v>#DIV/0!</v>
      </c>
      <c r="K182" s="119">
        <f aca="true" t="shared" si="50" ref="K182:L184">E182+H182</f>
        <v>0</v>
      </c>
      <c r="L182" s="119">
        <f t="shared" si="50"/>
        <v>0</v>
      </c>
      <c r="M182" s="607" t="e">
        <f t="shared" si="49"/>
        <v>#DIV/0!</v>
      </c>
      <c r="N182" s="143"/>
      <c r="O182" s="143"/>
    </row>
    <row r="183" spans="1:15" s="83" customFormat="1" ht="15" hidden="1">
      <c r="A183" s="113"/>
      <c r="B183" s="165"/>
      <c r="C183" s="165"/>
      <c r="D183" s="112" t="s">
        <v>252</v>
      </c>
      <c r="E183" s="119"/>
      <c r="F183" s="402"/>
      <c r="G183" s="582"/>
      <c r="H183" s="398"/>
      <c r="I183" s="398"/>
      <c r="J183" s="591" t="e">
        <f t="shared" si="48"/>
        <v>#DIV/0!</v>
      </c>
      <c r="K183" s="398">
        <f t="shared" si="50"/>
        <v>0</v>
      </c>
      <c r="L183" s="398">
        <f t="shared" si="50"/>
        <v>0</v>
      </c>
      <c r="M183" s="606" t="e">
        <f t="shared" si="49"/>
        <v>#DIV/0!</v>
      </c>
      <c r="N183" s="143"/>
      <c r="O183" s="143"/>
    </row>
    <row r="184" spans="1:15" s="83" customFormat="1" ht="15" hidden="1">
      <c r="A184" s="113"/>
      <c r="B184" s="165"/>
      <c r="C184" s="165"/>
      <c r="D184" s="115" t="s">
        <v>253</v>
      </c>
      <c r="E184" s="119"/>
      <c r="F184" s="402"/>
      <c r="G184" s="582"/>
      <c r="H184" s="119"/>
      <c r="I184" s="119"/>
      <c r="J184" s="591" t="e">
        <f t="shared" si="48"/>
        <v>#DIV/0!</v>
      </c>
      <c r="K184" s="119">
        <f t="shared" si="50"/>
        <v>0</v>
      </c>
      <c r="L184" s="119">
        <f t="shared" si="50"/>
        <v>0</v>
      </c>
      <c r="M184" s="607" t="e">
        <f t="shared" si="49"/>
        <v>#DIV/0!</v>
      </c>
      <c r="N184" s="143"/>
      <c r="O184" s="143"/>
    </row>
    <row r="185" spans="1:15" s="126" customFormat="1" ht="30.75">
      <c r="A185" s="161" t="s">
        <v>137</v>
      </c>
      <c r="B185" s="1" t="s">
        <v>229</v>
      </c>
      <c r="C185" s="1" t="s">
        <v>206</v>
      </c>
      <c r="D185" s="117" t="s">
        <v>219</v>
      </c>
      <c r="E185" s="119">
        <f>E186</f>
        <v>36000</v>
      </c>
      <c r="F185" s="402">
        <f>F186</f>
        <v>0</v>
      </c>
      <c r="G185" s="598">
        <f t="shared" si="47"/>
        <v>0</v>
      </c>
      <c r="H185" s="119"/>
      <c r="I185" s="119"/>
      <c r="J185" s="119"/>
      <c r="K185" s="119">
        <f aca="true" t="shared" si="51" ref="K185:K198">E185+H185</f>
        <v>36000</v>
      </c>
      <c r="L185" s="119">
        <f aca="true" t="shared" si="52" ref="L185:L198">F185+I185</f>
        <v>0</v>
      </c>
      <c r="M185" s="607">
        <f t="shared" si="45"/>
        <v>0</v>
      </c>
      <c r="N185" s="143"/>
      <c r="O185" s="143"/>
    </row>
    <row r="186" spans="1:15" s="126" customFormat="1" ht="15.75" thickBot="1">
      <c r="A186" s="166"/>
      <c r="B186" s="181"/>
      <c r="C186" s="181"/>
      <c r="D186" s="129" t="s">
        <v>249</v>
      </c>
      <c r="E186" s="404">
        <v>36000</v>
      </c>
      <c r="F186" s="405">
        <v>0</v>
      </c>
      <c r="G186" s="618">
        <f t="shared" si="47"/>
        <v>0</v>
      </c>
      <c r="H186" s="404"/>
      <c r="I186" s="415"/>
      <c r="J186" s="404"/>
      <c r="K186" s="404">
        <f t="shared" si="51"/>
        <v>36000</v>
      </c>
      <c r="L186" s="404">
        <f t="shared" si="52"/>
        <v>0</v>
      </c>
      <c r="M186" s="619">
        <f t="shared" si="45"/>
        <v>0</v>
      </c>
      <c r="N186" s="143"/>
      <c r="O186" s="143"/>
    </row>
    <row r="187" spans="1:15" s="147" customFormat="1" ht="66.75" customHeight="1" thickBot="1">
      <c r="A187" s="180" t="s">
        <v>10</v>
      </c>
      <c r="B187" s="394"/>
      <c r="C187" s="394"/>
      <c r="D187" s="391" t="s">
        <v>43</v>
      </c>
      <c r="E187" s="124">
        <f>E188</f>
        <v>88616384</v>
      </c>
      <c r="F187" s="124">
        <f>F188</f>
        <v>33806768.67</v>
      </c>
      <c r="G187" s="613">
        <f t="shared" si="47"/>
        <v>0.38149569124824595</v>
      </c>
      <c r="H187" s="124">
        <f>H188</f>
        <v>912977</v>
      </c>
      <c r="I187" s="124">
        <f>I188</f>
        <v>549351.8999999999</v>
      </c>
      <c r="J187" s="613">
        <f>I187/H187</f>
        <v>0.601714939149617</v>
      </c>
      <c r="K187" s="124">
        <f t="shared" si="51"/>
        <v>89529361</v>
      </c>
      <c r="L187" s="124">
        <f t="shared" si="52"/>
        <v>34356120.57</v>
      </c>
      <c r="M187" s="614">
        <f aca="true" t="shared" si="53" ref="M187:M198">L187/K187</f>
        <v>0.383741380327734</v>
      </c>
      <c r="N187" s="143"/>
      <c r="O187" s="143"/>
    </row>
    <row r="188" spans="1:15" s="126" customFormat="1" ht="62.25">
      <c r="A188" s="757" t="s">
        <v>11</v>
      </c>
      <c r="B188" s="759"/>
      <c r="C188" s="759"/>
      <c r="D188" s="760" t="s">
        <v>43</v>
      </c>
      <c r="E188" s="752">
        <f>E189+E195+E200+E202+E204+E212+E217+E221+E225+E230+E238+E240+E244+E251+E256+E258+E260+E248</f>
        <v>88616384</v>
      </c>
      <c r="F188" s="752">
        <f>F189+F195+F200+F202+F204+F212+F217+F221+F225+F230+F238+F240+F244+F251+F256+F258+F260+F248</f>
        <v>33806768.67</v>
      </c>
      <c r="G188" s="753">
        <f t="shared" si="47"/>
        <v>0.38149569124824595</v>
      </c>
      <c r="H188" s="752">
        <f>H189+H195+H200+H202+H204+H212+H217+H221+H225+H230+H238+H240+H244+H251+H256+H258+H260</f>
        <v>912977</v>
      </c>
      <c r="I188" s="752">
        <f>I189+I195+I200+I202+I204+I212+I217+I221+I225+I230+I238+I240+I244+I251+I256+I258+I260</f>
        <v>549351.8999999999</v>
      </c>
      <c r="J188" s="753">
        <f>I188/H188</f>
        <v>0.601714939149617</v>
      </c>
      <c r="K188" s="752">
        <f t="shared" si="51"/>
        <v>89529361</v>
      </c>
      <c r="L188" s="752">
        <f>F188+I188</f>
        <v>34356120.57</v>
      </c>
      <c r="M188" s="755">
        <f t="shared" si="53"/>
        <v>0.383741380327734</v>
      </c>
      <c r="N188" s="143"/>
      <c r="O188" s="143"/>
    </row>
    <row r="189" spans="1:15" s="126" customFormat="1" ht="47.25" customHeight="1">
      <c r="A189" s="167" t="s">
        <v>12</v>
      </c>
      <c r="B189" s="109" t="s">
        <v>88</v>
      </c>
      <c r="C189" s="109" t="s">
        <v>196</v>
      </c>
      <c r="D189" s="120" t="s">
        <v>13</v>
      </c>
      <c r="E189" s="397">
        <f>E190</f>
        <v>2368719</v>
      </c>
      <c r="F189" s="397">
        <f>F190</f>
        <v>1117616.89</v>
      </c>
      <c r="G189" s="577">
        <f>F189/E189</f>
        <v>0.4718233315137844</v>
      </c>
      <c r="H189" s="397"/>
      <c r="I189" s="397"/>
      <c r="J189" s="592"/>
      <c r="K189" s="397">
        <f t="shared" si="51"/>
        <v>2368719</v>
      </c>
      <c r="L189" s="397">
        <f t="shared" si="52"/>
        <v>1117616.89</v>
      </c>
      <c r="M189" s="611">
        <f t="shared" si="53"/>
        <v>0.4718233315137844</v>
      </c>
      <c r="N189" s="143"/>
      <c r="O189" s="143"/>
    </row>
    <row r="190" spans="1:15" s="126" customFormat="1" ht="15">
      <c r="A190" s="167"/>
      <c r="B190" s="109"/>
      <c r="C190" s="109"/>
      <c r="D190" s="112" t="s">
        <v>249</v>
      </c>
      <c r="E190" s="119">
        <v>2368719</v>
      </c>
      <c r="F190" s="398">
        <v>1117616.89</v>
      </c>
      <c r="G190" s="580">
        <f>F190/E190</f>
        <v>0.4718233315137844</v>
      </c>
      <c r="H190" s="119"/>
      <c r="I190" s="119"/>
      <c r="J190" s="398"/>
      <c r="K190" s="398">
        <f t="shared" si="51"/>
        <v>2368719</v>
      </c>
      <c r="L190" s="398">
        <f t="shared" si="52"/>
        <v>1117616.89</v>
      </c>
      <c r="M190" s="586">
        <f t="shared" si="53"/>
        <v>0.4718233315137844</v>
      </c>
      <c r="N190" s="143"/>
      <c r="O190" s="143"/>
    </row>
    <row r="191" spans="1:15" s="126" customFormat="1" ht="15">
      <c r="A191" s="161"/>
      <c r="B191" s="110"/>
      <c r="C191" s="110"/>
      <c r="D191" s="115" t="s">
        <v>250</v>
      </c>
      <c r="E191" s="119">
        <v>2315693</v>
      </c>
      <c r="F191" s="398">
        <v>1084439.89</v>
      </c>
      <c r="G191" s="582">
        <f>F191/E191</f>
        <v>0.4683003705586189</v>
      </c>
      <c r="H191" s="119"/>
      <c r="I191" s="119"/>
      <c r="J191" s="119"/>
      <c r="K191" s="119">
        <f t="shared" si="51"/>
        <v>2315693</v>
      </c>
      <c r="L191" s="119">
        <f t="shared" si="52"/>
        <v>1084439.89</v>
      </c>
      <c r="M191" s="605">
        <f t="shared" si="53"/>
        <v>0.4683003705586189</v>
      </c>
      <c r="N191" s="143"/>
      <c r="O191" s="143"/>
    </row>
    <row r="192" spans="1:15" s="83" customFormat="1" ht="18.75" customHeight="1" hidden="1">
      <c r="A192" s="113"/>
      <c r="B192" s="165"/>
      <c r="C192" s="165"/>
      <c r="D192" s="112" t="s">
        <v>252</v>
      </c>
      <c r="E192" s="119"/>
      <c r="F192" s="402"/>
      <c r="G192" s="582"/>
      <c r="H192" s="119">
        <f>H193</f>
        <v>0</v>
      </c>
      <c r="I192" s="119">
        <f>I193</f>
        <v>0</v>
      </c>
      <c r="J192" s="591" t="e">
        <f aca="true" t="shared" si="54" ref="J192:J197">I192/H192</f>
        <v>#DIV/0!</v>
      </c>
      <c r="K192" s="403">
        <f t="shared" si="51"/>
        <v>0</v>
      </c>
      <c r="L192" s="403">
        <f t="shared" si="52"/>
        <v>0</v>
      </c>
      <c r="M192" s="609" t="e">
        <f t="shared" si="53"/>
        <v>#DIV/0!</v>
      </c>
      <c r="N192" s="143"/>
      <c r="O192" s="143"/>
    </row>
    <row r="193" spans="1:15" s="83" customFormat="1" ht="15" hidden="1">
      <c r="A193" s="113"/>
      <c r="B193" s="165"/>
      <c r="C193" s="165"/>
      <c r="D193" s="115" t="s">
        <v>253</v>
      </c>
      <c r="E193" s="119"/>
      <c r="F193" s="402"/>
      <c r="G193" s="582"/>
      <c r="H193" s="119"/>
      <c r="I193" s="119"/>
      <c r="J193" s="598" t="e">
        <f t="shared" si="54"/>
        <v>#DIV/0!</v>
      </c>
      <c r="K193" s="119">
        <f t="shared" si="51"/>
        <v>0</v>
      </c>
      <c r="L193" s="119">
        <f t="shared" si="52"/>
        <v>0</v>
      </c>
      <c r="M193" s="607" t="e">
        <f t="shared" si="53"/>
        <v>#DIV/0!</v>
      </c>
      <c r="N193" s="143"/>
      <c r="O193" s="143"/>
    </row>
    <row r="194" spans="1:15" s="126" customFormat="1" ht="15">
      <c r="A194" s="390" t="s">
        <v>232</v>
      </c>
      <c r="B194" s="389" t="s">
        <v>231</v>
      </c>
      <c r="C194" s="389"/>
      <c r="D194" s="121" t="s">
        <v>230</v>
      </c>
      <c r="E194" s="398">
        <f>E195</f>
        <v>13539505</v>
      </c>
      <c r="F194" s="398">
        <f>F195</f>
        <v>6970458.65</v>
      </c>
      <c r="G194" s="580">
        <f>F194/E194</f>
        <v>0.5148237435563561</v>
      </c>
      <c r="H194" s="398">
        <f>H195</f>
        <v>769014</v>
      </c>
      <c r="I194" s="398">
        <f>I195</f>
        <v>405772</v>
      </c>
      <c r="J194" s="580">
        <f t="shared" si="54"/>
        <v>0.5276522924160029</v>
      </c>
      <c r="K194" s="398">
        <f t="shared" si="51"/>
        <v>14308519</v>
      </c>
      <c r="L194" s="398">
        <f t="shared" si="52"/>
        <v>7376230.65</v>
      </c>
      <c r="M194" s="586">
        <f t="shared" si="53"/>
        <v>0.5155132162874438</v>
      </c>
      <c r="N194" s="143"/>
      <c r="O194" s="143"/>
    </row>
    <row r="195" spans="1:15" s="126" customFormat="1" ht="30.75">
      <c r="A195" s="161" t="s">
        <v>44</v>
      </c>
      <c r="B195" s="110" t="s">
        <v>45</v>
      </c>
      <c r="C195" s="110" t="s">
        <v>204</v>
      </c>
      <c r="D195" s="163" t="s">
        <v>346</v>
      </c>
      <c r="E195" s="119">
        <f>E196</f>
        <v>13539505</v>
      </c>
      <c r="F195" s="119">
        <f>F196</f>
        <v>6970458.65</v>
      </c>
      <c r="G195" s="582">
        <f>F195/E195</f>
        <v>0.5148237435563561</v>
      </c>
      <c r="H195" s="119">
        <f>H196</f>
        <v>769014</v>
      </c>
      <c r="I195" s="119">
        <f>I196</f>
        <v>405772</v>
      </c>
      <c r="J195" s="582">
        <f t="shared" si="54"/>
        <v>0.5276522924160029</v>
      </c>
      <c r="K195" s="119">
        <f t="shared" si="51"/>
        <v>14308519</v>
      </c>
      <c r="L195" s="119">
        <f t="shared" si="52"/>
        <v>7376230.65</v>
      </c>
      <c r="M195" s="605">
        <f t="shared" si="53"/>
        <v>0.5155132162874438</v>
      </c>
      <c r="N195" s="143"/>
      <c r="O195" s="143"/>
    </row>
    <row r="196" spans="1:15" s="126" customFormat="1" ht="15">
      <c r="A196" s="167"/>
      <c r="B196" s="109"/>
      <c r="C196" s="109"/>
      <c r="D196" s="112" t="s">
        <v>249</v>
      </c>
      <c r="E196" s="398">
        <v>13539505</v>
      </c>
      <c r="F196" s="398">
        <v>6970458.65</v>
      </c>
      <c r="G196" s="580">
        <f>F196/E196</f>
        <v>0.5148237435563561</v>
      </c>
      <c r="H196" s="398">
        <v>769014</v>
      </c>
      <c r="I196" s="398">
        <v>405772</v>
      </c>
      <c r="J196" s="580">
        <f t="shared" si="54"/>
        <v>0.5276522924160029</v>
      </c>
      <c r="K196" s="398">
        <f t="shared" si="51"/>
        <v>14308519</v>
      </c>
      <c r="L196" s="398">
        <f t="shared" si="52"/>
        <v>7376230.65</v>
      </c>
      <c r="M196" s="586">
        <f t="shared" si="53"/>
        <v>0.5155132162874438</v>
      </c>
      <c r="N196" s="143"/>
      <c r="O196" s="143"/>
    </row>
    <row r="197" spans="1:15" s="126" customFormat="1" ht="15">
      <c r="A197" s="167"/>
      <c r="B197" s="109"/>
      <c r="C197" s="109"/>
      <c r="D197" s="115" t="s">
        <v>250</v>
      </c>
      <c r="E197" s="119">
        <v>12971704</v>
      </c>
      <c r="F197" s="398">
        <v>6763800.26</v>
      </c>
      <c r="G197" s="582">
        <f>F197/E197</f>
        <v>0.5214272743195497</v>
      </c>
      <c r="H197" s="119">
        <v>769014</v>
      </c>
      <c r="I197" s="119">
        <v>405772</v>
      </c>
      <c r="J197" s="582">
        <f t="shared" si="54"/>
        <v>0.5276522924160029</v>
      </c>
      <c r="K197" s="119">
        <f t="shared" si="51"/>
        <v>13740718</v>
      </c>
      <c r="L197" s="119">
        <f t="shared" si="52"/>
        <v>7169572.26</v>
      </c>
      <c r="M197" s="605">
        <f t="shared" si="53"/>
        <v>0.521775664124684</v>
      </c>
      <c r="N197" s="143"/>
      <c r="O197" s="143"/>
    </row>
    <row r="198" spans="1:15" s="126" customFormat="1" ht="30.75">
      <c r="A198" s="167"/>
      <c r="B198" s="109"/>
      <c r="C198" s="109"/>
      <c r="D198" s="115" t="s">
        <v>251</v>
      </c>
      <c r="E198" s="119">
        <v>441577</v>
      </c>
      <c r="F198" s="398">
        <v>134486.62</v>
      </c>
      <c r="G198" s="582">
        <f>F198/E198</f>
        <v>0.30455983894088684</v>
      </c>
      <c r="H198" s="119"/>
      <c r="I198" s="119"/>
      <c r="J198" s="582"/>
      <c r="K198" s="119">
        <f t="shared" si="51"/>
        <v>441577</v>
      </c>
      <c r="L198" s="119">
        <f t="shared" si="52"/>
        <v>134486.62</v>
      </c>
      <c r="M198" s="605">
        <f t="shared" si="53"/>
        <v>0.30455983894088684</v>
      </c>
      <c r="N198" s="143"/>
      <c r="O198" s="143"/>
    </row>
    <row r="199" spans="1:15" s="126" customFormat="1" ht="30" customHeight="1">
      <c r="A199" s="206"/>
      <c r="B199" s="190"/>
      <c r="C199" s="190"/>
      <c r="D199" s="112" t="s">
        <v>146</v>
      </c>
      <c r="E199" s="398">
        <f>E200+E202+E204</f>
        <v>140000</v>
      </c>
      <c r="F199" s="398">
        <f>F200+F202+F204</f>
        <v>84000</v>
      </c>
      <c r="G199" s="599">
        <f aca="true" t="shared" si="55" ref="G199:G209">F199/E199</f>
        <v>0.6</v>
      </c>
      <c r="H199" s="119"/>
      <c r="I199" s="119"/>
      <c r="J199" s="398"/>
      <c r="K199" s="398">
        <f aca="true" t="shared" si="56" ref="K199:K215">E199+H199</f>
        <v>140000</v>
      </c>
      <c r="L199" s="398">
        <f aca="true" t="shared" si="57" ref="L199:L215">F199+I199</f>
        <v>84000</v>
      </c>
      <c r="M199" s="606">
        <f aca="true" t="shared" si="58" ref="M199:M225">L199/K199</f>
        <v>0.6</v>
      </c>
      <c r="N199" s="143"/>
      <c r="O199" s="143"/>
    </row>
    <row r="200" spans="1:15" s="126" customFormat="1" ht="31.5" customHeight="1" hidden="1">
      <c r="A200" s="207" t="s">
        <v>359</v>
      </c>
      <c r="B200" s="131" t="s">
        <v>229</v>
      </c>
      <c r="C200" s="212" t="s">
        <v>206</v>
      </c>
      <c r="D200" s="115" t="s">
        <v>219</v>
      </c>
      <c r="E200" s="403">
        <f>E201</f>
        <v>0</v>
      </c>
      <c r="F200" s="401">
        <f>F201</f>
        <v>0</v>
      </c>
      <c r="G200" s="598" t="e">
        <f t="shared" si="55"/>
        <v>#DIV/0!</v>
      </c>
      <c r="H200" s="119"/>
      <c r="I200" s="119"/>
      <c r="J200" s="119"/>
      <c r="K200" s="119">
        <f t="shared" si="56"/>
        <v>0</v>
      </c>
      <c r="L200" s="119">
        <f t="shared" si="57"/>
        <v>0</v>
      </c>
      <c r="M200" s="607" t="e">
        <f t="shared" si="58"/>
        <v>#DIV/0!</v>
      </c>
      <c r="N200" s="143"/>
      <c r="O200" s="143"/>
    </row>
    <row r="201" spans="1:15" s="126" customFormat="1" ht="18.75" customHeight="1" hidden="1">
      <c r="A201" s="210"/>
      <c r="B201" s="190"/>
      <c r="C201" s="190"/>
      <c r="D201" s="112" t="s">
        <v>249</v>
      </c>
      <c r="E201" s="398">
        <v>0</v>
      </c>
      <c r="F201" s="399">
        <v>0</v>
      </c>
      <c r="G201" s="599" t="e">
        <f t="shared" si="55"/>
        <v>#DIV/0!</v>
      </c>
      <c r="H201" s="119"/>
      <c r="I201" s="119"/>
      <c r="J201" s="398"/>
      <c r="K201" s="398">
        <f t="shared" si="56"/>
        <v>0</v>
      </c>
      <c r="L201" s="398">
        <f t="shared" si="57"/>
        <v>0</v>
      </c>
      <c r="M201" s="606" t="e">
        <f t="shared" si="58"/>
        <v>#DIV/0!</v>
      </c>
      <c r="N201" s="143"/>
      <c r="O201" s="143"/>
    </row>
    <row r="202" spans="1:15" s="126" customFormat="1" ht="30.75" hidden="1">
      <c r="A202" s="211" t="s">
        <v>360</v>
      </c>
      <c r="B202" s="214" t="s">
        <v>284</v>
      </c>
      <c r="C202" s="213" t="s">
        <v>206</v>
      </c>
      <c r="D202" s="120" t="s">
        <v>294</v>
      </c>
      <c r="E202" s="403">
        <f>E203</f>
        <v>0</v>
      </c>
      <c r="F202" s="620">
        <f>F203</f>
        <v>0</v>
      </c>
      <c r="G202" s="598" t="e">
        <f t="shared" si="55"/>
        <v>#DIV/0!</v>
      </c>
      <c r="H202" s="119"/>
      <c r="I202" s="119"/>
      <c r="J202" s="119"/>
      <c r="K202" s="119">
        <f t="shared" si="56"/>
        <v>0</v>
      </c>
      <c r="L202" s="119">
        <f t="shared" si="57"/>
        <v>0</v>
      </c>
      <c r="M202" s="607" t="e">
        <f t="shared" si="58"/>
        <v>#DIV/0!</v>
      </c>
      <c r="N202" s="143"/>
      <c r="O202" s="143"/>
    </row>
    <row r="203" spans="1:15" s="126" customFormat="1" ht="15" hidden="1">
      <c r="A203" s="206"/>
      <c r="B203" s="190"/>
      <c r="C203" s="190"/>
      <c r="D203" s="112" t="s">
        <v>249</v>
      </c>
      <c r="E203" s="403">
        <v>0</v>
      </c>
      <c r="F203" s="400">
        <v>0</v>
      </c>
      <c r="G203" s="599" t="e">
        <f t="shared" si="55"/>
        <v>#DIV/0!</v>
      </c>
      <c r="H203" s="119"/>
      <c r="I203" s="119"/>
      <c r="J203" s="398"/>
      <c r="K203" s="398">
        <f t="shared" si="56"/>
        <v>0</v>
      </c>
      <c r="L203" s="398">
        <f t="shared" si="57"/>
        <v>0</v>
      </c>
      <c r="M203" s="606" t="e">
        <f t="shared" si="58"/>
        <v>#DIV/0!</v>
      </c>
      <c r="N203" s="143"/>
      <c r="O203" s="143"/>
    </row>
    <row r="204" spans="1:15" s="126" customFormat="1" ht="30.75">
      <c r="A204" s="161" t="s">
        <v>361</v>
      </c>
      <c r="B204" s="165" t="s">
        <v>125</v>
      </c>
      <c r="C204" s="165" t="s">
        <v>206</v>
      </c>
      <c r="D204" s="120" t="s">
        <v>239</v>
      </c>
      <c r="E204" s="397">
        <f>E205</f>
        <v>140000</v>
      </c>
      <c r="F204" s="401">
        <f>F205</f>
        <v>84000</v>
      </c>
      <c r="G204" s="592">
        <f t="shared" si="55"/>
        <v>0.6</v>
      </c>
      <c r="H204" s="397"/>
      <c r="I204" s="397"/>
      <c r="J204" s="397"/>
      <c r="K204" s="397">
        <f t="shared" si="56"/>
        <v>140000</v>
      </c>
      <c r="L204" s="397">
        <f t="shared" si="57"/>
        <v>84000</v>
      </c>
      <c r="M204" s="610">
        <f t="shared" si="58"/>
        <v>0.6</v>
      </c>
      <c r="N204" s="143"/>
      <c r="O204" s="143"/>
    </row>
    <row r="205" spans="1:15" s="126" customFormat="1" ht="15">
      <c r="A205" s="161"/>
      <c r="B205" s="165"/>
      <c r="C205" s="165"/>
      <c r="D205" s="112" t="s">
        <v>249</v>
      </c>
      <c r="E205" s="398">
        <v>140000</v>
      </c>
      <c r="F205" s="399">
        <v>84000</v>
      </c>
      <c r="G205" s="599">
        <f t="shared" si="55"/>
        <v>0.6</v>
      </c>
      <c r="H205" s="398"/>
      <c r="I205" s="119"/>
      <c r="J205" s="398"/>
      <c r="K205" s="398">
        <f t="shared" si="56"/>
        <v>140000</v>
      </c>
      <c r="L205" s="398">
        <f t="shared" si="57"/>
        <v>84000</v>
      </c>
      <c r="M205" s="606">
        <f t="shared" si="58"/>
        <v>0.6</v>
      </c>
      <c r="N205" s="143"/>
      <c r="O205" s="143"/>
    </row>
    <row r="206" spans="1:16" s="126" customFormat="1" ht="19.5" customHeight="1">
      <c r="A206" s="206" t="s">
        <v>235</v>
      </c>
      <c r="B206" s="190" t="s">
        <v>236</v>
      </c>
      <c r="C206" s="190"/>
      <c r="D206" s="112" t="s">
        <v>233</v>
      </c>
      <c r="E206" s="398">
        <f>E212+E217+E221+E225+E230</f>
        <v>30516946</v>
      </c>
      <c r="F206" s="621">
        <f>F212+F217+F221+F230+F225</f>
        <v>12224825.249999998</v>
      </c>
      <c r="G206" s="584">
        <f t="shared" si="55"/>
        <v>0.4005913714301555</v>
      </c>
      <c r="H206" s="398">
        <f>H207+H210</f>
        <v>143963</v>
      </c>
      <c r="I206" s="398">
        <f>I207+I210</f>
        <v>143579.9</v>
      </c>
      <c r="J206" s="584">
        <f>I206/H206</f>
        <v>0.9973388995783639</v>
      </c>
      <c r="K206" s="403">
        <f t="shared" si="56"/>
        <v>30660909</v>
      </c>
      <c r="L206" s="403">
        <f t="shared" si="57"/>
        <v>12368405.149999999</v>
      </c>
      <c r="M206" s="585">
        <f t="shared" si="58"/>
        <v>0.40339329633051646</v>
      </c>
      <c r="N206" s="143"/>
      <c r="O206" s="143"/>
      <c r="P206" s="145"/>
    </row>
    <row r="207" spans="1:15" s="126" customFormat="1" ht="15">
      <c r="A207" s="206"/>
      <c r="B207" s="190"/>
      <c r="C207" s="190"/>
      <c r="D207" s="112" t="s">
        <v>249</v>
      </c>
      <c r="E207" s="398">
        <f>E213+E218+E222+E226+E231</f>
        <v>30516946</v>
      </c>
      <c r="F207" s="398">
        <f>F213+F218+F222+F226+F231</f>
        <v>12224825.249999998</v>
      </c>
      <c r="G207" s="584">
        <f t="shared" si="55"/>
        <v>0.4005913714301555</v>
      </c>
      <c r="H207" s="398">
        <f>H213+H218+H222</f>
        <v>143963</v>
      </c>
      <c r="I207" s="398">
        <f>I213+I218+I222</f>
        <v>131617.8</v>
      </c>
      <c r="J207" s="584">
        <f>I207/H207</f>
        <v>0.9142474107930509</v>
      </c>
      <c r="K207" s="403">
        <f t="shared" si="56"/>
        <v>30660909</v>
      </c>
      <c r="L207" s="403">
        <f t="shared" si="57"/>
        <v>12356443.049999999</v>
      </c>
      <c r="M207" s="585">
        <f t="shared" si="58"/>
        <v>0.4030031546031463</v>
      </c>
      <c r="N207" s="143"/>
      <c r="O207" s="143"/>
    </row>
    <row r="208" spans="1:15" s="126" customFormat="1" ht="18" customHeight="1">
      <c r="A208" s="206"/>
      <c r="B208" s="190"/>
      <c r="C208" s="190"/>
      <c r="D208" s="115" t="s">
        <v>250</v>
      </c>
      <c r="E208" s="119">
        <f>E214+E219+E223+E227</f>
        <v>21625607</v>
      </c>
      <c r="F208" s="119">
        <f>F214+F219+F223+F227</f>
        <v>10293194.530000001</v>
      </c>
      <c r="G208" s="577">
        <f t="shared" si="55"/>
        <v>0.47597251397382745</v>
      </c>
      <c r="H208" s="119"/>
      <c r="I208" s="119"/>
      <c r="J208" s="577"/>
      <c r="K208" s="397">
        <f t="shared" si="56"/>
        <v>21625607</v>
      </c>
      <c r="L208" s="397">
        <f t="shared" si="57"/>
        <v>10293194.530000001</v>
      </c>
      <c r="M208" s="611">
        <f t="shared" si="58"/>
        <v>0.47597251397382745</v>
      </c>
      <c r="N208" s="143"/>
      <c r="O208" s="143"/>
    </row>
    <row r="209" spans="1:15" s="126" customFormat="1" ht="30.75">
      <c r="A209" s="206"/>
      <c r="B209" s="190"/>
      <c r="C209" s="190"/>
      <c r="D209" s="115" t="s">
        <v>251</v>
      </c>
      <c r="E209" s="119">
        <f>E215+E220+E224</f>
        <v>6963222</v>
      </c>
      <c r="F209" s="119">
        <f>F215+F220+F224</f>
        <v>1127979.21</v>
      </c>
      <c r="G209" s="582">
        <f t="shared" si="55"/>
        <v>0.1619909877927201</v>
      </c>
      <c r="H209" s="119"/>
      <c r="I209" s="119"/>
      <c r="J209" s="587"/>
      <c r="K209" s="119">
        <f t="shared" si="56"/>
        <v>6963222</v>
      </c>
      <c r="L209" s="119">
        <f t="shared" si="57"/>
        <v>1127979.21</v>
      </c>
      <c r="M209" s="605">
        <f t="shared" si="58"/>
        <v>0.1619909877927201</v>
      </c>
      <c r="N209" s="143"/>
      <c r="O209" s="143"/>
    </row>
    <row r="210" spans="1:15" s="126" customFormat="1" ht="18" customHeight="1">
      <c r="A210" s="206"/>
      <c r="B210" s="190"/>
      <c r="C210" s="190"/>
      <c r="D210" s="112" t="s">
        <v>252</v>
      </c>
      <c r="E210" s="398"/>
      <c r="F210" s="399"/>
      <c r="G210" s="399"/>
      <c r="H210" s="399"/>
      <c r="I210" s="399">
        <f>I216+I228</f>
        <v>11962.1</v>
      </c>
      <c r="J210" s="591"/>
      <c r="K210" s="403">
        <f t="shared" si="56"/>
        <v>0</v>
      </c>
      <c r="L210" s="403">
        <f t="shared" si="57"/>
        <v>11962.1</v>
      </c>
      <c r="M210" s="609"/>
      <c r="N210" s="143"/>
      <c r="O210" s="143"/>
    </row>
    <row r="211" spans="1:15" s="126" customFormat="1" ht="21" customHeight="1">
      <c r="A211" s="206"/>
      <c r="B211" s="190"/>
      <c r="C211" s="190"/>
      <c r="D211" s="115" t="s">
        <v>253</v>
      </c>
      <c r="E211" s="398"/>
      <c r="F211" s="399"/>
      <c r="G211" s="399"/>
      <c r="H211" s="402"/>
      <c r="I211" s="402">
        <f>I229</f>
        <v>0</v>
      </c>
      <c r="J211" s="592"/>
      <c r="K211" s="119">
        <f t="shared" si="56"/>
        <v>0</v>
      </c>
      <c r="L211" s="119">
        <f t="shared" si="57"/>
        <v>0</v>
      </c>
      <c r="M211" s="607"/>
      <c r="N211" s="143"/>
      <c r="O211" s="143"/>
    </row>
    <row r="212" spans="1:15" s="83" customFormat="1" ht="15">
      <c r="A212" s="161" t="s">
        <v>49</v>
      </c>
      <c r="B212" s="165" t="s">
        <v>147</v>
      </c>
      <c r="C212" s="165" t="s">
        <v>148</v>
      </c>
      <c r="D212" s="115" t="s">
        <v>149</v>
      </c>
      <c r="E212" s="119">
        <f>E213</f>
        <v>4468377</v>
      </c>
      <c r="F212" s="402">
        <f>F213</f>
        <v>1838095.2</v>
      </c>
      <c r="G212" s="577">
        <f>F212/E212</f>
        <v>0.41135633810665484</v>
      </c>
      <c r="H212" s="402"/>
      <c r="I212" s="402">
        <f>I213+I216</f>
        <v>11962.1</v>
      </c>
      <c r="J212" s="591"/>
      <c r="K212" s="397">
        <f t="shared" si="56"/>
        <v>4468377</v>
      </c>
      <c r="L212" s="397">
        <f t="shared" si="57"/>
        <v>1850057.3</v>
      </c>
      <c r="M212" s="611">
        <f t="shared" si="58"/>
        <v>0.4140333951231062</v>
      </c>
      <c r="N212" s="143"/>
      <c r="O212" s="143"/>
    </row>
    <row r="213" spans="1:15" s="126" customFormat="1" ht="15">
      <c r="A213" s="206"/>
      <c r="B213" s="190"/>
      <c r="C213" s="190"/>
      <c r="D213" s="112" t="s">
        <v>249</v>
      </c>
      <c r="E213" s="404">
        <v>4468377</v>
      </c>
      <c r="F213" s="405">
        <v>1838095.2</v>
      </c>
      <c r="G213" s="584">
        <f>F213/E213</f>
        <v>0.41135633810665484</v>
      </c>
      <c r="H213" s="405"/>
      <c r="I213" s="404"/>
      <c r="J213" s="591"/>
      <c r="K213" s="403">
        <f t="shared" si="56"/>
        <v>4468377</v>
      </c>
      <c r="L213" s="403">
        <f t="shared" si="57"/>
        <v>1838095.2</v>
      </c>
      <c r="M213" s="585">
        <f t="shared" si="58"/>
        <v>0.41135633810665484</v>
      </c>
      <c r="N213" s="143"/>
      <c r="O213" s="143"/>
    </row>
    <row r="214" spans="1:15" s="83" customFormat="1" ht="18" customHeight="1">
      <c r="A214" s="161"/>
      <c r="B214" s="165"/>
      <c r="C214" s="165"/>
      <c r="D214" s="115" t="s">
        <v>250</v>
      </c>
      <c r="E214" s="119">
        <v>3592273</v>
      </c>
      <c r="F214" s="402">
        <v>1657665.17</v>
      </c>
      <c r="G214" s="582">
        <f>F214/E214</f>
        <v>0.46145300482452195</v>
      </c>
      <c r="H214" s="402"/>
      <c r="I214" s="119"/>
      <c r="J214" s="119"/>
      <c r="K214" s="119">
        <f t="shared" si="56"/>
        <v>3592273</v>
      </c>
      <c r="L214" s="119">
        <f t="shared" si="57"/>
        <v>1657665.17</v>
      </c>
      <c r="M214" s="605">
        <f t="shared" si="58"/>
        <v>0.46145300482452195</v>
      </c>
      <c r="N214" s="143"/>
      <c r="O214" s="143"/>
    </row>
    <row r="215" spans="1:15" s="83" customFormat="1" ht="30.75">
      <c r="A215" s="161"/>
      <c r="B215" s="165"/>
      <c r="C215" s="165"/>
      <c r="D215" s="115" t="s">
        <v>251</v>
      </c>
      <c r="E215" s="397">
        <v>384903</v>
      </c>
      <c r="F215" s="401">
        <v>90572</v>
      </c>
      <c r="G215" s="582">
        <f>F215/E215</f>
        <v>0.2353112342590211</v>
      </c>
      <c r="H215" s="402"/>
      <c r="I215" s="119"/>
      <c r="J215" s="119"/>
      <c r="K215" s="119">
        <f t="shared" si="56"/>
        <v>384903</v>
      </c>
      <c r="L215" s="119">
        <f t="shared" si="57"/>
        <v>90572</v>
      </c>
      <c r="M215" s="605">
        <f t="shared" si="58"/>
        <v>0.2353112342590211</v>
      </c>
      <c r="N215" s="143"/>
      <c r="O215" s="143"/>
    </row>
    <row r="216" spans="1:15" s="83" customFormat="1" ht="15">
      <c r="A216" s="161"/>
      <c r="B216" s="165"/>
      <c r="C216" s="165"/>
      <c r="D216" s="112" t="s">
        <v>252</v>
      </c>
      <c r="E216" s="397"/>
      <c r="F216" s="401"/>
      <c r="G216" s="577"/>
      <c r="H216" s="400"/>
      <c r="I216" s="400">
        <v>11962.1</v>
      </c>
      <c r="J216" s="591"/>
      <c r="K216" s="398">
        <f aca="true" t="shared" si="59" ref="K216:K225">E216+H216</f>
        <v>0</v>
      </c>
      <c r="L216" s="398">
        <f aca="true" t="shared" si="60" ref="L216:L225">F216+I216</f>
        <v>11962.1</v>
      </c>
      <c r="M216" s="606"/>
      <c r="N216" s="143"/>
      <c r="O216" s="143"/>
    </row>
    <row r="217" spans="1:15" s="83" customFormat="1" ht="27" customHeight="1">
      <c r="A217" s="161" t="s">
        <v>50</v>
      </c>
      <c r="B217" s="165" t="s">
        <v>150</v>
      </c>
      <c r="C217" s="165" t="s">
        <v>148</v>
      </c>
      <c r="D217" s="120" t="s">
        <v>151</v>
      </c>
      <c r="E217" s="397">
        <f>E218</f>
        <v>1115593</v>
      </c>
      <c r="F217" s="401">
        <f>F218</f>
        <v>498284.49</v>
      </c>
      <c r="G217" s="577">
        <f aca="true" t="shared" si="61" ref="G217:G224">F217/E217</f>
        <v>0.4466543712626379</v>
      </c>
      <c r="H217" s="401"/>
      <c r="I217" s="401"/>
      <c r="J217" s="592"/>
      <c r="K217" s="397">
        <f t="shared" si="59"/>
        <v>1115593</v>
      </c>
      <c r="L217" s="397">
        <f t="shared" si="60"/>
        <v>498284.49</v>
      </c>
      <c r="M217" s="611">
        <f t="shared" si="58"/>
        <v>0.4466543712626379</v>
      </c>
      <c r="N217" s="143"/>
      <c r="O217" s="143"/>
    </row>
    <row r="218" spans="1:15" s="126" customFormat="1" ht="15">
      <c r="A218" s="206"/>
      <c r="B218" s="190"/>
      <c r="C218" s="190"/>
      <c r="D218" s="133" t="s">
        <v>249</v>
      </c>
      <c r="E218" s="407">
        <v>1115593</v>
      </c>
      <c r="F218" s="406">
        <v>498284.49</v>
      </c>
      <c r="G218" s="584">
        <f t="shared" si="61"/>
        <v>0.4466543712626379</v>
      </c>
      <c r="H218" s="406"/>
      <c r="I218" s="409"/>
      <c r="J218" s="582"/>
      <c r="K218" s="403">
        <f t="shared" si="59"/>
        <v>1115593</v>
      </c>
      <c r="L218" s="403">
        <f t="shared" si="60"/>
        <v>498284.49</v>
      </c>
      <c r="M218" s="585">
        <f t="shared" si="58"/>
        <v>0.4466543712626379</v>
      </c>
      <c r="N218" s="143"/>
      <c r="O218" s="143"/>
    </row>
    <row r="219" spans="1:15" s="83" customFormat="1" ht="17.25" customHeight="1">
      <c r="A219" s="161"/>
      <c r="B219" s="165"/>
      <c r="C219" s="165"/>
      <c r="D219" s="115" t="s">
        <v>250</v>
      </c>
      <c r="E219" s="119">
        <v>905084</v>
      </c>
      <c r="F219" s="402">
        <v>424664.93</v>
      </c>
      <c r="G219" s="577">
        <f t="shared" si="61"/>
        <v>0.46919946656884887</v>
      </c>
      <c r="H219" s="402"/>
      <c r="I219" s="119"/>
      <c r="J219" s="582"/>
      <c r="K219" s="397">
        <f t="shared" si="59"/>
        <v>905084</v>
      </c>
      <c r="L219" s="397">
        <f t="shared" si="60"/>
        <v>424664.93</v>
      </c>
      <c r="M219" s="611">
        <f t="shared" si="58"/>
        <v>0.46919946656884887</v>
      </c>
      <c r="N219" s="143"/>
      <c r="O219" s="143"/>
    </row>
    <row r="220" spans="1:15" s="83" customFormat="1" ht="30.75">
      <c r="A220" s="161"/>
      <c r="B220" s="165"/>
      <c r="C220" s="165"/>
      <c r="D220" s="115" t="s">
        <v>251</v>
      </c>
      <c r="E220" s="119">
        <v>128191</v>
      </c>
      <c r="F220" s="119">
        <v>22398.73</v>
      </c>
      <c r="G220" s="582">
        <f t="shared" si="61"/>
        <v>0.17472934917427901</v>
      </c>
      <c r="H220" s="119"/>
      <c r="I220" s="119"/>
      <c r="J220" s="582"/>
      <c r="K220" s="119">
        <f t="shared" si="59"/>
        <v>128191</v>
      </c>
      <c r="L220" s="119">
        <f t="shared" si="60"/>
        <v>22398.73</v>
      </c>
      <c r="M220" s="605">
        <f t="shared" si="58"/>
        <v>0.17472934917427901</v>
      </c>
      <c r="N220" s="143"/>
      <c r="O220" s="143"/>
    </row>
    <row r="221" spans="1:15" s="83" customFormat="1" ht="51" customHeight="1">
      <c r="A221" s="161" t="s">
        <v>51</v>
      </c>
      <c r="B221" s="165" t="s">
        <v>224</v>
      </c>
      <c r="C221" s="165" t="s">
        <v>152</v>
      </c>
      <c r="D221" s="115" t="s">
        <v>7</v>
      </c>
      <c r="E221" s="119">
        <f>E222</f>
        <v>23259441</v>
      </c>
      <c r="F221" s="402">
        <f>F222</f>
        <v>9038915.04</v>
      </c>
      <c r="G221" s="582">
        <f t="shared" si="61"/>
        <v>0.38861273751161945</v>
      </c>
      <c r="H221" s="119">
        <f>H222</f>
        <v>143963</v>
      </c>
      <c r="I221" s="119">
        <f>I222</f>
        <v>131617.8</v>
      </c>
      <c r="J221" s="582">
        <f>I221/H221</f>
        <v>0.9142474107930509</v>
      </c>
      <c r="K221" s="119">
        <f t="shared" si="59"/>
        <v>23403404</v>
      </c>
      <c r="L221" s="119">
        <f t="shared" si="60"/>
        <v>9170532.84</v>
      </c>
      <c r="M221" s="605">
        <f t="shared" si="58"/>
        <v>0.3918461109332642</v>
      </c>
      <c r="N221" s="143"/>
      <c r="O221" s="143"/>
    </row>
    <row r="222" spans="1:15" s="126" customFormat="1" ht="15">
      <c r="A222" s="206"/>
      <c r="B222" s="190"/>
      <c r="C222" s="190"/>
      <c r="D222" s="112" t="s">
        <v>249</v>
      </c>
      <c r="E222" s="398">
        <v>23259441</v>
      </c>
      <c r="F222" s="399">
        <v>9038915.04</v>
      </c>
      <c r="G222" s="584">
        <f t="shared" si="61"/>
        <v>0.38861273751161945</v>
      </c>
      <c r="H222" s="400">
        <v>143963</v>
      </c>
      <c r="I222" s="403">
        <v>131617.8</v>
      </c>
      <c r="J222" s="582">
        <f>I222/H222</f>
        <v>0.9142474107930509</v>
      </c>
      <c r="K222" s="403">
        <f t="shared" si="59"/>
        <v>23403404</v>
      </c>
      <c r="L222" s="403">
        <f t="shared" si="60"/>
        <v>9170532.84</v>
      </c>
      <c r="M222" s="585">
        <f t="shared" si="58"/>
        <v>0.3918461109332642</v>
      </c>
      <c r="N222" s="143"/>
      <c r="O222" s="143"/>
    </row>
    <row r="223" spans="1:15" s="83" customFormat="1" ht="15">
      <c r="A223" s="161"/>
      <c r="B223" s="165"/>
      <c r="C223" s="165"/>
      <c r="D223" s="115" t="s">
        <v>250</v>
      </c>
      <c r="E223" s="119">
        <v>15715073</v>
      </c>
      <c r="F223" s="402">
        <v>7499072.2</v>
      </c>
      <c r="G223" s="577">
        <f t="shared" si="61"/>
        <v>0.4771897782466553</v>
      </c>
      <c r="H223" s="401"/>
      <c r="I223" s="397"/>
      <c r="J223" s="397"/>
      <c r="K223" s="397">
        <f t="shared" si="59"/>
        <v>15715073</v>
      </c>
      <c r="L223" s="397">
        <f t="shared" si="60"/>
        <v>7499072.2</v>
      </c>
      <c r="M223" s="611">
        <f t="shared" si="58"/>
        <v>0.4771897782466553</v>
      </c>
      <c r="N223" s="143"/>
      <c r="O223" s="143"/>
    </row>
    <row r="224" spans="1:15" s="83" customFormat="1" ht="30.75">
      <c r="A224" s="161"/>
      <c r="B224" s="165"/>
      <c r="C224" s="165"/>
      <c r="D224" s="115" t="s">
        <v>251</v>
      </c>
      <c r="E224" s="119">
        <v>6450128</v>
      </c>
      <c r="F224" s="402">
        <v>1015008.48</v>
      </c>
      <c r="G224" s="577">
        <f t="shared" si="61"/>
        <v>0.1573625329605862</v>
      </c>
      <c r="H224" s="401"/>
      <c r="I224" s="397"/>
      <c r="J224" s="397"/>
      <c r="K224" s="397">
        <f t="shared" si="59"/>
        <v>6450128</v>
      </c>
      <c r="L224" s="397">
        <f t="shared" si="60"/>
        <v>1015008.48</v>
      </c>
      <c r="M224" s="611">
        <f t="shared" si="58"/>
        <v>0.1573625329605862</v>
      </c>
      <c r="N224" s="143"/>
      <c r="O224" s="143"/>
    </row>
    <row r="225" spans="1:15" s="83" customFormat="1" ht="42.75" customHeight="1">
      <c r="A225" s="161" t="s">
        <v>46</v>
      </c>
      <c r="B225" s="110" t="s">
        <v>47</v>
      </c>
      <c r="C225" s="110" t="s">
        <v>207</v>
      </c>
      <c r="D225" s="120" t="s">
        <v>48</v>
      </c>
      <c r="E225" s="119">
        <f>E226</f>
        <v>1503535</v>
      </c>
      <c r="F225" s="119">
        <f>F226</f>
        <v>773330.52</v>
      </c>
      <c r="G225" s="577">
        <f>F225/E225</f>
        <v>0.5143415484175626</v>
      </c>
      <c r="H225" s="401"/>
      <c r="I225" s="401"/>
      <c r="J225" s="598"/>
      <c r="K225" s="397">
        <f t="shared" si="59"/>
        <v>1503535</v>
      </c>
      <c r="L225" s="397">
        <f t="shared" si="60"/>
        <v>773330.52</v>
      </c>
      <c r="M225" s="611">
        <f t="shared" si="58"/>
        <v>0.5143415484175626</v>
      </c>
      <c r="N225" s="143"/>
      <c r="O225" s="143"/>
    </row>
    <row r="226" spans="1:15" s="126" customFormat="1" ht="15">
      <c r="A226" s="206"/>
      <c r="B226" s="190"/>
      <c r="C226" s="190"/>
      <c r="D226" s="112" t="s">
        <v>249</v>
      </c>
      <c r="E226" s="398">
        <v>1503535</v>
      </c>
      <c r="F226" s="399">
        <v>773330.52</v>
      </c>
      <c r="G226" s="584">
        <f>F226/E226</f>
        <v>0.5143415484175626</v>
      </c>
      <c r="H226" s="400"/>
      <c r="I226" s="403"/>
      <c r="J226" s="582"/>
      <c r="K226" s="403">
        <f aca="true" t="shared" si="62" ref="K226:L229">E226+H226</f>
        <v>1503535</v>
      </c>
      <c r="L226" s="403">
        <f t="shared" si="62"/>
        <v>773330.52</v>
      </c>
      <c r="M226" s="585">
        <f>L226/K226</f>
        <v>0.5143415484175626</v>
      </c>
      <c r="N226" s="143"/>
      <c r="O226" s="143"/>
    </row>
    <row r="227" spans="1:15" s="83" customFormat="1" ht="15">
      <c r="A227" s="161"/>
      <c r="B227" s="165"/>
      <c r="C227" s="165"/>
      <c r="D227" s="115" t="s">
        <v>250</v>
      </c>
      <c r="E227" s="119">
        <v>1413177</v>
      </c>
      <c r="F227" s="402">
        <v>711792.23</v>
      </c>
      <c r="G227" s="582">
        <f>F227/E227</f>
        <v>0.5036822917440632</v>
      </c>
      <c r="H227" s="402"/>
      <c r="I227" s="119"/>
      <c r="J227" s="119"/>
      <c r="K227" s="119">
        <f t="shared" si="62"/>
        <v>1413177</v>
      </c>
      <c r="L227" s="119">
        <f t="shared" si="62"/>
        <v>711792.23</v>
      </c>
      <c r="M227" s="605">
        <f>L227/K227</f>
        <v>0.5036822917440632</v>
      </c>
      <c r="N227" s="143"/>
      <c r="O227" s="143"/>
    </row>
    <row r="228" spans="1:15" s="83" customFormat="1" ht="15" hidden="1">
      <c r="A228" s="161"/>
      <c r="B228" s="165"/>
      <c r="C228" s="165"/>
      <c r="D228" s="112" t="s">
        <v>252</v>
      </c>
      <c r="E228" s="119"/>
      <c r="F228" s="402"/>
      <c r="G228" s="577"/>
      <c r="H228" s="400"/>
      <c r="I228" s="403"/>
      <c r="J228" s="599" t="e">
        <f>I228/H228</f>
        <v>#DIV/0!</v>
      </c>
      <c r="K228" s="403">
        <f t="shared" si="62"/>
        <v>0</v>
      </c>
      <c r="L228" s="403">
        <f t="shared" si="62"/>
        <v>0</v>
      </c>
      <c r="M228" s="609" t="e">
        <f>L228/K228</f>
        <v>#DIV/0!</v>
      </c>
      <c r="N228" s="143"/>
      <c r="O228" s="143"/>
    </row>
    <row r="229" spans="1:15" s="83" customFormat="1" ht="15" hidden="1">
      <c r="A229" s="161"/>
      <c r="B229" s="165"/>
      <c r="C229" s="165"/>
      <c r="D229" s="115" t="s">
        <v>253</v>
      </c>
      <c r="E229" s="119"/>
      <c r="F229" s="402"/>
      <c r="G229" s="577"/>
      <c r="H229" s="401"/>
      <c r="I229" s="397"/>
      <c r="J229" s="598" t="e">
        <f>I229/H229</f>
        <v>#DIV/0!</v>
      </c>
      <c r="K229" s="403">
        <f t="shared" si="62"/>
        <v>0</v>
      </c>
      <c r="L229" s="403">
        <f t="shared" si="62"/>
        <v>0</v>
      </c>
      <c r="M229" s="609" t="e">
        <f>L229/K229</f>
        <v>#DIV/0!</v>
      </c>
      <c r="N229" s="143"/>
      <c r="O229" s="143"/>
    </row>
    <row r="230" spans="1:15" s="83" customFormat="1" ht="28.5" customHeight="1">
      <c r="A230" s="113" t="s">
        <v>52</v>
      </c>
      <c r="B230" s="165" t="s">
        <v>126</v>
      </c>
      <c r="C230" s="165" t="s">
        <v>207</v>
      </c>
      <c r="D230" s="120" t="s">
        <v>127</v>
      </c>
      <c r="E230" s="119">
        <f>E231</f>
        <v>170000</v>
      </c>
      <c r="F230" s="402">
        <f>F231</f>
        <v>76200</v>
      </c>
      <c r="G230" s="592">
        <f aca="true" t="shared" si="63" ref="G230:G235">F230/E230</f>
        <v>0.44823529411764707</v>
      </c>
      <c r="H230" s="401"/>
      <c r="I230" s="397"/>
      <c r="J230" s="397"/>
      <c r="K230" s="397">
        <f aca="true" t="shared" si="64" ref="K230:K242">E230+H230</f>
        <v>170000</v>
      </c>
      <c r="L230" s="397">
        <f aca="true" t="shared" si="65" ref="L230:L242">F230+I230</f>
        <v>76200</v>
      </c>
      <c r="M230" s="610">
        <f aca="true" t="shared" si="66" ref="M230:M257">L230/K230</f>
        <v>0.44823529411764707</v>
      </c>
      <c r="N230" s="143"/>
      <c r="O230" s="143"/>
    </row>
    <row r="231" spans="1:15" s="126" customFormat="1" ht="15">
      <c r="A231" s="125"/>
      <c r="B231" s="190"/>
      <c r="C231" s="190"/>
      <c r="D231" s="112" t="s">
        <v>249</v>
      </c>
      <c r="E231" s="398">
        <v>170000</v>
      </c>
      <c r="F231" s="399">
        <v>76200</v>
      </c>
      <c r="G231" s="591">
        <f t="shared" si="63"/>
        <v>0.44823529411764707</v>
      </c>
      <c r="H231" s="400"/>
      <c r="I231" s="397"/>
      <c r="J231" s="403"/>
      <c r="K231" s="403">
        <f t="shared" si="64"/>
        <v>170000</v>
      </c>
      <c r="L231" s="403">
        <f t="shared" si="65"/>
        <v>76200</v>
      </c>
      <c r="M231" s="609">
        <f t="shared" si="66"/>
        <v>0.44823529411764707</v>
      </c>
      <c r="N231" s="143"/>
      <c r="O231" s="143"/>
    </row>
    <row r="232" spans="1:15" s="126" customFormat="1" ht="15" customHeight="1">
      <c r="A232" s="206" t="s">
        <v>237</v>
      </c>
      <c r="B232" s="190" t="s">
        <v>238</v>
      </c>
      <c r="C232" s="190"/>
      <c r="D232" s="121" t="s">
        <v>234</v>
      </c>
      <c r="E232" s="398">
        <f>E238+E240+E244+E251+E256+E248</f>
        <v>41616942</v>
      </c>
      <c r="F232" s="398">
        <f>F238+F240+F244+F251+F256+F248</f>
        <v>13059867.879999999</v>
      </c>
      <c r="G232" s="584">
        <f t="shared" si="63"/>
        <v>0.31381132904959713</v>
      </c>
      <c r="H232" s="398"/>
      <c r="I232" s="398"/>
      <c r="J232" s="599"/>
      <c r="K232" s="403">
        <f t="shared" si="64"/>
        <v>41616942</v>
      </c>
      <c r="L232" s="403">
        <f t="shared" si="65"/>
        <v>13059867.879999999</v>
      </c>
      <c r="M232" s="585">
        <f t="shared" si="66"/>
        <v>0.31381132904959713</v>
      </c>
      <c r="N232" s="143"/>
      <c r="O232" s="143"/>
    </row>
    <row r="233" spans="1:15" s="126" customFormat="1" ht="15" customHeight="1">
      <c r="A233" s="206"/>
      <c r="B233" s="190"/>
      <c r="C233" s="190"/>
      <c r="D233" s="112" t="s">
        <v>249</v>
      </c>
      <c r="E233" s="403">
        <f>E239+E241+E244+E252+E257+E249</f>
        <v>41616942</v>
      </c>
      <c r="F233" s="403">
        <f>F239+F241+F244+F252+F257+F249</f>
        <v>13059867.879999999</v>
      </c>
      <c r="G233" s="584">
        <f t="shared" si="63"/>
        <v>0.31381132904959713</v>
      </c>
      <c r="H233" s="403"/>
      <c r="I233" s="403"/>
      <c r="J233" s="599"/>
      <c r="K233" s="403">
        <f t="shared" si="64"/>
        <v>41616942</v>
      </c>
      <c r="L233" s="403">
        <f t="shared" si="65"/>
        <v>13059867.879999999</v>
      </c>
      <c r="M233" s="585">
        <f t="shared" si="66"/>
        <v>0.31381132904959713</v>
      </c>
      <c r="N233" s="143"/>
      <c r="O233" s="143"/>
    </row>
    <row r="234" spans="1:15" s="83" customFormat="1" ht="21" customHeight="1">
      <c r="A234" s="161"/>
      <c r="B234" s="165"/>
      <c r="C234" s="165"/>
      <c r="D234" s="115" t="s">
        <v>250</v>
      </c>
      <c r="E234" s="397">
        <f>E242+E253</f>
        <v>7869973</v>
      </c>
      <c r="F234" s="397">
        <f>F242+F253</f>
        <v>3165787.09</v>
      </c>
      <c r="G234" s="577">
        <f t="shared" si="63"/>
        <v>0.40226149314616455</v>
      </c>
      <c r="H234" s="397"/>
      <c r="I234" s="397"/>
      <c r="J234" s="397"/>
      <c r="K234" s="397">
        <f t="shared" si="64"/>
        <v>7869973</v>
      </c>
      <c r="L234" s="397">
        <f t="shared" si="65"/>
        <v>3165787.09</v>
      </c>
      <c r="M234" s="611">
        <f t="shared" si="66"/>
        <v>0.40226149314616455</v>
      </c>
      <c r="N234" s="143"/>
      <c r="O234" s="143"/>
    </row>
    <row r="235" spans="1:15" s="83" customFormat="1" ht="30.75">
      <c r="A235" s="161"/>
      <c r="B235" s="165"/>
      <c r="C235" s="165"/>
      <c r="D235" s="115" t="s">
        <v>251</v>
      </c>
      <c r="E235" s="397">
        <f>E243+E254</f>
        <v>881494</v>
      </c>
      <c r="F235" s="397">
        <f>F243+F254</f>
        <v>206029.54</v>
      </c>
      <c r="G235" s="577">
        <f t="shared" si="63"/>
        <v>0.2337276714305486</v>
      </c>
      <c r="H235" s="397"/>
      <c r="I235" s="397"/>
      <c r="J235" s="397"/>
      <c r="K235" s="397">
        <f t="shared" si="64"/>
        <v>881494</v>
      </c>
      <c r="L235" s="397">
        <f t="shared" si="65"/>
        <v>206029.54</v>
      </c>
      <c r="M235" s="611">
        <f t="shared" si="66"/>
        <v>0.2337276714305486</v>
      </c>
      <c r="N235" s="143"/>
      <c r="O235" s="143"/>
    </row>
    <row r="236" spans="1:15" s="126" customFormat="1" ht="15.75" customHeight="1" hidden="1">
      <c r="A236" s="206"/>
      <c r="B236" s="190"/>
      <c r="C236" s="190"/>
      <c r="D236" s="112" t="s">
        <v>252</v>
      </c>
      <c r="E236" s="403"/>
      <c r="F236" s="400"/>
      <c r="G236" s="403"/>
      <c r="H236" s="403"/>
      <c r="I236" s="403"/>
      <c r="J236" s="599"/>
      <c r="K236" s="403">
        <f t="shared" si="64"/>
        <v>0</v>
      </c>
      <c r="L236" s="403">
        <f t="shared" si="65"/>
        <v>0</v>
      </c>
      <c r="M236" s="609" t="e">
        <f t="shared" si="66"/>
        <v>#DIV/0!</v>
      </c>
      <c r="N236" s="143"/>
      <c r="O236" s="143"/>
    </row>
    <row r="237" spans="1:15" s="126" customFormat="1" ht="18" customHeight="1" hidden="1">
      <c r="A237" s="206"/>
      <c r="B237" s="190"/>
      <c r="C237" s="190"/>
      <c r="D237" s="115" t="s">
        <v>253</v>
      </c>
      <c r="E237" s="398"/>
      <c r="F237" s="399"/>
      <c r="G237" s="398"/>
      <c r="H237" s="119">
        <f>H247</f>
        <v>0</v>
      </c>
      <c r="I237" s="119"/>
      <c r="J237" s="598"/>
      <c r="K237" s="119">
        <f t="shared" si="64"/>
        <v>0</v>
      </c>
      <c r="L237" s="398">
        <f t="shared" si="65"/>
        <v>0</v>
      </c>
      <c r="M237" s="607" t="e">
        <f t="shared" si="66"/>
        <v>#DIV/0!</v>
      </c>
      <c r="N237" s="143"/>
      <c r="O237" s="143"/>
    </row>
    <row r="238" spans="1:15" s="83" customFormat="1" ht="46.5">
      <c r="A238" s="161" t="s">
        <v>53</v>
      </c>
      <c r="B238" s="165" t="s">
        <v>225</v>
      </c>
      <c r="C238" s="165" t="s">
        <v>208</v>
      </c>
      <c r="D238" s="120" t="s">
        <v>220</v>
      </c>
      <c r="E238" s="397">
        <f>E239</f>
        <v>21000</v>
      </c>
      <c r="F238" s="401">
        <f>F239</f>
        <v>8280</v>
      </c>
      <c r="G238" s="577">
        <f aca="true" t="shared" si="67" ref="G238:G250">F238/E238</f>
        <v>0.3942857142857143</v>
      </c>
      <c r="H238" s="397"/>
      <c r="I238" s="397"/>
      <c r="J238" s="397"/>
      <c r="K238" s="397">
        <f t="shared" si="64"/>
        <v>21000</v>
      </c>
      <c r="L238" s="397">
        <f t="shared" si="65"/>
        <v>8280</v>
      </c>
      <c r="M238" s="611">
        <f t="shared" si="66"/>
        <v>0.3942857142857143</v>
      </c>
      <c r="N238" s="143"/>
      <c r="O238" s="143"/>
    </row>
    <row r="239" spans="1:15" s="126" customFormat="1" ht="15">
      <c r="A239" s="206"/>
      <c r="B239" s="190"/>
      <c r="C239" s="190"/>
      <c r="D239" s="112" t="s">
        <v>249</v>
      </c>
      <c r="E239" s="398">
        <v>21000</v>
      </c>
      <c r="F239" s="399">
        <v>8280</v>
      </c>
      <c r="G239" s="580">
        <f t="shared" si="67"/>
        <v>0.3942857142857143</v>
      </c>
      <c r="H239" s="398"/>
      <c r="I239" s="119"/>
      <c r="J239" s="398"/>
      <c r="K239" s="398">
        <f t="shared" si="64"/>
        <v>21000</v>
      </c>
      <c r="L239" s="398">
        <f t="shared" si="65"/>
        <v>8280</v>
      </c>
      <c r="M239" s="586">
        <f t="shared" si="66"/>
        <v>0.3942857142857143</v>
      </c>
      <c r="N239" s="143"/>
      <c r="O239" s="143"/>
    </row>
    <row r="240" spans="1:15" s="126" customFormat="1" ht="46.5">
      <c r="A240" s="211" t="s">
        <v>54</v>
      </c>
      <c r="B240" s="165" t="s">
        <v>332</v>
      </c>
      <c r="C240" s="109" t="s">
        <v>208</v>
      </c>
      <c r="D240" s="120" t="s">
        <v>333</v>
      </c>
      <c r="E240" s="397">
        <f>E241</f>
        <v>6441400</v>
      </c>
      <c r="F240" s="401">
        <f>F241</f>
        <v>2156579.34</v>
      </c>
      <c r="G240" s="582">
        <f t="shared" si="67"/>
        <v>0.3347997857608594</v>
      </c>
      <c r="H240" s="119"/>
      <c r="I240" s="119"/>
      <c r="J240" s="598"/>
      <c r="K240" s="119">
        <f t="shared" si="64"/>
        <v>6441400</v>
      </c>
      <c r="L240" s="119">
        <f t="shared" si="65"/>
        <v>2156579.34</v>
      </c>
      <c r="M240" s="605">
        <f t="shared" si="66"/>
        <v>0.3347997857608594</v>
      </c>
      <c r="N240" s="143"/>
      <c r="O240" s="143"/>
    </row>
    <row r="241" spans="1:15" s="126" customFormat="1" ht="15">
      <c r="A241" s="206"/>
      <c r="B241" s="190"/>
      <c r="C241" s="190"/>
      <c r="D241" s="112" t="s">
        <v>249</v>
      </c>
      <c r="E241" s="398">
        <v>6441400</v>
      </c>
      <c r="F241" s="399">
        <v>2156579.34</v>
      </c>
      <c r="G241" s="580">
        <f t="shared" si="67"/>
        <v>0.3347997857608594</v>
      </c>
      <c r="H241" s="398"/>
      <c r="I241" s="398"/>
      <c r="J241" s="599"/>
      <c r="K241" s="398">
        <f t="shared" si="64"/>
        <v>6441400</v>
      </c>
      <c r="L241" s="398">
        <f t="shared" si="65"/>
        <v>2156579.34</v>
      </c>
      <c r="M241" s="586">
        <f t="shared" si="66"/>
        <v>0.3347997857608594</v>
      </c>
      <c r="N241" s="143"/>
      <c r="O241" s="143"/>
    </row>
    <row r="242" spans="1:15" s="126" customFormat="1" ht="15">
      <c r="A242" s="206"/>
      <c r="B242" s="190"/>
      <c r="C242" s="190"/>
      <c r="D242" s="115" t="s">
        <v>250</v>
      </c>
      <c r="E242" s="397">
        <v>4795042</v>
      </c>
      <c r="F242" s="401">
        <v>1790473.55</v>
      </c>
      <c r="G242" s="582">
        <f t="shared" si="67"/>
        <v>0.37340101504846046</v>
      </c>
      <c r="H242" s="119"/>
      <c r="I242" s="119"/>
      <c r="J242" s="119"/>
      <c r="K242" s="119">
        <f t="shared" si="64"/>
        <v>4795042</v>
      </c>
      <c r="L242" s="119">
        <f t="shared" si="65"/>
        <v>1790473.55</v>
      </c>
      <c r="M242" s="605">
        <f t="shared" si="66"/>
        <v>0.37340101504846046</v>
      </c>
      <c r="N242" s="143"/>
      <c r="O242" s="143"/>
    </row>
    <row r="243" spans="1:15" s="126" customFormat="1" ht="30.75">
      <c r="A243" s="206"/>
      <c r="B243" s="190"/>
      <c r="C243" s="190"/>
      <c r="D243" s="115" t="s">
        <v>251</v>
      </c>
      <c r="E243" s="397">
        <v>668835</v>
      </c>
      <c r="F243" s="119">
        <v>130027.16</v>
      </c>
      <c r="G243" s="582">
        <f t="shared" si="67"/>
        <v>0.19440842659250787</v>
      </c>
      <c r="H243" s="119"/>
      <c r="I243" s="119"/>
      <c r="J243" s="119"/>
      <c r="K243" s="119">
        <f aca="true" t="shared" si="68" ref="K243:L245">E243+H243</f>
        <v>668835</v>
      </c>
      <c r="L243" s="119">
        <f t="shared" si="68"/>
        <v>130027.16</v>
      </c>
      <c r="M243" s="605">
        <f aca="true" t="shared" si="69" ref="M243:M250">L243/K243</f>
        <v>0.19440842659250787</v>
      </c>
      <c r="N243" s="143"/>
      <c r="O243" s="143"/>
    </row>
    <row r="244" spans="1:15" s="126" customFormat="1" ht="30.75">
      <c r="A244" s="778" t="s">
        <v>505</v>
      </c>
      <c r="B244" s="779" t="s">
        <v>506</v>
      </c>
      <c r="C244" s="779" t="s">
        <v>208</v>
      </c>
      <c r="D244" s="725" t="s">
        <v>507</v>
      </c>
      <c r="E244" s="397">
        <f>E245</f>
        <v>30174808</v>
      </c>
      <c r="F244" s="401">
        <f>F245</f>
        <v>9102797.19</v>
      </c>
      <c r="G244" s="582">
        <f t="shared" si="67"/>
        <v>0.3016687691931627</v>
      </c>
      <c r="H244" s="119"/>
      <c r="I244" s="119"/>
      <c r="J244" s="598"/>
      <c r="K244" s="119">
        <f t="shared" si="68"/>
        <v>30174808</v>
      </c>
      <c r="L244" s="119">
        <f t="shared" si="68"/>
        <v>9102797.19</v>
      </c>
      <c r="M244" s="605">
        <f t="shared" si="69"/>
        <v>0.3016687691931627</v>
      </c>
      <c r="N244" s="143"/>
      <c r="O244" s="143"/>
    </row>
    <row r="245" spans="1:15" s="126" customFormat="1" ht="15">
      <c r="A245" s="206"/>
      <c r="B245" s="190"/>
      <c r="C245" s="190"/>
      <c r="D245" s="112" t="s">
        <v>249</v>
      </c>
      <c r="E245" s="398">
        <v>30174808</v>
      </c>
      <c r="F245" s="399">
        <v>9102797.19</v>
      </c>
      <c r="G245" s="599">
        <f t="shared" si="67"/>
        <v>0.3016687691931627</v>
      </c>
      <c r="H245" s="398"/>
      <c r="I245" s="398"/>
      <c r="J245" s="599"/>
      <c r="K245" s="398">
        <f t="shared" si="68"/>
        <v>30174808</v>
      </c>
      <c r="L245" s="398">
        <f t="shared" si="68"/>
        <v>9102797.19</v>
      </c>
      <c r="M245" s="586">
        <f t="shared" si="69"/>
        <v>0.3016687691931627</v>
      </c>
      <c r="N245" s="143"/>
      <c r="O245" s="143"/>
    </row>
    <row r="246" spans="1:15" s="126" customFormat="1" ht="15" hidden="1">
      <c r="A246" s="206"/>
      <c r="B246" s="190"/>
      <c r="C246" s="190"/>
      <c r="D246" s="112" t="s">
        <v>252</v>
      </c>
      <c r="E246" s="398"/>
      <c r="F246" s="399"/>
      <c r="G246" s="599" t="e">
        <f t="shared" si="67"/>
        <v>#DIV/0!</v>
      </c>
      <c r="H246" s="398"/>
      <c r="I246" s="398"/>
      <c r="J246" s="599"/>
      <c r="K246" s="398">
        <f aca="true" t="shared" si="70" ref="K246:L250">E246+H246</f>
        <v>0</v>
      </c>
      <c r="L246" s="398">
        <f t="shared" si="70"/>
        <v>0</v>
      </c>
      <c r="M246" s="586" t="e">
        <f t="shared" si="69"/>
        <v>#DIV/0!</v>
      </c>
      <c r="N246" s="143"/>
      <c r="O246" s="143"/>
    </row>
    <row r="247" spans="1:15" s="83" customFormat="1" ht="15" hidden="1">
      <c r="A247" s="161"/>
      <c r="B247" s="165"/>
      <c r="C247" s="165"/>
      <c r="D247" s="115" t="s">
        <v>253</v>
      </c>
      <c r="E247" s="119"/>
      <c r="F247" s="399"/>
      <c r="G247" s="599" t="e">
        <f t="shared" si="67"/>
        <v>#DIV/0!</v>
      </c>
      <c r="H247" s="119"/>
      <c r="I247" s="119"/>
      <c r="J247" s="598"/>
      <c r="K247" s="398">
        <f t="shared" si="70"/>
        <v>0</v>
      </c>
      <c r="L247" s="398">
        <f t="shared" si="70"/>
        <v>0</v>
      </c>
      <c r="M247" s="586" t="e">
        <f t="shared" si="69"/>
        <v>#DIV/0!</v>
      </c>
      <c r="N247" s="143"/>
      <c r="O247" s="143"/>
    </row>
    <row r="248" spans="1:15" s="83" customFormat="1" ht="46.5">
      <c r="A248" s="113" t="s">
        <v>696</v>
      </c>
      <c r="B248" s="165" t="s">
        <v>697</v>
      </c>
      <c r="C248" s="165" t="s">
        <v>208</v>
      </c>
      <c r="D248" s="115" t="s">
        <v>695</v>
      </c>
      <c r="E248" s="119">
        <f>E249</f>
        <v>88279</v>
      </c>
      <c r="F248" s="119">
        <f>F249</f>
        <v>0</v>
      </c>
      <c r="G248" s="589">
        <f t="shared" si="67"/>
        <v>0</v>
      </c>
      <c r="H248" s="119"/>
      <c r="I248" s="119"/>
      <c r="J248" s="598"/>
      <c r="K248" s="398">
        <f t="shared" si="70"/>
        <v>88279</v>
      </c>
      <c r="L248" s="398">
        <f t="shared" si="70"/>
        <v>0</v>
      </c>
      <c r="M248" s="607">
        <f t="shared" si="69"/>
        <v>0</v>
      </c>
      <c r="N248" s="143"/>
      <c r="O248" s="143"/>
    </row>
    <row r="249" spans="1:15" s="83" customFormat="1" ht="15">
      <c r="A249" s="113"/>
      <c r="B249" s="165"/>
      <c r="C249" s="165"/>
      <c r="D249" s="112" t="s">
        <v>249</v>
      </c>
      <c r="E249" s="398">
        <v>88279</v>
      </c>
      <c r="F249" s="399">
        <v>0</v>
      </c>
      <c r="G249" s="600">
        <f t="shared" si="67"/>
        <v>0</v>
      </c>
      <c r="H249" s="398"/>
      <c r="I249" s="398"/>
      <c r="J249" s="599"/>
      <c r="K249" s="398">
        <f t="shared" si="70"/>
        <v>88279</v>
      </c>
      <c r="L249" s="398">
        <f t="shared" si="70"/>
        <v>0</v>
      </c>
      <c r="M249" s="606">
        <f t="shared" si="69"/>
        <v>0</v>
      </c>
      <c r="N249" s="143"/>
      <c r="O249" s="143"/>
    </row>
    <row r="250" spans="1:15" s="83" customFormat="1" ht="15">
      <c r="A250" s="113"/>
      <c r="B250" s="165"/>
      <c r="C250" s="165"/>
      <c r="D250" s="115" t="s">
        <v>250</v>
      </c>
      <c r="E250" s="119">
        <v>88279</v>
      </c>
      <c r="F250" s="402">
        <v>0</v>
      </c>
      <c r="G250" s="589">
        <f t="shared" si="67"/>
        <v>0</v>
      </c>
      <c r="H250" s="119"/>
      <c r="I250" s="119"/>
      <c r="J250" s="598"/>
      <c r="K250" s="398">
        <f t="shared" si="70"/>
        <v>88279</v>
      </c>
      <c r="L250" s="398">
        <f t="shared" si="70"/>
        <v>0</v>
      </c>
      <c r="M250" s="607">
        <f t="shared" si="69"/>
        <v>0</v>
      </c>
      <c r="N250" s="143"/>
      <c r="O250" s="143"/>
    </row>
    <row r="251" spans="1:15" s="83" customFormat="1" ht="66" customHeight="1">
      <c r="A251" s="161" t="s">
        <v>55</v>
      </c>
      <c r="B251" s="165" t="s">
        <v>242</v>
      </c>
      <c r="C251" s="165" t="s">
        <v>208</v>
      </c>
      <c r="D251" s="115" t="s">
        <v>243</v>
      </c>
      <c r="E251" s="119">
        <f>E252</f>
        <v>4426455</v>
      </c>
      <c r="F251" s="402">
        <f>F252</f>
        <v>1624211.35</v>
      </c>
      <c r="G251" s="582">
        <f>F251/E251</f>
        <v>0.36693275996254343</v>
      </c>
      <c r="H251" s="119"/>
      <c r="I251" s="119"/>
      <c r="J251" s="598"/>
      <c r="K251" s="119">
        <f aca="true" t="shared" si="71" ref="K251:K257">E251+H251</f>
        <v>4426455</v>
      </c>
      <c r="L251" s="119">
        <f aca="true" t="shared" si="72" ref="L251:L257">F251+I251</f>
        <v>1624211.35</v>
      </c>
      <c r="M251" s="605">
        <f t="shared" si="66"/>
        <v>0.36693275996254343</v>
      </c>
      <c r="N251" s="143"/>
      <c r="O251" s="143"/>
    </row>
    <row r="252" spans="1:15" s="126" customFormat="1" ht="15">
      <c r="A252" s="206"/>
      <c r="B252" s="190"/>
      <c r="C252" s="190"/>
      <c r="D252" s="112" t="s">
        <v>249</v>
      </c>
      <c r="E252" s="403">
        <v>4426455</v>
      </c>
      <c r="F252" s="400">
        <v>1624211.35</v>
      </c>
      <c r="G252" s="584">
        <f>F252/E252</f>
        <v>0.36693275996254343</v>
      </c>
      <c r="H252" s="403"/>
      <c r="I252" s="397"/>
      <c r="J252" s="599"/>
      <c r="K252" s="403">
        <f t="shared" si="71"/>
        <v>4426455</v>
      </c>
      <c r="L252" s="403">
        <f t="shared" si="72"/>
        <v>1624211.35</v>
      </c>
      <c r="M252" s="585">
        <f t="shared" si="66"/>
        <v>0.36693275996254343</v>
      </c>
      <c r="N252" s="143"/>
      <c r="O252" s="143"/>
    </row>
    <row r="253" spans="1:15" s="83" customFormat="1" ht="21" customHeight="1">
      <c r="A253" s="161"/>
      <c r="B253" s="165"/>
      <c r="C253" s="165"/>
      <c r="D253" s="115" t="s">
        <v>250</v>
      </c>
      <c r="E253" s="119">
        <v>3074931</v>
      </c>
      <c r="F253" s="402">
        <v>1375313.54</v>
      </c>
      <c r="G253" s="582">
        <f>F253/E253</f>
        <v>0.4472664719956318</v>
      </c>
      <c r="H253" s="119"/>
      <c r="I253" s="119"/>
      <c r="J253" s="119"/>
      <c r="K253" s="119">
        <f t="shared" si="71"/>
        <v>3074931</v>
      </c>
      <c r="L253" s="119">
        <f t="shared" si="72"/>
        <v>1375313.54</v>
      </c>
      <c r="M253" s="605">
        <f t="shared" si="66"/>
        <v>0.4472664719956318</v>
      </c>
      <c r="N253" s="143"/>
      <c r="O253" s="143"/>
    </row>
    <row r="254" spans="1:15" s="83" customFormat="1" ht="30.75">
      <c r="A254" s="161"/>
      <c r="B254" s="165"/>
      <c r="C254" s="165"/>
      <c r="D254" s="115" t="s">
        <v>251</v>
      </c>
      <c r="E254" s="119">
        <v>212659</v>
      </c>
      <c r="F254" s="402">
        <v>76002.38</v>
      </c>
      <c r="G254" s="582">
        <f>F254/E254</f>
        <v>0.35739084637847446</v>
      </c>
      <c r="H254" s="119"/>
      <c r="I254" s="119"/>
      <c r="J254" s="119"/>
      <c r="K254" s="119">
        <f t="shared" si="71"/>
        <v>212659</v>
      </c>
      <c r="L254" s="119">
        <f t="shared" si="72"/>
        <v>76002.38</v>
      </c>
      <c r="M254" s="605">
        <f t="shared" si="66"/>
        <v>0.35739084637847446</v>
      </c>
      <c r="N254" s="143"/>
      <c r="O254" s="143"/>
    </row>
    <row r="255" spans="1:15" s="126" customFormat="1" ht="15" hidden="1">
      <c r="A255" s="206"/>
      <c r="B255" s="190"/>
      <c r="C255" s="190"/>
      <c r="D255" s="112" t="s">
        <v>252</v>
      </c>
      <c r="E255" s="398"/>
      <c r="F255" s="399"/>
      <c r="G255" s="580"/>
      <c r="H255" s="398"/>
      <c r="I255" s="398"/>
      <c r="J255" s="599" t="e">
        <f>I255/H255</f>
        <v>#DIV/0!</v>
      </c>
      <c r="K255" s="398">
        <f>E255+H255</f>
        <v>0</v>
      </c>
      <c r="L255" s="398">
        <f>F255+I255</f>
        <v>0</v>
      </c>
      <c r="M255" s="586" t="e">
        <f>L255/K255</f>
        <v>#DIV/0!</v>
      </c>
      <c r="N255" s="143"/>
      <c r="O255" s="143"/>
    </row>
    <row r="256" spans="1:15" s="83" customFormat="1" ht="51" customHeight="1">
      <c r="A256" s="161" t="s">
        <v>56</v>
      </c>
      <c r="B256" s="165" t="s">
        <v>240</v>
      </c>
      <c r="C256" s="165" t="s">
        <v>208</v>
      </c>
      <c r="D256" s="115" t="s">
        <v>241</v>
      </c>
      <c r="E256" s="119">
        <f>E257</f>
        <v>465000</v>
      </c>
      <c r="F256" s="402">
        <f>F257</f>
        <v>168000</v>
      </c>
      <c r="G256" s="598">
        <f aca="true" t="shared" si="73" ref="G256:G266">F256/E256</f>
        <v>0.36129032258064514</v>
      </c>
      <c r="H256" s="119"/>
      <c r="I256" s="119"/>
      <c r="J256" s="119"/>
      <c r="K256" s="119">
        <f t="shared" si="71"/>
        <v>465000</v>
      </c>
      <c r="L256" s="119">
        <f t="shared" si="72"/>
        <v>168000</v>
      </c>
      <c r="M256" s="607">
        <f t="shared" si="66"/>
        <v>0.36129032258064514</v>
      </c>
      <c r="N256" s="143"/>
      <c r="O256" s="143"/>
    </row>
    <row r="257" spans="1:15" s="126" customFormat="1" ht="15">
      <c r="A257" s="206"/>
      <c r="B257" s="190"/>
      <c r="C257" s="190"/>
      <c r="D257" s="112" t="s">
        <v>249</v>
      </c>
      <c r="E257" s="398">
        <v>465000</v>
      </c>
      <c r="F257" s="399">
        <v>168000</v>
      </c>
      <c r="G257" s="599">
        <f t="shared" si="73"/>
        <v>0.36129032258064514</v>
      </c>
      <c r="H257" s="398"/>
      <c r="I257" s="119"/>
      <c r="J257" s="398"/>
      <c r="K257" s="398">
        <f t="shared" si="71"/>
        <v>465000</v>
      </c>
      <c r="L257" s="398">
        <f t="shared" si="72"/>
        <v>168000</v>
      </c>
      <c r="M257" s="606">
        <f t="shared" si="66"/>
        <v>0.36129032258064514</v>
      </c>
      <c r="N257" s="143"/>
      <c r="O257" s="143"/>
    </row>
    <row r="258" spans="1:15" s="126" customFormat="1" ht="46.5">
      <c r="A258" s="785">
        <v>1018110</v>
      </c>
      <c r="B258" s="786">
        <v>8110</v>
      </c>
      <c r="C258" s="786" t="s">
        <v>200</v>
      </c>
      <c r="D258" s="787" t="s">
        <v>508</v>
      </c>
      <c r="E258" s="409">
        <f>E259</f>
        <v>84272</v>
      </c>
      <c r="F258" s="520">
        <f>F259</f>
        <v>0</v>
      </c>
      <c r="G258" s="598">
        <f>F258/E258</f>
        <v>0</v>
      </c>
      <c r="H258" s="119"/>
      <c r="I258" s="119"/>
      <c r="J258" s="119"/>
      <c r="K258" s="119">
        <f aca="true" t="shared" si="74" ref="K258:L261">E258+H258</f>
        <v>84272</v>
      </c>
      <c r="L258" s="119">
        <f t="shared" si="74"/>
        <v>0</v>
      </c>
      <c r="M258" s="607">
        <f>L258/K258</f>
        <v>0</v>
      </c>
      <c r="N258" s="143"/>
      <c r="O258" s="143"/>
    </row>
    <row r="259" spans="1:15" s="126" customFormat="1" ht="15">
      <c r="A259" s="206"/>
      <c r="B259" s="190"/>
      <c r="C259" s="190"/>
      <c r="D259" s="112" t="s">
        <v>249</v>
      </c>
      <c r="E259" s="398">
        <v>84272</v>
      </c>
      <c r="F259" s="399">
        <v>0</v>
      </c>
      <c r="G259" s="599">
        <f>F259/E259</f>
        <v>0</v>
      </c>
      <c r="H259" s="398"/>
      <c r="I259" s="119"/>
      <c r="J259" s="398"/>
      <c r="K259" s="398">
        <f t="shared" si="74"/>
        <v>84272</v>
      </c>
      <c r="L259" s="398">
        <f t="shared" si="74"/>
        <v>0</v>
      </c>
      <c r="M259" s="606">
        <f>L259/K259</f>
        <v>0</v>
      </c>
      <c r="N259" s="143"/>
      <c r="O259" s="143"/>
    </row>
    <row r="260" spans="1:15" s="126" customFormat="1" ht="15">
      <c r="A260" s="788">
        <v>1019770</v>
      </c>
      <c r="B260" s="781">
        <v>9770</v>
      </c>
      <c r="C260" s="781" t="s">
        <v>217</v>
      </c>
      <c r="D260" s="789" t="s">
        <v>330</v>
      </c>
      <c r="E260" s="790">
        <f>F260+I260</f>
        <v>350000</v>
      </c>
      <c r="F260" s="790">
        <v>350000</v>
      </c>
      <c r="G260" s="598">
        <f>F260/E260</f>
        <v>1</v>
      </c>
      <c r="H260" s="119"/>
      <c r="I260" s="119"/>
      <c r="J260" s="119"/>
      <c r="K260" s="119">
        <f t="shared" si="74"/>
        <v>350000</v>
      </c>
      <c r="L260" s="119">
        <f t="shared" si="74"/>
        <v>350000</v>
      </c>
      <c r="M260" s="607">
        <f>L260/K260</f>
        <v>1</v>
      </c>
      <c r="N260" s="143"/>
      <c r="O260" s="143"/>
    </row>
    <row r="261" spans="1:15" s="126" customFormat="1" ht="15.75" thickBot="1">
      <c r="A261" s="206"/>
      <c r="B261" s="190"/>
      <c r="C261" s="190"/>
      <c r="D261" s="112" t="s">
        <v>249</v>
      </c>
      <c r="E261" s="398">
        <v>350000</v>
      </c>
      <c r="F261" s="399">
        <v>350000</v>
      </c>
      <c r="G261" s="599">
        <f>F261/E261</f>
        <v>1</v>
      </c>
      <c r="H261" s="398"/>
      <c r="I261" s="119"/>
      <c r="J261" s="398"/>
      <c r="K261" s="398">
        <f t="shared" si="74"/>
        <v>350000</v>
      </c>
      <c r="L261" s="398">
        <f t="shared" si="74"/>
        <v>350000</v>
      </c>
      <c r="M261" s="606">
        <f>L261/K261</f>
        <v>1</v>
      </c>
      <c r="N261" s="143"/>
      <c r="O261" s="143"/>
    </row>
    <row r="262" spans="1:15" s="85" customFormat="1" ht="46.5" customHeight="1" thickBot="1">
      <c r="A262" s="180" t="s">
        <v>102</v>
      </c>
      <c r="B262" s="195"/>
      <c r="C262" s="195"/>
      <c r="D262" s="391" t="s">
        <v>57</v>
      </c>
      <c r="E262" s="124">
        <f>E264+E269+E271+E275+E279+E284</f>
        <v>44663960</v>
      </c>
      <c r="F262" s="124">
        <f>F264+F269+F271+F275+F279+F284</f>
        <v>17599010.62</v>
      </c>
      <c r="G262" s="613">
        <f t="shared" si="73"/>
        <v>0.39403157758514923</v>
      </c>
      <c r="H262" s="124">
        <f>H264+H269+H271+H275+H279+H281+H284</f>
        <v>1594176</v>
      </c>
      <c r="I262" s="124">
        <f>I264+I269+I271+I275+I279+I281+I284</f>
        <v>1197977.45</v>
      </c>
      <c r="J262" s="616">
        <f>I262/H262</f>
        <v>0.7514712616423782</v>
      </c>
      <c r="K262" s="124">
        <f aca="true" t="shared" si="75" ref="K262:K277">E262+H262</f>
        <v>46258136</v>
      </c>
      <c r="L262" s="124">
        <f aca="true" t="shared" si="76" ref="L262:L277">F262+I262</f>
        <v>18796988.07</v>
      </c>
      <c r="M262" s="614">
        <f aca="true" t="shared" si="77" ref="M262:M272">L262/K262</f>
        <v>0.4063498812403509</v>
      </c>
      <c r="N262" s="143"/>
      <c r="O262" s="143"/>
    </row>
    <row r="263" spans="1:15" s="126" customFormat="1" ht="53.25" customHeight="1">
      <c r="A263" s="757" t="s">
        <v>102</v>
      </c>
      <c r="B263" s="750"/>
      <c r="C263" s="750"/>
      <c r="D263" s="758" t="s">
        <v>57</v>
      </c>
      <c r="E263" s="752">
        <f>E264+E269+E271+E275+E279+E284</f>
        <v>44663960</v>
      </c>
      <c r="F263" s="752">
        <f>F264+F269+F271+F275+F279+F284</f>
        <v>17599010.62</v>
      </c>
      <c r="G263" s="753">
        <f>F263/E263</f>
        <v>0.39403157758514923</v>
      </c>
      <c r="H263" s="752">
        <f>H264+H269+H271+H275+H279+H281+H284</f>
        <v>1594176</v>
      </c>
      <c r="I263" s="752">
        <f>I264+I269+I271+I275+I279+I281+I284</f>
        <v>1197977.45</v>
      </c>
      <c r="J263" s="754">
        <f>I263/H263</f>
        <v>0.7514712616423782</v>
      </c>
      <c r="K263" s="752">
        <f>E263+H263</f>
        <v>46258136</v>
      </c>
      <c r="L263" s="752">
        <f>F263+I263</f>
        <v>18796988.07</v>
      </c>
      <c r="M263" s="755">
        <f>L263/K263</f>
        <v>0.4063498812403509</v>
      </c>
      <c r="N263" s="143"/>
      <c r="O263" s="143"/>
    </row>
    <row r="264" spans="1:15" s="126" customFormat="1" ht="62.25">
      <c r="A264" s="167" t="s">
        <v>103</v>
      </c>
      <c r="B264" s="168" t="s">
        <v>88</v>
      </c>
      <c r="C264" s="168" t="s">
        <v>196</v>
      </c>
      <c r="D264" s="120" t="s">
        <v>89</v>
      </c>
      <c r="E264" s="397">
        <f>E265</f>
        <v>3307308</v>
      </c>
      <c r="F264" s="397">
        <f>F265</f>
        <v>1672294.3</v>
      </c>
      <c r="G264" s="577">
        <f t="shared" si="73"/>
        <v>0.5056360943704064</v>
      </c>
      <c r="H264" s="397">
        <f>H265+H267</f>
        <v>23000</v>
      </c>
      <c r="I264" s="397">
        <f>I265+I267</f>
        <v>0</v>
      </c>
      <c r="J264" s="592">
        <f>I264/H264</f>
        <v>0</v>
      </c>
      <c r="K264" s="397">
        <f t="shared" si="75"/>
        <v>3330308</v>
      </c>
      <c r="L264" s="397">
        <f t="shared" si="76"/>
        <v>1672294.3</v>
      </c>
      <c r="M264" s="611">
        <f t="shared" si="77"/>
        <v>0.5021440359270074</v>
      </c>
      <c r="N264" s="143"/>
      <c r="O264" s="143"/>
    </row>
    <row r="265" spans="1:15" s="126" customFormat="1" ht="15">
      <c r="A265" s="206"/>
      <c r="B265" s="190"/>
      <c r="C265" s="190"/>
      <c r="D265" s="112" t="s">
        <v>249</v>
      </c>
      <c r="E265" s="398">
        <v>3307308</v>
      </c>
      <c r="F265" s="399">
        <v>1672294.3</v>
      </c>
      <c r="G265" s="580">
        <f t="shared" si="73"/>
        <v>0.5056360943704064</v>
      </c>
      <c r="H265" s="398"/>
      <c r="I265" s="119"/>
      <c r="J265" s="600"/>
      <c r="K265" s="398">
        <f t="shared" si="75"/>
        <v>3307308</v>
      </c>
      <c r="L265" s="398">
        <f t="shared" si="76"/>
        <v>1672294.3</v>
      </c>
      <c r="M265" s="586">
        <f t="shared" si="77"/>
        <v>0.5056360943704064</v>
      </c>
      <c r="N265" s="143"/>
      <c r="O265" s="143"/>
    </row>
    <row r="266" spans="1:15" s="126" customFormat="1" ht="15">
      <c r="A266" s="161"/>
      <c r="B266" s="165"/>
      <c r="C266" s="165"/>
      <c r="D266" s="115" t="s">
        <v>250</v>
      </c>
      <c r="E266" s="119">
        <v>3212187</v>
      </c>
      <c r="F266" s="402">
        <v>1629705.05</v>
      </c>
      <c r="G266" s="582">
        <f t="shared" si="73"/>
        <v>0.5073506150171208</v>
      </c>
      <c r="H266" s="119"/>
      <c r="I266" s="119"/>
      <c r="J266" s="589"/>
      <c r="K266" s="119">
        <f t="shared" si="75"/>
        <v>3212187</v>
      </c>
      <c r="L266" s="119">
        <f t="shared" si="76"/>
        <v>1629705.05</v>
      </c>
      <c r="M266" s="605">
        <f t="shared" si="77"/>
        <v>0.5073506150171208</v>
      </c>
      <c r="N266" s="143"/>
      <c r="O266" s="143"/>
    </row>
    <row r="267" spans="1:15" s="126" customFormat="1" ht="15">
      <c r="A267" s="206"/>
      <c r="B267" s="190"/>
      <c r="C267" s="190"/>
      <c r="D267" s="112" t="s">
        <v>252</v>
      </c>
      <c r="E267" s="398"/>
      <c r="F267" s="399"/>
      <c r="G267" s="580"/>
      <c r="H267" s="398">
        <f>H268</f>
        <v>23000</v>
      </c>
      <c r="I267" s="398">
        <f>I268</f>
        <v>0</v>
      </c>
      <c r="J267" s="599">
        <f>I267/H267</f>
        <v>0</v>
      </c>
      <c r="K267" s="398">
        <f>E267+H267</f>
        <v>23000</v>
      </c>
      <c r="L267" s="398">
        <f>F267+I267</f>
        <v>0</v>
      </c>
      <c r="M267" s="606">
        <f t="shared" si="77"/>
        <v>0</v>
      </c>
      <c r="N267" s="143"/>
      <c r="O267" s="143"/>
    </row>
    <row r="268" spans="1:15" s="83" customFormat="1" ht="15">
      <c r="A268" s="161"/>
      <c r="B268" s="165"/>
      <c r="C268" s="165"/>
      <c r="D268" s="115" t="s">
        <v>253</v>
      </c>
      <c r="E268" s="119"/>
      <c r="F268" s="399"/>
      <c r="G268" s="582"/>
      <c r="H268" s="119">
        <v>23000</v>
      </c>
      <c r="I268" s="119">
        <v>0</v>
      </c>
      <c r="J268" s="598">
        <f>I268/H268</f>
        <v>0</v>
      </c>
      <c r="K268" s="119">
        <f>E268+H268</f>
        <v>23000</v>
      </c>
      <c r="L268" s="119">
        <f>F268+I268</f>
        <v>0</v>
      </c>
      <c r="M268" s="607">
        <f t="shared" si="77"/>
        <v>0</v>
      </c>
      <c r="N268" s="143"/>
      <c r="O268" s="143"/>
    </row>
    <row r="269" spans="1:15" s="126" customFormat="1" ht="35.25" customHeight="1">
      <c r="A269" s="211" t="s">
        <v>285</v>
      </c>
      <c r="B269" s="165" t="s">
        <v>286</v>
      </c>
      <c r="C269" s="109" t="s">
        <v>287</v>
      </c>
      <c r="D269" s="218" t="s">
        <v>305</v>
      </c>
      <c r="E269" s="119">
        <f>E270</f>
        <v>7980</v>
      </c>
      <c r="F269" s="119">
        <f>F270</f>
        <v>7694.22</v>
      </c>
      <c r="G269" s="598">
        <f>F269/E269</f>
        <v>0.964187969924812</v>
      </c>
      <c r="H269" s="397"/>
      <c r="I269" s="397"/>
      <c r="J269" s="598"/>
      <c r="K269" s="119">
        <f t="shared" si="75"/>
        <v>7980</v>
      </c>
      <c r="L269" s="119">
        <f t="shared" si="76"/>
        <v>7694.22</v>
      </c>
      <c r="M269" s="607">
        <f t="shared" si="77"/>
        <v>0.964187969924812</v>
      </c>
      <c r="N269" s="143"/>
      <c r="O269" s="143"/>
    </row>
    <row r="270" spans="1:15" s="126" customFormat="1" ht="19.5" customHeight="1">
      <c r="A270" s="161"/>
      <c r="B270" s="165"/>
      <c r="C270" s="165"/>
      <c r="D270" s="112" t="s">
        <v>249</v>
      </c>
      <c r="E270" s="398">
        <v>7980</v>
      </c>
      <c r="F270" s="399">
        <v>7694.22</v>
      </c>
      <c r="G270" s="599">
        <f>F270/E270</f>
        <v>0.964187969924812</v>
      </c>
      <c r="H270" s="398"/>
      <c r="I270" s="398"/>
      <c r="J270" s="599"/>
      <c r="K270" s="398">
        <f t="shared" si="75"/>
        <v>7980</v>
      </c>
      <c r="L270" s="398">
        <f t="shared" si="76"/>
        <v>7694.22</v>
      </c>
      <c r="M270" s="606">
        <f t="shared" si="77"/>
        <v>0.964187969924812</v>
      </c>
      <c r="N270" s="143"/>
      <c r="O270" s="143"/>
    </row>
    <row r="271" spans="1:15" s="126" customFormat="1" ht="38.25" customHeight="1">
      <c r="A271" s="211" t="s">
        <v>334</v>
      </c>
      <c r="B271" s="165" t="s">
        <v>104</v>
      </c>
      <c r="C271" s="109" t="s">
        <v>214</v>
      </c>
      <c r="D271" s="120" t="s">
        <v>105</v>
      </c>
      <c r="E271" s="119">
        <f>E272</f>
        <v>304536</v>
      </c>
      <c r="F271" s="402">
        <f>F272</f>
        <v>70001.28</v>
      </c>
      <c r="G271" s="582">
        <f>F271/E271</f>
        <v>0.2298620852707069</v>
      </c>
      <c r="H271" s="119"/>
      <c r="I271" s="119"/>
      <c r="J271" s="582"/>
      <c r="K271" s="119">
        <f t="shared" si="75"/>
        <v>304536</v>
      </c>
      <c r="L271" s="119">
        <f t="shared" si="76"/>
        <v>70001.28</v>
      </c>
      <c r="M271" s="605">
        <f t="shared" si="77"/>
        <v>0.2298620852707069</v>
      </c>
      <c r="N271" s="143"/>
      <c r="O271" s="143"/>
    </row>
    <row r="272" spans="1:15" s="126" customFormat="1" ht="15" customHeight="1">
      <c r="A272" s="161"/>
      <c r="B272" s="165"/>
      <c r="C272" s="165"/>
      <c r="D272" s="112" t="s">
        <v>249</v>
      </c>
      <c r="E272" s="398">
        <v>304536</v>
      </c>
      <c r="F272" s="399">
        <v>70001.28</v>
      </c>
      <c r="G272" s="580">
        <f>F272/E272</f>
        <v>0.2298620852707069</v>
      </c>
      <c r="H272" s="398"/>
      <c r="I272" s="398"/>
      <c r="J272" s="599"/>
      <c r="K272" s="398">
        <f t="shared" si="75"/>
        <v>304536</v>
      </c>
      <c r="L272" s="398">
        <f t="shared" si="76"/>
        <v>70001.28</v>
      </c>
      <c r="M272" s="586">
        <f t="shared" si="77"/>
        <v>0.2298620852707069</v>
      </c>
      <c r="N272" s="143"/>
      <c r="O272" s="143"/>
    </row>
    <row r="273" spans="1:15" s="126" customFormat="1" ht="15" customHeight="1" hidden="1">
      <c r="A273" s="161"/>
      <c r="B273" s="165"/>
      <c r="C273" s="165"/>
      <c r="D273" s="112" t="s">
        <v>252</v>
      </c>
      <c r="E273" s="398"/>
      <c r="F273" s="399"/>
      <c r="G273" s="584"/>
      <c r="H273" s="403"/>
      <c r="I273" s="403"/>
      <c r="J273" s="580"/>
      <c r="K273" s="398">
        <f>E273+H273</f>
        <v>0</v>
      </c>
      <c r="L273" s="398">
        <f>F273+I273</f>
        <v>0</v>
      </c>
      <c r="M273" s="586" t="e">
        <f>L273/K273</f>
        <v>#DIV/0!</v>
      </c>
      <c r="N273" s="143"/>
      <c r="O273" s="143"/>
    </row>
    <row r="274" spans="1:15" s="126" customFormat="1" ht="15" customHeight="1" hidden="1">
      <c r="A274" s="161"/>
      <c r="B274" s="165"/>
      <c r="C274" s="165"/>
      <c r="D274" s="115" t="s">
        <v>253</v>
      </c>
      <c r="E274" s="398"/>
      <c r="F274" s="399"/>
      <c r="G274" s="584"/>
      <c r="H274" s="397"/>
      <c r="I274" s="397"/>
      <c r="J274" s="582"/>
      <c r="K274" s="119">
        <f>E274+H274</f>
        <v>0</v>
      </c>
      <c r="L274" s="119">
        <f>F274+I274</f>
        <v>0</v>
      </c>
      <c r="M274" s="605" t="e">
        <f>L274/K274</f>
        <v>#DIV/0!</v>
      </c>
      <c r="N274" s="143"/>
      <c r="O274" s="143"/>
    </row>
    <row r="275" spans="1:15" s="126" customFormat="1" ht="34.5" customHeight="1">
      <c r="A275" s="161" t="s">
        <v>106</v>
      </c>
      <c r="B275" s="165" t="s">
        <v>107</v>
      </c>
      <c r="C275" s="165" t="s">
        <v>214</v>
      </c>
      <c r="D275" s="115" t="s">
        <v>108</v>
      </c>
      <c r="E275" s="119">
        <f>E276</f>
        <v>38711160</v>
      </c>
      <c r="F275" s="402">
        <f>F276</f>
        <v>14436915.01</v>
      </c>
      <c r="G275" s="577">
        <f>F275/E275</f>
        <v>0.3729393541810682</v>
      </c>
      <c r="H275" s="397"/>
      <c r="I275" s="397"/>
      <c r="J275" s="598"/>
      <c r="K275" s="397">
        <f t="shared" si="75"/>
        <v>38711160</v>
      </c>
      <c r="L275" s="397">
        <f t="shared" si="76"/>
        <v>14436915.01</v>
      </c>
      <c r="M275" s="611">
        <f aca="true" t="shared" si="78" ref="M275:M330">L275/K275</f>
        <v>0.3729393541810682</v>
      </c>
      <c r="N275" s="143"/>
      <c r="O275" s="143"/>
    </row>
    <row r="276" spans="1:15" s="126" customFormat="1" ht="15">
      <c r="A276" s="161"/>
      <c r="B276" s="165"/>
      <c r="C276" s="165"/>
      <c r="D276" s="112" t="s">
        <v>249</v>
      </c>
      <c r="E276" s="398">
        <v>38711160</v>
      </c>
      <c r="F276" s="399">
        <v>14436915.01</v>
      </c>
      <c r="G276" s="580">
        <f>F276/E276</f>
        <v>0.3729393541810682</v>
      </c>
      <c r="H276" s="398"/>
      <c r="I276" s="119"/>
      <c r="J276" s="588"/>
      <c r="K276" s="398">
        <f t="shared" si="75"/>
        <v>38711160</v>
      </c>
      <c r="L276" s="398">
        <f t="shared" si="76"/>
        <v>14436915.01</v>
      </c>
      <c r="M276" s="585">
        <f t="shared" si="78"/>
        <v>0.3729393541810682</v>
      </c>
      <c r="N276" s="143"/>
      <c r="O276" s="143"/>
    </row>
    <row r="277" spans="1:15" s="126" customFormat="1" ht="15" hidden="1">
      <c r="A277" s="161"/>
      <c r="B277" s="165"/>
      <c r="C277" s="165"/>
      <c r="D277" s="112" t="s">
        <v>252</v>
      </c>
      <c r="E277" s="404"/>
      <c r="F277" s="405"/>
      <c r="G277" s="584"/>
      <c r="H277" s="403"/>
      <c r="I277" s="403"/>
      <c r="J277" s="599"/>
      <c r="K277" s="403">
        <f t="shared" si="75"/>
        <v>0</v>
      </c>
      <c r="L277" s="403">
        <f t="shared" si="76"/>
        <v>0</v>
      </c>
      <c r="M277" s="609" t="e">
        <f t="shared" si="78"/>
        <v>#DIV/0!</v>
      </c>
      <c r="N277" s="143"/>
      <c r="O277" s="143"/>
    </row>
    <row r="278" spans="1:15" s="126" customFormat="1" ht="15" hidden="1">
      <c r="A278" s="161"/>
      <c r="B278" s="165"/>
      <c r="C278" s="165"/>
      <c r="D278" s="115" t="s">
        <v>253</v>
      </c>
      <c r="E278" s="398"/>
      <c r="F278" s="399"/>
      <c r="G278" s="580"/>
      <c r="H278" s="119"/>
      <c r="I278" s="119"/>
      <c r="J278" s="598"/>
      <c r="K278" s="119">
        <f aca="true" t="shared" si="79" ref="K278:L289">E278+H278</f>
        <v>0</v>
      </c>
      <c r="L278" s="119">
        <f t="shared" si="79"/>
        <v>0</v>
      </c>
      <c r="M278" s="607" t="e">
        <f t="shared" si="78"/>
        <v>#DIV/0!</v>
      </c>
      <c r="N278" s="143"/>
      <c r="O278" s="143"/>
    </row>
    <row r="279" spans="1:15" s="126" customFormat="1" ht="50.25" customHeight="1">
      <c r="A279" s="219" t="s">
        <v>306</v>
      </c>
      <c r="B279" s="203">
        <v>7461</v>
      </c>
      <c r="C279" s="109" t="s">
        <v>215</v>
      </c>
      <c r="D279" s="120" t="s">
        <v>290</v>
      </c>
      <c r="E279" s="415">
        <f>E280</f>
        <v>2332976</v>
      </c>
      <c r="F279" s="622">
        <f>F280</f>
        <v>1412105.81</v>
      </c>
      <c r="G279" s="577">
        <f>F279/E279</f>
        <v>0.6052808987319201</v>
      </c>
      <c r="H279" s="397"/>
      <c r="I279" s="397"/>
      <c r="J279" s="598"/>
      <c r="K279" s="397">
        <f t="shared" si="79"/>
        <v>2332976</v>
      </c>
      <c r="L279" s="397">
        <f t="shared" si="79"/>
        <v>1412105.81</v>
      </c>
      <c r="M279" s="611">
        <f t="shared" si="78"/>
        <v>0.6052808987319201</v>
      </c>
      <c r="N279" s="143"/>
      <c r="O279" s="143"/>
    </row>
    <row r="280" spans="1:15" s="126" customFormat="1" ht="15">
      <c r="A280" s="125"/>
      <c r="B280" s="190"/>
      <c r="C280" s="190"/>
      <c r="D280" s="112" t="s">
        <v>249</v>
      </c>
      <c r="E280" s="398">
        <v>2332976</v>
      </c>
      <c r="F280" s="399">
        <v>1412105.81</v>
      </c>
      <c r="G280" s="580">
        <f>F280/E280</f>
        <v>0.6052808987319201</v>
      </c>
      <c r="H280" s="398"/>
      <c r="I280" s="398"/>
      <c r="J280" s="598"/>
      <c r="K280" s="398">
        <f aca="true" t="shared" si="80" ref="K280:L283">E280+H280</f>
        <v>2332976</v>
      </c>
      <c r="L280" s="398">
        <f t="shared" si="80"/>
        <v>1412105.81</v>
      </c>
      <c r="M280" s="586">
        <f>L280/K280</f>
        <v>0.6052808987319201</v>
      </c>
      <c r="N280" s="143"/>
      <c r="O280" s="143"/>
    </row>
    <row r="281" spans="1:15" s="126" customFormat="1" ht="24" customHeight="1">
      <c r="A281" s="780" t="s">
        <v>513</v>
      </c>
      <c r="B281" s="781" t="s">
        <v>514</v>
      </c>
      <c r="C281" s="781" t="s">
        <v>335</v>
      </c>
      <c r="D281" s="725" t="s">
        <v>515</v>
      </c>
      <c r="E281" s="415"/>
      <c r="F281" s="622"/>
      <c r="G281" s="577"/>
      <c r="H281" s="397">
        <f>H282</f>
        <v>1096376</v>
      </c>
      <c r="I281" s="397">
        <f>I282</f>
        <v>1096375.95</v>
      </c>
      <c r="J281" s="598">
        <f aca="true" t="shared" si="81" ref="J281:J288">I281/H281</f>
        <v>0.9999999543952074</v>
      </c>
      <c r="K281" s="397">
        <f t="shared" si="80"/>
        <v>1096376</v>
      </c>
      <c r="L281" s="397">
        <f t="shared" si="80"/>
        <v>1096375.95</v>
      </c>
      <c r="M281" s="610">
        <f>L281/K281</f>
        <v>0.9999999543952074</v>
      </c>
      <c r="N281" s="143"/>
      <c r="O281" s="143"/>
    </row>
    <row r="282" spans="1:15" s="126" customFormat="1" ht="15">
      <c r="A282" s="161"/>
      <c r="B282" s="165"/>
      <c r="C282" s="165"/>
      <c r="D282" s="112" t="s">
        <v>252</v>
      </c>
      <c r="E282" s="404"/>
      <c r="F282" s="405"/>
      <c r="G282" s="584"/>
      <c r="H282" s="403">
        <f>H283</f>
        <v>1096376</v>
      </c>
      <c r="I282" s="403">
        <f>I283</f>
        <v>1096375.95</v>
      </c>
      <c r="J282" s="599">
        <f t="shared" si="81"/>
        <v>0.9999999543952074</v>
      </c>
      <c r="K282" s="403">
        <f t="shared" si="80"/>
        <v>1096376</v>
      </c>
      <c r="L282" s="403">
        <f t="shared" si="80"/>
        <v>1096375.95</v>
      </c>
      <c r="M282" s="609">
        <f>L282/K282</f>
        <v>0.9999999543952074</v>
      </c>
      <c r="N282" s="143"/>
      <c r="O282" s="143"/>
    </row>
    <row r="283" spans="1:15" s="83" customFormat="1" ht="15">
      <c r="A283" s="113"/>
      <c r="B283" s="165"/>
      <c r="C283" s="165"/>
      <c r="D283" s="115" t="s">
        <v>253</v>
      </c>
      <c r="E283" s="119"/>
      <c r="F283" s="402"/>
      <c r="G283" s="577"/>
      <c r="H283" s="397">
        <v>1096376</v>
      </c>
      <c r="I283" s="397">
        <v>1096375.95</v>
      </c>
      <c r="J283" s="598">
        <f t="shared" si="81"/>
        <v>0.9999999543952074</v>
      </c>
      <c r="K283" s="397">
        <f t="shared" si="80"/>
        <v>1096376</v>
      </c>
      <c r="L283" s="397">
        <f t="shared" si="80"/>
        <v>1096375.95</v>
      </c>
      <c r="M283" s="610">
        <f>L283/K283</f>
        <v>0.9999999543952074</v>
      </c>
      <c r="N283" s="143"/>
      <c r="O283" s="143"/>
    </row>
    <row r="284" spans="1:15" s="83" customFormat="1" ht="30.75">
      <c r="A284" s="161" t="s">
        <v>138</v>
      </c>
      <c r="B284" s="204">
        <v>8340</v>
      </c>
      <c r="C284" s="165" t="s">
        <v>201</v>
      </c>
      <c r="D284" s="114" t="s">
        <v>158</v>
      </c>
      <c r="E284" s="119"/>
      <c r="F284" s="398"/>
      <c r="G284" s="598"/>
      <c r="H284" s="119">
        <f>H285+H286</f>
        <v>474800</v>
      </c>
      <c r="I284" s="119">
        <f>I285+I286</f>
        <v>101601.5</v>
      </c>
      <c r="J284" s="598">
        <f t="shared" si="81"/>
        <v>0.2139879949452401</v>
      </c>
      <c r="K284" s="119">
        <f t="shared" si="79"/>
        <v>474800</v>
      </c>
      <c r="L284" s="119">
        <f t="shared" si="79"/>
        <v>101601.5</v>
      </c>
      <c r="M284" s="607">
        <f t="shared" si="78"/>
        <v>0.2139879949452401</v>
      </c>
      <c r="N284" s="143"/>
      <c r="O284" s="143"/>
    </row>
    <row r="285" spans="1:15" s="83" customFormat="1" ht="18" customHeight="1">
      <c r="A285" s="161"/>
      <c r="B285" s="119"/>
      <c r="C285" s="165"/>
      <c r="D285" s="112" t="s">
        <v>249</v>
      </c>
      <c r="E285" s="119"/>
      <c r="F285" s="398"/>
      <c r="G285" s="598"/>
      <c r="H285" s="398">
        <v>284800</v>
      </c>
      <c r="I285" s="398">
        <v>101601.5</v>
      </c>
      <c r="J285" s="599">
        <f t="shared" si="81"/>
        <v>0.35674683988764044</v>
      </c>
      <c r="K285" s="398">
        <f t="shared" si="79"/>
        <v>284800</v>
      </c>
      <c r="L285" s="398">
        <f t="shared" si="79"/>
        <v>101601.5</v>
      </c>
      <c r="M285" s="606">
        <f t="shared" si="78"/>
        <v>0.35674683988764044</v>
      </c>
      <c r="N285" s="143"/>
      <c r="O285" s="143"/>
    </row>
    <row r="286" spans="1:15" s="83" customFormat="1" ht="19.5" customHeight="1" thickBot="1">
      <c r="A286" s="161"/>
      <c r="B286" s="165"/>
      <c r="C286" s="165"/>
      <c r="D286" s="112" t="s">
        <v>252</v>
      </c>
      <c r="E286" s="119"/>
      <c r="F286" s="398"/>
      <c r="G286" s="598"/>
      <c r="H286" s="398">
        <v>190000</v>
      </c>
      <c r="I286" s="119"/>
      <c r="J286" s="599">
        <f t="shared" si="81"/>
        <v>0</v>
      </c>
      <c r="K286" s="398">
        <f t="shared" si="79"/>
        <v>190000</v>
      </c>
      <c r="L286" s="398">
        <f t="shared" si="79"/>
        <v>0</v>
      </c>
      <c r="M286" s="606">
        <f t="shared" si="78"/>
        <v>0</v>
      </c>
      <c r="N286" s="143"/>
      <c r="O286" s="143"/>
    </row>
    <row r="287" spans="1:15" s="83" customFormat="1" ht="48.75" customHeight="1" thickBot="1">
      <c r="A287" s="158" t="s">
        <v>226</v>
      </c>
      <c r="B287" s="193"/>
      <c r="C287" s="193"/>
      <c r="D287" s="654" t="s">
        <v>58</v>
      </c>
      <c r="E287" s="124">
        <f aca="true" t="shared" si="82" ref="E287:F289">E288</f>
        <v>2724181</v>
      </c>
      <c r="F287" s="124">
        <f t="shared" si="82"/>
        <v>1124487.36</v>
      </c>
      <c r="G287" s="613">
        <f aca="true" t="shared" si="83" ref="G287:G292">F287/E287</f>
        <v>0.4127799731368804</v>
      </c>
      <c r="H287" s="124">
        <f>H288</f>
        <v>68091860</v>
      </c>
      <c r="I287" s="124">
        <f>I288</f>
        <v>12166435.73</v>
      </c>
      <c r="J287" s="613">
        <f t="shared" si="81"/>
        <v>0.1786768011624297</v>
      </c>
      <c r="K287" s="124">
        <f t="shared" si="79"/>
        <v>70816041</v>
      </c>
      <c r="L287" s="124">
        <f t="shared" si="79"/>
        <v>13290923.09</v>
      </c>
      <c r="M287" s="614">
        <f t="shared" si="78"/>
        <v>0.18768237961791737</v>
      </c>
      <c r="N287" s="143"/>
      <c r="O287" s="143"/>
    </row>
    <row r="288" spans="1:15" s="83" customFormat="1" ht="47.25" customHeight="1">
      <c r="A288" s="656" t="s">
        <v>227</v>
      </c>
      <c r="B288" s="652"/>
      <c r="C288" s="652"/>
      <c r="D288" s="653" t="s">
        <v>58</v>
      </c>
      <c r="E288" s="403">
        <f t="shared" si="82"/>
        <v>2724181</v>
      </c>
      <c r="F288" s="403">
        <f t="shared" si="82"/>
        <v>1124487.36</v>
      </c>
      <c r="G288" s="584">
        <f t="shared" si="83"/>
        <v>0.4127799731368804</v>
      </c>
      <c r="H288" s="403">
        <f>H289+H295+H298+H301+H304+H319+H325+H335+H342+H345+H348+H313+H316</f>
        <v>68091860</v>
      </c>
      <c r="I288" s="403">
        <f>I289+I295+I298+I301+I304+I319+I325+I335+I342+I345+I348+I313+I316</f>
        <v>12166435.73</v>
      </c>
      <c r="J288" s="584">
        <f t="shared" si="81"/>
        <v>0.1786768011624297</v>
      </c>
      <c r="K288" s="403">
        <f>E288+H288</f>
        <v>70816041</v>
      </c>
      <c r="L288" s="403">
        <f>F288+I288</f>
        <v>13290923.09</v>
      </c>
      <c r="M288" s="585">
        <f t="shared" si="78"/>
        <v>0.18768237961791737</v>
      </c>
      <c r="N288" s="143"/>
      <c r="O288" s="143"/>
    </row>
    <row r="289" spans="1:15" s="83" customFormat="1" ht="66" customHeight="1">
      <c r="A289" s="116" t="s">
        <v>159</v>
      </c>
      <c r="B289" s="168" t="s">
        <v>88</v>
      </c>
      <c r="C289" s="168" t="s">
        <v>196</v>
      </c>
      <c r="D289" s="120" t="s">
        <v>89</v>
      </c>
      <c r="E289" s="397">
        <f t="shared" si="82"/>
        <v>2724181</v>
      </c>
      <c r="F289" s="401">
        <f t="shared" si="82"/>
        <v>1124487.36</v>
      </c>
      <c r="G289" s="577">
        <f t="shared" si="83"/>
        <v>0.4127799731368804</v>
      </c>
      <c r="H289" s="397"/>
      <c r="I289" s="397"/>
      <c r="J289" s="577"/>
      <c r="K289" s="397">
        <f t="shared" si="79"/>
        <v>2724181</v>
      </c>
      <c r="L289" s="397">
        <f t="shared" si="79"/>
        <v>1124487.36</v>
      </c>
      <c r="M289" s="611">
        <f t="shared" si="78"/>
        <v>0.4127799731368804</v>
      </c>
      <c r="N289" s="143"/>
      <c r="O289" s="143"/>
    </row>
    <row r="290" spans="1:15" s="126" customFormat="1" ht="21" customHeight="1">
      <c r="A290" s="125"/>
      <c r="B290" s="190"/>
      <c r="C290" s="190"/>
      <c r="D290" s="112" t="s">
        <v>249</v>
      </c>
      <c r="E290" s="398">
        <v>2724181</v>
      </c>
      <c r="F290" s="399">
        <v>1124487.36</v>
      </c>
      <c r="G290" s="580">
        <f>F290/E290</f>
        <v>0.4127799731368804</v>
      </c>
      <c r="H290" s="398"/>
      <c r="I290" s="398"/>
      <c r="J290" s="588"/>
      <c r="K290" s="398">
        <f aca="true" t="shared" si="84" ref="K290:L305">E290+H290</f>
        <v>2724181</v>
      </c>
      <c r="L290" s="398">
        <f t="shared" si="84"/>
        <v>1124487.36</v>
      </c>
      <c r="M290" s="586">
        <f t="shared" si="78"/>
        <v>0.4127799731368804</v>
      </c>
      <c r="N290" s="143"/>
      <c r="O290" s="143"/>
    </row>
    <row r="291" spans="1:15" s="83" customFormat="1" ht="18.75" customHeight="1">
      <c r="A291" s="113"/>
      <c r="B291" s="165"/>
      <c r="C291" s="165"/>
      <c r="D291" s="115" t="s">
        <v>250</v>
      </c>
      <c r="E291" s="119">
        <v>2537382</v>
      </c>
      <c r="F291" s="402">
        <v>1033790.8</v>
      </c>
      <c r="G291" s="582">
        <f t="shared" si="83"/>
        <v>0.40742418760754195</v>
      </c>
      <c r="H291" s="119"/>
      <c r="I291" s="119"/>
      <c r="J291" s="587"/>
      <c r="K291" s="119">
        <f t="shared" si="84"/>
        <v>2537382</v>
      </c>
      <c r="L291" s="119">
        <f t="shared" si="84"/>
        <v>1033790.8</v>
      </c>
      <c r="M291" s="605">
        <f t="shared" si="78"/>
        <v>0.40742418760754195</v>
      </c>
      <c r="N291" s="143"/>
      <c r="O291" s="143"/>
    </row>
    <row r="292" spans="1:15" s="83" customFormat="1" ht="30.75">
      <c r="A292" s="113"/>
      <c r="B292" s="165"/>
      <c r="C292" s="165"/>
      <c r="D292" s="115" t="s">
        <v>251</v>
      </c>
      <c r="E292" s="119">
        <v>79018</v>
      </c>
      <c r="F292" s="402">
        <v>28823.97</v>
      </c>
      <c r="G292" s="582">
        <f t="shared" si="83"/>
        <v>0.36477726593940624</v>
      </c>
      <c r="H292" s="119"/>
      <c r="I292" s="119"/>
      <c r="J292" s="587"/>
      <c r="K292" s="119">
        <f t="shared" si="84"/>
        <v>79018</v>
      </c>
      <c r="L292" s="119">
        <f t="shared" si="84"/>
        <v>28823.97</v>
      </c>
      <c r="M292" s="605">
        <f t="shared" si="78"/>
        <v>0.36477726593940624</v>
      </c>
      <c r="N292" s="143"/>
      <c r="O292" s="143"/>
    </row>
    <row r="293" spans="1:15" s="126" customFormat="1" ht="15" hidden="1">
      <c r="A293" s="161"/>
      <c r="B293" s="165"/>
      <c r="C293" s="165"/>
      <c r="D293" s="112" t="s">
        <v>252</v>
      </c>
      <c r="E293" s="404"/>
      <c r="F293" s="405"/>
      <c r="G293" s="584"/>
      <c r="H293" s="403"/>
      <c r="I293" s="403"/>
      <c r="J293" s="580"/>
      <c r="K293" s="403">
        <f t="shared" si="84"/>
        <v>0</v>
      </c>
      <c r="L293" s="119">
        <f t="shared" si="84"/>
        <v>0</v>
      </c>
      <c r="M293" s="605" t="e">
        <f t="shared" si="78"/>
        <v>#DIV/0!</v>
      </c>
      <c r="N293" s="143"/>
      <c r="O293" s="143"/>
    </row>
    <row r="294" spans="1:15" s="126" customFormat="1" ht="17.25" customHeight="1" hidden="1">
      <c r="A294" s="161"/>
      <c r="B294" s="165"/>
      <c r="C294" s="165"/>
      <c r="D294" s="115" t="s">
        <v>253</v>
      </c>
      <c r="E294" s="404"/>
      <c r="F294" s="405"/>
      <c r="G294" s="584"/>
      <c r="H294" s="397"/>
      <c r="I294" s="397"/>
      <c r="J294" s="582"/>
      <c r="K294" s="397">
        <f t="shared" si="84"/>
        <v>0</v>
      </c>
      <c r="L294" s="119">
        <f t="shared" si="84"/>
        <v>0</v>
      </c>
      <c r="M294" s="605" t="e">
        <f t="shared" si="78"/>
        <v>#DIV/0!</v>
      </c>
      <c r="N294" s="143"/>
      <c r="O294" s="143"/>
    </row>
    <row r="295" spans="1:15" s="126" customFormat="1" ht="17.25" customHeight="1">
      <c r="A295" s="161" t="s">
        <v>472</v>
      </c>
      <c r="B295" s="110" t="s">
        <v>211</v>
      </c>
      <c r="C295" s="165" t="s">
        <v>202</v>
      </c>
      <c r="D295" s="115" t="s">
        <v>91</v>
      </c>
      <c r="E295" s="404"/>
      <c r="F295" s="405"/>
      <c r="G295" s="584"/>
      <c r="H295" s="397">
        <f>H296</f>
        <v>4694110</v>
      </c>
      <c r="I295" s="397">
        <f>I296</f>
        <v>32693.88</v>
      </c>
      <c r="J295" s="598">
        <f>I295/H295</f>
        <v>0.0069648730004196755</v>
      </c>
      <c r="K295" s="397">
        <f t="shared" si="84"/>
        <v>4694110</v>
      </c>
      <c r="L295" s="119">
        <f t="shared" si="84"/>
        <v>32693.88</v>
      </c>
      <c r="M295" s="607">
        <f t="shared" si="78"/>
        <v>0.0069648730004196755</v>
      </c>
      <c r="N295" s="143"/>
      <c r="O295" s="143"/>
    </row>
    <row r="296" spans="1:15" s="126" customFormat="1" ht="17.25" customHeight="1">
      <c r="A296" s="161"/>
      <c r="B296" s="110"/>
      <c r="C296" s="165"/>
      <c r="D296" s="112" t="s">
        <v>252</v>
      </c>
      <c r="E296" s="404"/>
      <c r="F296" s="405"/>
      <c r="G296" s="584"/>
      <c r="H296" s="403">
        <f>H297</f>
        <v>4694110</v>
      </c>
      <c r="I296" s="403">
        <f>I297</f>
        <v>32693.88</v>
      </c>
      <c r="J296" s="599">
        <f aca="true" t="shared" si="85" ref="J296:J350">I296/H296</f>
        <v>0.0069648730004196755</v>
      </c>
      <c r="K296" s="403">
        <f t="shared" si="84"/>
        <v>4694110</v>
      </c>
      <c r="L296" s="398">
        <f t="shared" si="84"/>
        <v>32693.88</v>
      </c>
      <c r="M296" s="606">
        <f t="shared" si="78"/>
        <v>0.0069648730004196755</v>
      </c>
      <c r="N296" s="143"/>
      <c r="O296" s="143"/>
    </row>
    <row r="297" spans="1:15" s="126" customFormat="1" ht="17.25" customHeight="1">
      <c r="A297" s="161"/>
      <c r="B297" s="110"/>
      <c r="C297" s="165"/>
      <c r="D297" s="115" t="s">
        <v>253</v>
      </c>
      <c r="E297" s="398"/>
      <c r="F297" s="399"/>
      <c r="G297" s="580"/>
      <c r="H297" s="119">
        <v>4694110</v>
      </c>
      <c r="I297" s="119">
        <v>32693.88</v>
      </c>
      <c r="J297" s="598">
        <f t="shared" si="85"/>
        <v>0.0069648730004196755</v>
      </c>
      <c r="K297" s="119">
        <f t="shared" si="84"/>
        <v>4694110</v>
      </c>
      <c r="L297" s="119">
        <f t="shared" si="84"/>
        <v>32693.88</v>
      </c>
      <c r="M297" s="607">
        <f t="shared" si="78"/>
        <v>0.0069648730004196755</v>
      </c>
      <c r="N297" s="143"/>
      <c r="O297" s="143"/>
    </row>
    <row r="298" spans="1:15" s="126" customFormat="1" ht="34.5" customHeight="1">
      <c r="A298" s="161" t="s">
        <v>473</v>
      </c>
      <c r="B298" s="110" t="s">
        <v>16</v>
      </c>
      <c r="C298" s="712" t="s">
        <v>203</v>
      </c>
      <c r="D298" s="713" t="s">
        <v>393</v>
      </c>
      <c r="E298" s="404"/>
      <c r="F298" s="405"/>
      <c r="G298" s="584"/>
      <c r="H298" s="397">
        <f>H299</f>
        <v>14803413</v>
      </c>
      <c r="I298" s="397">
        <f>I299</f>
        <v>7457630.43</v>
      </c>
      <c r="J298" s="582">
        <f t="shared" si="85"/>
        <v>0.5037777727338959</v>
      </c>
      <c r="K298" s="397">
        <f t="shared" si="84"/>
        <v>14803413</v>
      </c>
      <c r="L298" s="119">
        <f t="shared" si="84"/>
        <v>7457630.43</v>
      </c>
      <c r="M298" s="605">
        <f t="shared" si="78"/>
        <v>0.5037777727338959</v>
      </c>
      <c r="N298" s="143"/>
      <c r="O298" s="143"/>
    </row>
    <row r="299" spans="1:15" s="126" customFormat="1" ht="17.25" customHeight="1">
      <c r="A299" s="161"/>
      <c r="B299" s="110"/>
      <c r="C299" s="165"/>
      <c r="D299" s="112" t="s">
        <v>252</v>
      </c>
      <c r="E299" s="404"/>
      <c r="F299" s="405"/>
      <c r="G299" s="584"/>
      <c r="H299" s="403">
        <f>H300</f>
        <v>14803413</v>
      </c>
      <c r="I299" s="403">
        <f>I300</f>
        <v>7457630.43</v>
      </c>
      <c r="J299" s="580">
        <f t="shared" si="85"/>
        <v>0.5037777727338959</v>
      </c>
      <c r="K299" s="403">
        <f t="shared" si="84"/>
        <v>14803413</v>
      </c>
      <c r="L299" s="398">
        <f t="shared" si="84"/>
        <v>7457630.43</v>
      </c>
      <c r="M299" s="586">
        <f t="shared" si="78"/>
        <v>0.5037777727338959</v>
      </c>
      <c r="N299" s="143"/>
      <c r="O299" s="143"/>
    </row>
    <row r="300" spans="1:15" s="126" customFormat="1" ht="17.25" customHeight="1">
      <c r="A300" s="161"/>
      <c r="B300" s="110"/>
      <c r="C300" s="165"/>
      <c r="D300" s="115" t="s">
        <v>253</v>
      </c>
      <c r="E300" s="404"/>
      <c r="F300" s="405"/>
      <c r="G300" s="584"/>
      <c r="H300" s="397">
        <v>14803413</v>
      </c>
      <c r="I300" s="397">
        <v>7457630.43</v>
      </c>
      <c r="J300" s="582">
        <f t="shared" si="85"/>
        <v>0.5037777727338959</v>
      </c>
      <c r="K300" s="397">
        <f t="shared" si="84"/>
        <v>14803413</v>
      </c>
      <c r="L300" s="119">
        <f t="shared" si="84"/>
        <v>7457630.43</v>
      </c>
      <c r="M300" s="605">
        <f t="shared" si="78"/>
        <v>0.5037777727338959</v>
      </c>
      <c r="N300" s="143"/>
      <c r="O300" s="143"/>
    </row>
    <row r="301" spans="1:15" s="126" customFormat="1" ht="28.5" customHeight="1">
      <c r="A301" s="161" t="s">
        <v>474</v>
      </c>
      <c r="B301" s="110" t="s">
        <v>223</v>
      </c>
      <c r="C301" s="712" t="s">
        <v>197</v>
      </c>
      <c r="D301" s="713" t="s">
        <v>476</v>
      </c>
      <c r="E301" s="404"/>
      <c r="F301" s="405"/>
      <c r="G301" s="584"/>
      <c r="H301" s="397">
        <f>H302</f>
        <v>612798</v>
      </c>
      <c r="I301" s="397">
        <f>I302</f>
        <v>502290.44</v>
      </c>
      <c r="J301" s="598">
        <f t="shared" si="85"/>
        <v>0.8196672312899194</v>
      </c>
      <c r="K301" s="397">
        <f t="shared" si="84"/>
        <v>612798</v>
      </c>
      <c r="L301" s="119">
        <f t="shared" si="84"/>
        <v>502290.44</v>
      </c>
      <c r="M301" s="607">
        <f t="shared" si="78"/>
        <v>0.8196672312899194</v>
      </c>
      <c r="N301" s="143"/>
      <c r="O301" s="143"/>
    </row>
    <row r="302" spans="1:15" s="126" customFormat="1" ht="17.25" customHeight="1">
      <c r="A302" s="161"/>
      <c r="B302" s="110"/>
      <c r="C302" s="165"/>
      <c r="D302" s="112" t="s">
        <v>252</v>
      </c>
      <c r="E302" s="404"/>
      <c r="F302" s="405"/>
      <c r="G302" s="584"/>
      <c r="H302" s="403">
        <f>H303</f>
        <v>612798</v>
      </c>
      <c r="I302" s="403">
        <f>I303</f>
        <v>502290.44</v>
      </c>
      <c r="J302" s="599">
        <f t="shared" si="85"/>
        <v>0.8196672312899194</v>
      </c>
      <c r="K302" s="403">
        <f t="shared" si="84"/>
        <v>612798</v>
      </c>
      <c r="L302" s="398">
        <f t="shared" si="84"/>
        <v>502290.44</v>
      </c>
      <c r="M302" s="606">
        <f t="shared" si="78"/>
        <v>0.8196672312899194</v>
      </c>
      <c r="N302" s="143"/>
      <c r="O302" s="143"/>
    </row>
    <row r="303" spans="1:15" s="126" customFormat="1" ht="17.25" customHeight="1">
      <c r="A303" s="161"/>
      <c r="B303" s="110"/>
      <c r="C303" s="165"/>
      <c r="D303" s="115" t="s">
        <v>253</v>
      </c>
      <c r="E303" s="404"/>
      <c r="F303" s="405"/>
      <c r="G303" s="584"/>
      <c r="H303" s="397">
        <v>612798</v>
      </c>
      <c r="I303" s="397">
        <v>502290.44</v>
      </c>
      <c r="J303" s="598">
        <f t="shared" si="85"/>
        <v>0.8196672312899194</v>
      </c>
      <c r="K303" s="397">
        <f t="shared" si="84"/>
        <v>612798</v>
      </c>
      <c r="L303" s="119">
        <f t="shared" si="84"/>
        <v>502290.44</v>
      </c>
      <c r="M303" s="607">
        <f t="shared" si="78"/>
        <v>0.8196672312899194</v>
      </c>
      <c r="N303" s="143"/>
      <c r="O303" s="143"/>
    </row>
    <row r="304" spans="1:15" s="126" customFormat="1" ht="52.5" customHeight="1">
      <c r="A304" s="161" t="s">
        <v>475</v>
      </c>
      <c r="B304" s="110" t="s">
        <v>224</v>
      </c>
      <c r="C304" s="712" t="s">
        <v>152</v>
      </c>
      <c r="D304" s="713" t="s">
        <v>477</v>
      </c>
      <c r="E304" s="404"/>
      <c r="F304" s="405"/>
      <c r="G304" s="584"/>
      <c r="H304" s="397">
        <f>H305</f>
        <v>385436</v>
      </c>
      <c r="I304" s="397">
        <f>I305</f>
        <v>0</v>
      </c>
      <c r="J304" s="598">
        <f t="shared" si="85"/>
        <v>0</v>
      </c>
      <c r="K304" s="397">
        <f t="shared" si="84"/>
        <v>385436</v>
      </c>
      <c r="L304" s="119">
        <f t="shared" si="84"/>
        <v>0</v>
      </c>
      <c r="M304" s="607">
        <f t="shared" si="78"/>
        <v>0</v>
      </c>
      <c r="N304" s="143"/>
      <c r="O304" s="143"/>
    </row>
    <row r="305" spans="1:15" s="126" customFormat="1" ht="17.25" customHeight="1">
      <c r="A305" s="161"/>
      <c r="B305" s="110"/>
      <c r="C305" s="165"/>
      <c r="D305" s="112" t="s">
        <v>252</v>
      </c>
      <c r="E305" s="404"/>
      <c r="F305" s="405"/>
      <c r="G305" s="584"/>
      <c r="H305" s="403">
        <f>H306</f>
        <v>385436</v>
      </c>
      <c r="I305" s="403">
        <f>I306</f>
        <v>0</v>
      </c>
      <c r="J305" s="599">
        <f t="shared" si="85"/>
        <v>0</v>
      </c>
      <c r="K305" s="403">
        <f t="shared" si="84"/>
        <v>385436</v>
      </c>
      <c r="L305" s="398">
        <f t="shared" si="84"/>
        <v>0</v>
      </c>
      <c r="M305" s="606">
        <f t="shared" si="78"/>
        <v>0</v>
      </c>
      <c r="N305" s="143"/>
      <c r="O305" s="143"/>
    </row>
    <row r="306" spans="1:15" s="126" customFormat="1" ht="17.25" customHeight="1">
      <c r="A306" s="161"/>
      <c r="B306" s="110"/>
      <c r="C306" s="165"/>
      <c r="D306" s="115" t="s">
        <v>253</v>
      </c>
      <c r="E306" s="404"/>
      <c r="F306" s="405"/>
      <c r="G306" s="584"/>
      <c r="H306" s="397">
        <v>385436</v>
      </c>
      <c r="I306" s="397">
        <v>0</v>
      </c>
      <c r="J306" s="598">
        <f t="shared" si="85"/>
        <v>0</v>
      </c>
      <c r="K306" s="397">
        <f>E306+H306</f>
        <v>385436</v>
      </c>
      <c r="L306" s="119">
        <f>F306+I306</f>
        <v>0</v>
      </c>
      <c r="M306" s="607">
        <f t="shared" si="78"/>
        <v>0</v>
      </c>
      <c r="N306" s="143"/>
      <c r="O306" s="143"/>
    </row>
    <row r="307" spans="1:15" s="126" customFormat="1" ht="51" customHeight="1" hidden="1">
      <c r="A307" s="161" t="s">
        <v>397</v>
      </c>
      <c r="B307" s="110" t="s">
        <v>398</v>
      </c>
      <c r="C307" s="165" t="s">
        <v>214</v>
      </c>
      <c r="D307" s="553" t="s">
        <v>396</v>
      </c>
      <c r="E307" s="404"/>
      <c r="F307" s="405"/>
      <c r="G307" s="584"/>
      <c r="H307" s="397">
        <f>H308</f>
        <v>0</v>
      </c>
      <c r="I307" s="397">
        <f>I308</f>
        <v>0</v>
      </c>
      <c r="J307" s="598" t="e">
        <f t="shared" si="85"/>
        <v>#DIV/0!</v>
      </c>
      <c r="K307" s="397">
        <f aca="true" t="shared" si="86" ref="K307:K318">E307+H307</f>
        <v>0</v>
      </c>
      <c r="L307" s="119">
        <f aca="true" t="shared" si="87" ref="L307:L318">F307+I307</f>
        <v>0</v>
      </c>
      <c r="M307" s="607" t="e">
        <f t="shared" si="78"/>
        <v>#DIV/0!</v>
      </c>
      <c r="N307" s="143"/>
      <c r="O307" s="143"/>
    </row>
    <row r="308" spans="1:15" s="126" customFormat="1" ht="15" hidden="1">
      <c r="A308" s="161"/>
      <c r="B308" s="110"/>
      <c r="C308" s="209"/>
      <c r="D308" s="112" t="s">
        <v>252</v>
      </c>
      <c r="E308" s="404"/>
      <c r="F308" s="405"/>
      <c r="G308" s="584"/>
      <c r="H308" s="403">
        <f>H309</f>
        <v>0</v>
      </c>
      <c r="I308" s="403">
        <f>I309</f>
        <v>0</v>
      </c>
      <c r="J308" s="598" t="e">
        <f t="shared" si="85"/>
        <v>#DIV/0!</v>
      </c>
      <c r="K308" s="397">
        <f t="shared" si="86"/>
        <v>0</v>
      </c>
      <c r="L308" s="119">
        <f t="shared" si="87"/>
        <v>0</v>
      </c>
      <c r="M308" s="607" t="e">
        <f t="shared" si="78"/>
        <v>#DIV/0!</v>
      </c>
      <c r="N308" s="143"/>
      <c r="O308" s="143"/>
    </row>
    <row r="309" spans="1:15" s="126" customFormat="1" ht="15" hidden="1">
      <c r="A309" s="161"/>
      <c r="B309" s="110"/>
      <c r="C309" s="209"/>
      <c r="D309" s="483" t="s">
        <v>253</v>
      </c>
      <c r="E309" s="404"/>
      <c r="F309" s="405"/>
      <c r="G309" s="584"/>
      <c r="H309" s="397"/>
      <c r="I309" s="397"/>
      <c r="J309" s="598" t="e">
        <f t="shared" si="85"/>
        <v>#DIV/0!</v>
      </c>
      <c r="K309" s="397">
        <f t="shared" si="86"/>
        <v>0</v>
      </c>
      <c r="L309" s="119">
        <f t="shared" si="87"/>
        <v>0</v>
      </c>
      <c r="M309" s="607" t="e">
        <f t="shared" si="78"/>
        <v>#DIV/0!</v>
      </c>
      <c r="N309" s="143"/>
      <c r="O309" s="143"/>
    </row>
    <row r="310" spans="1:15" s="83" customFormat="1" ht="33" customHeight="1" hidden="1">
      <c r="A310" s="161" t="s">
        <v>399</v>
      </c>
      <c r="B310" s="110" t="s">
        <v>104</v>
      </c>
      <c r="C310" s="209" t="s">
        <v>214</v>
      </c>
      <c r="D310" s="484" t="s">
        <v>105</v>
      </c>
      <c r="E310" s="644"/>
      <c r="F310" s="622"/>
      <c r="G310" s="577"/>
      <c r="H310" s="397">
        <f>H311</f>
        <v>0</v>
      </c>
      <c r="I310" s="397">
        <f>I311</f>
        <v>0</v>
      </c>
      <c r="J310" s="598" t="e">
        <f t="shared" si="85"/>
        <v>#DIV/0!</v>
      </c>
      <c r="K310" s="397">
        <f t="shared" si="86"/>
        <v>0</v>
      </c>
      <c r="L310" s="119">
        <f t="shared" si="87"/>
        <v>0</v>
      </c>
      <c r="M310" s="607" t="e">
        <f t="shared" si="78"/>
        <v>#DIV/0!</v>
      </c>
      <c r="N310" s="143"/>
      <c r="O310" s="143"/>
    </row>
    <row r="311" spans="1:15" s="126" customFormat="1" ht="15" hidden="1">
      <c r="A311" s="161"/>
      <c r="B311" s="110"/>
      <c r="C311" s="209"/>
      <c r="D311" s="112" t="s">
        <v>252</v>
      </c>
      <c r="E311" s="407"/>
      <c r="F311" s="405"/>
      <c r="G311" s="584"/>
      <c r="H311" s="403">
        <f>H312</f>
        <v>0</v>
      </c>
      <c r="I311" s="403">
        <f>I312</f>
        <v>0</v>
      </c>
      <c r="J311" s="598" t="e">
        <f t="shared" si="85"/>
        <v>#DIV/0!</v>
      </c>
      <c r="K311" s="397">
        <f t="shared" si="86"/>
        <v>0</v>
      </c>
      <c r="L311" s="119">
        <f t="shared" si="87"/>
        <v>0</v>
      </c>
      <c r="M311" s="607" t="e">
        <f t="shared" si="78"/>
        <v>#DIV/0!</v>
      </c>
      <c r="N311" s="143"/>
      <c r="O311" s="143"/>
    </row>
    <row r="312" spans="1:15" s="126" customFormat="1" ht="15" hidden="1">
      <c r="A312" s="161"/>
      <c r="B312" s="110"/>
      <c r="C312" s="209"/>
      <c r="D312" s="483" t="s">
        <v>253</v>
      </c>
      <c r="E312" s="404"/>
      <c r="F312" s="405"/>
      <c r="G312" s="584"/>
      <c r="H312" s="397"/>
      <c r="I312" s="397"/>
      <c r="J312" s="598" t="e">
        <f t="shared" si="85"/>
        <v>#DIV/0!</v>
      </c>
      <c r="K312" s="397">
        <f t="shared" si="86"/>
        <v>0</v>
      </c>
      <c r="L312" s="119">
        <f t="shared" si="87"/>
        <v>0</v>
      </c>
      <c r="M312" s="607" t="e">
        <f t="shared" si="78"/>
        <v>#DIV/0!</v>
      </c>
      <c r="N312" s="143"/>
      <c r="O312" s="143"/>
    </row>
    <row r="313" spans="1:15" s="126" customFormat="1" ht="46.5">
      <c r="A313" s="161" t="s">
        <v>397</v>
      </c>
      <c r="B313" s="110" t="s">
        <v>398</v>
      </c>
      <c r="C313" s="209" t="s">
        <v>214</v>
      </c>
      <c r="D313" s="483" t="s">
        <v>396</v>
      </c>
      <c r="E313" s="404"/>
      <c r="F313" s="405"/>
      <c r="G313" s="584"/>
      <c r="H313" s="397">
        <f>H314</f>
        <v>7702800</v>
      </c>
      <c r="I313" s="397">
        <v>0</v>
      </c>
      <c r="J313" s="598">
        <f t="shared" si="85"/>
        <v>0</v>
      </c>
      <c r="K313" s="397">
        <f t="shared" si="86"/>
        <v>7702800</v>
      </c>
      <c r="L313" s="119">
        <f t="shared" si="87"/>
        <v>0</v>
      </c>
      <c r="M313" s="607">
        <f t="shared" si="78"/>
        <v>0</v>
      </c>
      <c r="N313" s="143"/>
      <c r="O313" s="143"/>
    </row>
    <row r="314" spans="1:15" s="126" customFormat="1" ht="15">
      <c r="A314" s="161"/>
      <c r="B314" s="110"/>
      <c r="C314" s="209"/>
      <c r="D314" s="112" t="s">
        <v>252</v>
      </c>
      <c r="E314" s="404"/>
      <c r="F314" s="405"/>
      <c r="G314" s="584"/>
      <c r="H314" s="403">
        <f>H315</f>
        <v>7702800</v>
      </c>
      <c r="I314" s="403">
        <v>0</v>
      </c>
      <c r="J314" s="599">
        <f t="shared" si="85"/>
        <v>0</v>
      </c>
      <c r="K314" s="403">
        <f t="shared" si="86"/>
        <v>7702800</v>
      </c>
      <c r="L314" s="398">
        <f t="shared" si="87"/>
        <v>0</v>
      </c>
      <c r="M314" s="606">
        <f t="shared" si="78"/>
        <v>0</v>
      </c>
      <c r="N314" s="143"/>
      <c r="O314" s="143"/>
    </row>
    <row r="315" spans="1:15" s="126" customFormat="1" ht="15">
      <c r="A315" s="161"/>
      <c r="B315" s="110"/>
      <c r="C315" s="209"/>
      <c r="D315" s="115" t="s">
        <v>253</v>
      </c>
      <c r="E315" s="404"/>
      <c r="F315" s="405"/>
      <c r="G315" s="584"/>
      <c r="H315" s="397">
        <v>7702800</v>
      </c>
      <c r="I315" s="397">
        <v>0</v>
      </c>
      <c r="J315" s="598">
        <f t="shared" si="85"/>
        <v>0</v>
      </c>
      <c r="K315" s="397">
        <f t="shared" si="86"/>
        <v>7702800</v>
      </c>
      <c r="L315" s="119">
        <f t="shared" si="87"/>
        <v>0</v>
      </c>
      <c r="M315" s="607">
        <f t="shared" si="78"/>
        <v>0</v>
      </c>
      <c r="N315" s="143"/>
      <c r="O315" s="143"/>
    </row>
    <row r="316" spans="1:15" s="126" customFormat="1" ht="30.75">
      <c r="A316" s="161" t="s">
        <v>399</v>
      </c>
      <c r="B316" s="110" t="s">
        <v>104</v>
      </c>
      <c r="C316" s="209" t="s">
        <v>214</v>
      </c>
      <c r="D316" s="115" t="s">
        <v>105</v>
      </c>
      <c r="E316" s="404"/>
      <c r="F316" s="405"/>
      <c r="G316" s="584"/>
      <c r="H316" s="397">
        <f>H317</f>
        <v>213272</v>
      </c>
      <c r="I316" s="397">
        <v>0</v>
      </c>
      <c r="J316" s="598">
        <f t="shared" si="85"/>
        <v>0</v>
      </c>
      <c r="K316" s="397">
        <f t="shared" si="86"/>
        <v>213272</v>
      </c>
      <c r="L316" s="119">
        <f t="shared" si="87"/>
        <v>0</v>
      </c>
      <c r="M316" s="607">
        <f t="shared" si="78"/>
        <v>0</v>
      </c>
      <c r="N316" s="143"/>
      <c r="O316" s="143"/>
    </row>
    <row r="317" spans="1:15" s="126" customFormat="1" ht="15">
      <c r="A317" s="161"/>
      <c r="B317" s="110"/>
      <c r="C317" s="209"/>
      <c r="D317" s="112" t="s">
        <v>252</v>
      </c>
      <c r="E317" s="404"/>
      <c r="F317" s="405"/>
      <c r="G317" s="584"/>
      <c r="H317" s="403">
        <f>H318</f>
        <v>213272</v>
      </c>
      <c r="I317" s="403">
        <v>0</v>
      </c>
      <c r="J317" s="599">
        <f t="shared" si="85"/>
        <v>0</v>
      </c>
      <c r="K317" s="403">
        <f t="shared" si="86"/>
        <v>213272</v>
      </c>
      <c r="L317" s="398">
        <f t="shared" si="87"/>
        <v>0</v>
      </c>
      <c r="M317" s="606">
        <f t="shared" si="78"/>
        <v>0</v>
      </c>
      <c r="N317" s="143"/>
      <c r="O317" s="143"/>
    </row>
    <row r="318" spans="1:15" s="126" customFormat="1" ht="15">
      <c r="A318" s="161"/>
      <c r="B318" s="110"/>
      <c r="C318" s="209"/>
      <c r="D318" s="115" t="s">
        <v>253</v>
      </c>
      <c r="E318" s="404"/>
      <c r="F318" s="405"/>
      <c r="G318" s="584"/>
      <c r="H318" s="397">
        <v>213272</v>
      </c>
      <c r="I318" s="397">
        <v>0</v>
      </c>
      <c r="J318" s="598">
        <f t="shared" si="85"/>
        <v>0</v>
      </c>
      <c r="K318" s="397">
        <f t="shared" si="86"/>
        <v>213272</v>
      </c>
      <c r="L318" s="119">
        <f t="shared" si="87"/>
        <v>0</v>
      </c>
      <c r="M318" s="607">
        <f t="shared" si="78"/>
        <v>0</v>
      </c>
      <c r="N318" s="143"/>
      <c r="O318" s="143"/>
    </row>
    <row r="319" spans="1:15" s="126" customFormat="1" ht="33" customHeight="1">
      <c r="A319" s="161" t="s">
        <v>400</v>
      </c>
      <c r="B319" s="110" t="s">
        <v>107</v>
      </c>
      <c r="C319" s="209" t="s">
        <v>214</v>
      </c>
      <c r="D319" s="115" t="s">
        <v>108</v>
      </c>
      <c r="E319" s="398"/>
      <c r="F319" s="399"/>
      <c r="G319" s="580"/>
      <c r="H319" s="119">
        <f>H320</f>
        <v>13743876</v>
      </c>
      <c r="I319" s="119">
        <f>I320</f>
        <v>279273.33</v>
      </c>
      <c r="J319" s="598">
        <f t="shared" si="85"/>
        <v>0.020319837722633703</v>
      </c>
      <c r="K319" s="119">
        <f aca="true" t="shared" si="88" ref="K319:K350">E319+H319</f>
        <v>13743876</v>
      </c>
      <c r="L319" s="119">
        <f aca="true" t="shared" si="89" ref="L319:L350">F319+I319</f>
        <v>279273.33</v>
      </c>
      <c r="M319" s="607">
        <f aca="true" t="shared" si="90" ref="M319:M327">L319/K319</f>
        <v>0.020319837722633703</v>
      </c>
      <c r="N319" s="143"/>
      <c r="O319" s="143"/>
    </row>
    <row r="320" spans="1:15" s="126" customFormat="1" ht="15">
      <c r="A320" s="161"/>
      <c r="B320" s="110"/>
      <c r="C320" s="209"/>
      <c r="D320" s="112" t="s">
        <v>252</v>
      </c>
      <c r="E320" s="404"/>
      <c r="F320" s="405"/>
      <c r="G320" s="584"/>
      <c r="H320" s="403">
        <f>H321</f>
        <v>13743876</v>
      </c>
      <c r="I320" s="403">
        <f>I321</f>
        <v>279273.33</v>
      </c>
      <c r="J320" s="599">
        <f t="shared" si="85"/>
        <v>0.020319837722633703</v>
      </c>
      <c r="K320" s="403">
        <f t="shared" si="88"/>
        <v>13743876</v>
      </c>
      <c r="L320" s="403">
        <f t="shared" si="89"/>
        <v>279273.33</v>
      </c>
      <c r="M320" s="609">
        <f t="shared" si="90"/>
        <v>0.020319837722633703</v>
      </c>
      <c r="N320" s="143"/>
      <c r="O320" s="143"/>
    </row>
    <row r="321" spans="1:15" s="126" customFormat="1" ht="15">
      <c r="A321" s="161"/>
      <c r="B321" s="110"/>
      <c r="C321" s="209"/>
      <c r="D321" s="115" t="s">
        <v>253</v>
      </c>
      <c r="E321" s="398"/>
      <c r="F321" s="399"/>
      <c r="G321" s="580"/>
      <c r="H321" s="119">
        <v>13743876</v>
      </c>
      <c r="I321" s="119">
        <v>279273.33</v>
      </c>
      <c r="J321" s="598">
        <f t="shared" si="85"/>
        <v>0.020319837722633703</v>
      </c>
      <c r="K321" s="119">
        <f t="shared" si="88"/>
        <v>13743876</v>
      </c>
      <c r="L321" s="119">
        <f t="shared" si="89"/>
        <v>279273.33</v>
      </c>
      <c r="M321" s="607">
        <f t="shared" si="90"/>
        <v>0.020319837722633703</v>
      </c>
      <c r="N321" s="143"/>
      <c r="O321" s="143"/>
    </row>
    <row r="322" spans="1:15" s="126" customFormat="1" ht="48.75" customHeight="1" hidden="1">
      <c r="A322" s="161" t="s">
        <v>401</v>
      </c>
      <c r="B322" s="110" t="s">
        <v>402</v>
      </c>
      <c r="C322" s="209" t="s">
        <v>404</v>
      </c>
      <c r="D322" s="483" t="s">
        <v>403</v>
      </c>
      <c r="E322" s="404"/>
      <c r="F322" s="405"/>
      <c r="G322" s="584"/>
      <c r="H322" s="397">
        <f>H323</f>
        <v>0</v>
      </c>
      <c r="I322" s="397"/>
      <c r="J322" s="598" t="e">
        <f t="shared" si="85"/>
        <v>#DIV/0!</v>
      </c>
      <c r="K322" s="397">
        <f t="shared" si="88"/>
        <v>0</v>
      </c>
      <c r="L322" s="397">
        <f t="shared" si="89"/>
        <v>0</v>
      </c>
      <c r="M322" s="610" t="e">
        <f t="shared" si="90"/>
        <v>#DIV/0!</v>
      </c>
      <c r="N322" s="143"/>
      <c r="O322" s="143"/>
    </row>
    <row r="323" spans="1:15" s="126" customFormat="1" ht="15" hidden="1">
      <c r="A323" s="161"/>
      <c r="B323" s="110"/>
      <c r="C323" s="209"/>
      <c r="D323" s="112" t="s">
        <v>252</v>
      </c>
      <c r="E323" s="404"/>
      <c r="F323" s="405"/>
      <c r="G323" s="584"/>
      <c r="H323" s="403"/>
      <c r="I323" s="403"/>
      <c r="J323" s="598" t="e">
        <f t="shared" si="85"/>
        <v>#DIV/0!</v>
      </c>
      <c r="K323" s="403">
        <f t="shared" si="88"/>
        <v>0</v>
      </c>
      <c r="L323" s="403">
        <f t="shared" si="89"/>
        <v>0</v>
      </c>
      <c r="M323" s="609" t="e">
        <f t="shared" si="90"/>
        <v>#DIV/0!</v>
      </c>
      <c r="N323" s="143"/>
      <c r="O323" s="143"/>
    </row>
    <row r="324" spans="1:15" s="126" customFormat="1" ht="15" hidden="1">
      <c r="A324" s="161"/>
      <c r="B324" s="110"/>
      <c r="C324" s="209"/>
      <c r="D324" s="115" t="s">
        <v>253</v>
      </c>
      <c r="E324" s="398"/>
      <c r="F324" s="399"/>
      <c r="G324" s="580"/>
      <c r="H324" s="119"/>
      <c r="I324" s="119"/>
      <c r="J324" s="598" t="e">
        <f t="shared" si="85"/>
        <v>#DIV/0!</v>
      </c>
      <c r="K324" s="119">
        <f t="shared" si="88"/>
        <v>0</v>
      </c>
      <c r="L324" s="119">
        <f t="shared" si="89"/>
        <v>0</v>
      </c>
      <c r="M324" s="607" t="e">
        <f t="shared" si="90"/>
        <v>#DIV/0!</v>
      </c>
      <c r="N324" s="143"/>
      <c r="O324" s="143"/>
    </row>
    <row r="325" spans="1:15" s="126" customFormat="1" ht="15">
      <c r="A325" s="161" t="s">
        <v>405</v>
      </c>
      <c r="B325" s="110" t="s">
        <v>406</v>
      </c>
      <c r="C325" s="209" t="s">
        <v>216</v>
      </c>
      <c r="D325" s="551" t="s">
        <v>441</v>
      </c>
      <c r="E325" s="404"/>
      <c r="F325" s="405"/>
      <c r="G325" s="584"/>
      <c r="H325" s="397">
        <f>H326</f>
        <v>307755</v>
      </c>
      <c r="I325" s="397">
        <f>I326</f>
        <v>307754.42</v>
      </c>
      <c r="J325" s="598">
        <f t="shared" si="85"/>
        <v>0.9999981153839904</v>
      </c>
      <c r="K325" s="397">
        <f t="shared" si="88"/>
        <v>307755</v>
      </c>
      <c r="L325" s="397">
        <f t="shared" si="89"/>
        <v>307754.42</v>
      </c>
      <c r="M325" s="610">
        <f t="shared" si="90"/>
        <v>0.9999981153839904</v>
      </c>
      <c r="N325" s="143"/>
      <c r="O325" s="143"/>
    </row>
    <row r="326" spans="1:15" s="126" customFormat="1" ht="19.5" customHeight="1">
      <c r="A326" s="161"/>
      <c r="B326" s="110"/>
      <c r="C326" s="209"/>
      <c r="D326" s="112" t="s">
        <v>252</v>
      </c>
      <c r="E326" s="404"/>
      <c r="F326" s="405"/>
      <c r="G326" s="584"/>
      <c r="H326" s="403">
        <f>H327</f>
        <v>307755</v>
      </c>
      <c r="I326" s="403">
        <f>I327</f>
        <v>307754.42</v>
      </c>
      <c r="J326" s="599">
        <f t="shared" si="85"/>
        <v>0.9999981153839904</v>
      </c>
      <c r="K326" s="403">
        <f t="shared" si="88"/>
        <v>307755</v>
      </c>
      <c r="L326" s="403">
        <f t="shared" si="89"/>
        <v>307754.42</v>
      </c>
      <c r="M326" s="609">
        <f t="shared" si="90"/>
        <v>0.9999981153839904</v>
      </c>
      <c r="N326" s="143"/>
      <c r="O326" s="143"/>
    </row>
    <row r="327" spans="1:15" s="126" customFormat="1" ht="15">
      <c r="A327" s="161"/>
      <c r="B327" s="110"/>
      <c r="C327" s="209"/>
      <c r="D327" s="115" t="s">
        <v>253</v>
      </c>
      <c r="E327" s="398"/>
      <c r="F327" s="399"/>
      <c r="G327" s="580"/>
      <c r="H327" s="119">
        <v>307755</v>
      </c>
      <c r="I327" s="119">
        <v>307754.42</v>
      </c>
      <c r="J327" s="598">
        <f t="shared" si="85"/>
        <v>0.9999981153839904</v>
      </c>
      <c r="K327" s="119">
        <f t="shared" si="88"/>
        <v>307755</v>
      </c>
      <c r="L327" s="119">
        <f t="shared" si="89"/>
        <v>307754.42</v>
      </c>
      <c r="M327" s="607">
        <f t="shared" si="90"/>
        <v>0.9999981153839904</v>
      </c>
      <c r="N327" s="143"/>
      <c r="O327" s="143"/>
    </row>
    <row r="328" spans="1:15" s="83" customFormat="1" ht="27.75" customHeight="1" hidden="1">
      <c r="A328" s="161" t="s">
        <v>72</v>
      </c>
      <c r="B328" s="110" t="s">
        <v>73</v>
      </c>
      <c r="C328" s="209" t="s">
        <v>216</v>
      </c>
      <c r="D328" s="115" t="s">
        <v>74</v>
      </c>
      <c r="E328" s="119"/>
      <c r="F328" s="399"/>
      <c r="G328" s="582"/>
      <c r="H328" s="119">
        <f>H329</f>
        <v>0</v>
      </c>
      <c r="I328" s="119">
        <f>I329</f>
        <v>0</v>
      </c>
      <c r="J328" s="598" t="e">
        <f t="shared" si="85"/>
        <v>#DIV/0!</v>
      </c>
      <c r="K328" s="119">
        <f t="shared" si="88"/>
        <v>0</v>
      </c>
      <c r="L328" s="119">
        <f t="shared" si="89"/>
        <v>0</v>
      </c>
      <c r="M328" s="607" t="e">
        <f t="shared" si="78"/>
        <v>#DIV/0!</v>
      </c>
      <c r="N328" s="143"/>
      <c r="O328" s="143"/>
    </row>
    <row r="329" spans="1:15" s="83" customFormat="1" ht="15" hidden="1">
      <c r="A329" s="125"/>
      <c r="B329" s="190"/>
      <c r="C329" s="190"/>
      <c r="D329" s="112" t="s">
        <v>252</v>
      </c>
      <c r="E329" s="398"/>
      <c r="F329" s="399"/>
      <c r="G329" s="580"/>
      <c r="H329" s="398">
        <f>H330</f>
        <v>0</v>
      </c>
      <c r="I329" s="398">
        <f>I330</f>
        <v>0</v>
      </c>
      <c r="J329" s="599" t="e">
        <f t="shared" si="85"/>
        <v>#DIV/0!</v>
      </c>
      <c r="K329" s="398">
        <f t="shared" si="88"/>
        <v>0</v>
      </c>
      <c r="L329" s="398">
        <f t="shared" si="89"/>
        <v>0</v>
      </c>
      <c r="M329" s="606" t="e">
        <f t="shared" si="78"/>
        <v>#DIV/0!</v>
      </c>
      <c r="N329" s="143"/>
      <c r="O329" s="143"/>
    </row>
    <row r="330" spans="1:15" s="83" customFormat="1" ht="15" hidden="1">
      <c r="A330" s="113"/>
      <c r="B330" s="165"/>
      <c r="C330" s="165"/>
      <c r="D330" s="115" t="s">
        <v>253</v>
      </c>
      <c r="E330" s="119"/>
      <c r="F330" s="399"/>
      <c r="G330" s="582"/>
      <c r="H330" s="119"/>
      <c r="I330" s="119"/>
      <c r="J330" s="598" t="e">
        <f t="shared" si="85"/>
        <v>#DIV/0!</v>
      </c>
      <c r="K330" s="119">
        <f t="shared" si="88"/>
        <v>0</v>
      </c>
      <c r="L330" s="119">
        <f t="shared" si="89"/>
        <v>0</v>
      </c>
      <c r="M330" s="607" t="e">
        <f t="shared" si="78"/>
        <v>#DIV/0!</v>
      </c>
      <c r="N330" s="143"/>
      <c r="O330" s="143"/>
    </row>
    <row r="331" spans="1:15" s="83" customFormat="1" ht="15" hidden="1">
      <c r="A331" s="113"/>
      <c r="B331" s="165"/>
      <c r="C331" s="165"/>
      <c r="D331" s="687" t="s">
        <v>463</v>
      </c>
      <c r="E331" s="119"/>
      <c r="F331" s="399"/>
      <c r="G331" s="587"/>
      <c r="H331" s="119"/>
      <c r="I331" s="119"/>
      <c r="J331" s="598" t="e">
        <f t="shared" si="85"/>
        <v>#DIV/0!</v>
      </c>
      <c r="K331" s="119">
        <f>E331+H331</f>
        <v>0</v>
      </c>
      <c r="L331" s="119">
        <f>F331+I331</f>
        <v>0</v>
      </c>
      <c r="M331" s="607" t="e">
        <f>L331/K331</f>
        <v>#DIV/0!</v>
      </c>
      <c r="N331" s="143"/>
      <c r="O331" s="143"/>
    </row>
    <row r="332" spans="1:15" s="83" customFormat="1" ht="36.75" customHeight="1" hidden="1">
      <c r="A332" s="113" t="s">
        <v>407</v>
      </c>
      <c r="B332" s="165" t="s">
        <v>408</v>
      </c>
      <c r="C332" s="165" t="s">
        <v>216</v>
      </c>
      <c r="D332" s="115" t="s">
        <v>439</v>
      </c>
      <c r="E332" s="119"/>
      <c r="F332" s="399"/>
      <c r="G332" s="587"/>
      <c r="H332" s="119">
        <f>H333</f>
        <v>0</v>
      </c>
      <c r="I332" s="119">
        <f>I333</f>
        <v>0</v>
      </c>
      <c r="J332" s="598" t="e">
        <f t="shared" si="85"/>
        <v>#DIV/0!</v>
      </c>
      <c r="K332" s="119">
        <f t="shared" si="88"/>
        <v>0</v>
      </c>
      <c r="L332" s="119">
        <f t="shared" si="89"/>
        <v>0</v>
      </c>
      <c r="M332" s="607" t="e">
        <f aca="true" t="shared" si="91" ref="M332:M350">L332/K332</f>
        <v>#DIV/0!</v>
      </c>
      <c r="N332" s="143"/>
      <c r="O332" s="143"/>
    </row>
    <row r="333" spans="1:15" s="83" customFormat="1" ht="15" hidden="1">
      <c r="A333" s="113"/>
      <c r="B333" s="165"/>
      <c r="C333" s="165"/>
      <c r="D333" s="112" t="s">
        <v>252</v>
      </c>
      <c r="E333" s="119"/>
      <c r="F333" s="399"/>
      <c r="G333" s="582"/>
      <c r="H333" s="398">
        <f>H334</f>
        <v>0</v>
      </c>
      <c r="I333" s="398">
        <f>I334</f>
        <v>0</v>
      </c>
      <c r="J333" s="599" t="e">
        <f t="shared" si="85"/>
        <v>#DIV/0!</v>
      </c>
      <c r="K333" s="398">
        <f t="shared" si="88"/>
        <v>0</v>
      </c>
      <c r="L333" s="398">
        <f t="shared" si="89"/>
        <v>0</v>
      </c>
      <c r="M333" s="606" t="e">
        <f t="shared" si="91"/>
        <v>#DIV/0!</v>
      </c>
      <c r="N333" s="143"/>
      <c r="O333" s="143"/>
    </row>
    <row r="334" spans="1:14" s="83" customFormat="1" ht="15" hidden="1">
      <c r="A334" s="113"/>
      <c r="B334" s="165"/>
      <c r="C334" s="165"/>
      <c r="D334" s="115" t="s">
        <v>253</v>
      </c>
      <c r="E334" s="119"/>
      <c r="F334" s="399"/>
      <c r="G334" s="582"/>
      <c r="H334" s="119"/>
      <c r="I334" s="119"/>
      <c r="J334" s="598" t="e">
        <f t="shared" si="85"/>
        <v>#DIV/0!</v>
      </c>
      <c r="K334" s="119">
        <f t="shared" si="88"/>
        <v>0</v>
      </c>
      <c r="L334" s="119">
        <f t="shared" si="89"/>
        <v>0</v>
      </c>
      <c r="M334" s="607" t="e">
        <f t="shared" si="91"/>
        <v>#DIV/0!</v>
      </c>
      <c r="N334" s="143"/>
    </row>
    <row r="335" spans="1:15" s="83" customFormat="1" ht="30.75">
      <c r="A335" s="113" t="s">
        <v>409</v>
      </c>
      <c r="B335" s="165" t="s">
        <v>410</v>
      </c>
      <c r="C335" s="165" t="s">
        <v>216</v>
      </c>
      <c r="D335" s="115" t="s">
        <v>440</v>
      </c>
      <c r="E335" s="119"/>
      <c r="F335" s="399"/>
      <c r="G335" s="582"/>
      <c r="H335" s="119">
        <f>H336</f>
        <v>1865034</v>
      </c>
      <c r="I335" s="119">
        <f>I336</f>
        <v>0</v>
      </c>
      <c r="J335" s="598">
        <f t="shared" si="85"/>
        <v>0</v>
      </c>
      <c r="K335" s="119">
        <f t="shared" si="88"/>
        <v>1865034</v>
      </c>
      <c r="L335" s="119">
        <f t="shared" si="89"/>
        <v>0</v>
      </c>
      <c r="M335" s="607">
        <f t="shared" si="91"/>
        <v>0</v>
      </c>
      <c r="N335" s="143"/>
      <c r="O335" s="143"/>
    </row>
    <row r="336" spans="1:15" s="83" customFormat="1" ht="15">
      <c r="A336" s="113"/>
      <c r="B336" s="165"/>
      <c r="C336" s="165"/>
      <c r="D336" s="112" t="s">
        <v>252</v>
      </c>
      <c r="E336" s="119"/>
      <c r="F336" s="399"/>
      <c r="G336" s="582"/>
      <c r="H336" s="398">
        <f>H337</f>
        <v>1865034</v>
      </c>
      <c r="I336" s="398">
        <f>I337</f>
        <v>0</v>
      </c>
      <c r="J336" s="599">
        <f t="shared" si="85"/>
        <v>0</v>
      </c>
      <c r="K336" s="398">
        <f>E336+H336</f>
        <v>1865034</v>
      </c>
      <c r="L336" s="398">
        <f t="shared" si="89"/>
        <v>0</v>
      </c>
      <c r="M336" s="606">
        <f t="shared" si="91"/>
        <v>0</v>
      </c>
      <c r="N336" s="143"/>
      <c r="O336" s="143"/>
    </row>
    <row r="337" spans="1:15" s="83" customFormat="1" ht="15">
      <c r="A337" s="113"/>
      <c r="B337" s="165"/>
      <c r="C337" s="165"/>
      <c r="D337" s="115" t="s">
        <v>253</v>
      </c>
      <c r="E337" s="119"/>
      <c r="F337" s="399"/>
      <c r="G337" s="582"/>
      <c r="H337" s="119">
        <v>1865034</v>
      </c>
      <c r="I337" s="119">
        <v>0</v>
      </c>
      <c r="J337" s="598">
        <f t="shared" si="85"/>
        <v>0</v>
      </c>
      <c r="K337" s="119">
        <f t="shared" si="88"/>
        <v>1865034</v>
      </c>
      <c r="L337" s="119">
        <f t="shared" si="89"/>
        <v>0</v>
      </c>
      <c r="M337" s="607">
        <f t="shared" si="91"/>
        <v>0</v>
      </c>
      <c r="N337" s="143"/>
      <c r="O337" s="143"/>
    </row>
    <row r="338" spans="1:15" s="83" customFormat="1" ht="15" hidden="1">
      <c r="A338" s="113"/>
      <c r="B338" s="165"/>
      <c r="C338" s="165"/>
      <c r="D338" s="217" t="s">
        <v>295</v>
      </c>
      <c r="E338" s="119"/>
      <c r="F338" s="399"/>
      <c r="G338" s="587"/>
      <c r="H338" s="119">
        <f>H339</f>
        <v>0</v>
      </c>
      <c r="I338" s="119"/>
      <c r="J338" s="598" t="e">
        <f t="shared" si="85"/>
        <v>#DIV/0!</v>
      </c>
      <c r="K338" s="119">
        <f>E338+H338</f>
        <v>0</v>
      </c>
      <c r="L338" s="119">
        <f>F338+I338</f>
        <v>0</v>
      </c>
      <c r="M338" s="607" t="e">
        <f>L338/K338</f>
        <v>#DIV/0!</v>
      </c>
      <c r="N338" s="143"/>
      <c r="O338" s="143"/>
    </row>
    <row r="339" spans="1:15" s="83" customFormat="1" ht="30" customHeight="1" hidden="1">
      <c r="A339" s="113" t="s">
        <v>411</v>
      </c>
      <c r="B339" s="165" t="s">
        <v>412</v>
      </c>
      <c r="C339" s="165" t="s">
        <v>216</v>
      </c>
      <c r="D339" s="115" t="s">
        <v>442</v>
      </c>
      <c r="E339" s="119"/>
      <c r="F339" s="399"/>
      <c r="G339" s="587"/>
      <c r="H339" s="119"/>
      <c r="I339" s="119"/>
      <c r="J339" s="598" t="e">
        <f t="shared" si="85"/>
        <v>#DIV/0!</v>
      </c>
      <c r="K339" s="119">
        <f t="shared" si="88"/>
        <v>0</v>
      </c>
      <c r="L339" s="119">
        <f t="shared" si="89"/>
        <v>0</v>
      </c>
      <c r="M339" s="607" t="e">
        <f>L339/K339</f>
        <v>#DIV/0!</v>
      </c>
      <c r="N339" s="143"/>
      <c r="O339" s="143"/>
    </row>
    <row r="340" spans="1:15" s="83" customFormat="1" ht="15" hidden="1">
      <c r="A340" s="113"/>
      <c r="B340" s="165"/>
      <c r="C340" s="165"/>
      <c r="D340" s="112" t="s">
        <v>252</v>
      </c>
      <c r="E340" s="119"/>
      <c r="F340" s="399"/>
      <c r="G340" s="582"/>
      <c r="H340" s="398"/>
      <c r="I340" s="398"/>
      <c r="J340" s="598" t="e">
        <f t="shared" si="85"/>
        <v>#DIV/0!</v>
      </c>
      <c r="K340" s="398">
        <f t="shared" si="88"/>
        <v>0</v>
      </c>
      <c r="L340" s="398">
        <f t="shared" si="89"/>
        <v>0</v>
      </c>
      <c r="M340" s="606" t="e">
        <f t="shared" si="91"/>
        <v>#DIV/0!</v>
      </c>
      <c r="N340" s="143"/>
      <c r="O340" s="143"/>
    </row>
    <row r="341" spans="1:15" s="83" customFormat="1" ht="15" hidden="1">
      <c r="A341" s="113"/>
      <c r="B341" s="165"/>
      <c r="C341" s="165"/>
      <c r="D341" s="115" t="s">
        <v>253</v>
      </c>
      <c r="E341" s="119"/>
      <c r="F341" s="399"/>
      <c r="G341" s="582"/>
      <c r="H341" s="119"/>
      <c r="I341" s="119"/>
      <c r="J341" s="598" t="e">
        <f t="shared" si="85"/>
        <v>#DIV/0!</v>
      </c>
      <c r="K341" s="119">
        <f t="shared" si="88"/>
        <v>0</v>
      </c>
      <c r="L341" s="119">
        <f t="shared" si="89"/>
        <v>0</v>
      </c>
      <c r="M341" s="607" t="e">
        <f t="shared" si="91"/>
        <v>#DIV/0!</v>
      </c>
      <c r="N341" s="143"/>
      <c r="O341" s="143"/>
    </row>
    <row r="342" spans="1:15" s="83" customFormat="1" ht="30.75">
      <c r="A342" s="113" t="s">
        <v>413</v>
      </c>
      <c r="B342" s="165" t="s">
        <v>414</v>
      </c>
      <c r="C342" s="165" t="s">
        <v>216</v>
      </c>
      <c r="D342" s="115" t="s">
        <v>423</v>
      </c>
      <c r="E342" s="119"/>
      <c r="F342" s="399"/>
      <c r="G342" s="582"/>
      <c r="H342" s="119">
        <f>H343</f>
        <v>3090106</v>
      </c>
      <c r="I342" s="119">
        <f>I343</f>
        <v>3027705.68</v>
      </c>
      <c r="J342" s="582">
        <f t="shared" si="85"/>
        <v>0.9798064144077906</v>
      </c>
      <c r="K342" s="119">
        <f t="shared" si="88"/>
        <v>3090106</v>
      </c>
      <c r="L342" s="119">
        <f t="shared" si="89"/>
        <v>3027705.68</v>
      </c>
      <c r="M342" s="605">
        <f t="shared" si="91"/>
        <v>0.9798064144077906</v>
      </c>
      <c r="N342" s="143"/>
      <c r="O342" s="143"/>
    </row>
    <row r="343" spans="1:15" s="83" customFormat="1" ht="15">
      <c r="A343" s="113"/>
      <c r="B343" s="165"/>
      <c r="C343" s="165"/>
      <c r="D343" s="112" t="s">
        <v>252</v>
      </c>
      <c r="E343" s="119"/>
      <c r="F343" s="399"/>
      <c r="G343" s="582"/>
      <c r="H343" s="398">
        <f>H344</f>
        <v>3090106</v>
      </c>
      <c r="I343" s="398">
        <f>I344</f>
        <v>3027705.68</v>
      </c>
      <c r="J343" s="580">
        <f t="shared" si="85"/>
        <v>0.9798064144077906</v>
      </c>
      <c r="K343" s="398">
        <f t="shared" si="88"/>
        <v>3090106</v>
      </c>
      <c r="L343" s="398">
        <f t="shared" si="89"/>
        <v>3027705.68</v>
      </c>
      <c r="M343" s="586">
        <f t="shared" si="91"/>
        <v>0.9798064144077906</v>
      </c>
      <c r="N343" s="143"/>
      <c r="O343" s="143"/>
    </row>
    <row r="344" spans="1:15" s="83" customFormat="1" ht="20.25" customHeight="1">
      <c r="A344" s="113"/>
      <c r="B344" s="165"/>
      <c r="C344" s="165"/>
      <c r="D344" s="115" t="s">
        <v>253</v>
      </c>
      <c r="E344" s="119"/>
      <c r="F344" s="399"/>
      <c r="G344" s="582"/>
      <c r="H344" s="119">
        <v>3090106</v>
      </c>
      <c r="I344" s="119">
        <v>3027705.68</v>
      </c>
      <c r="J344" s="582">
        <f t="shared" si="85"/>
        <v>0.9798064144077906</v>
      </c>
      <c r="K344" s="119">
        <f t="shared" si="88"/>
        <v>3090106</v>
      </c>
      <c r="L344" s="119">
        <f t="shared" si="89"/>
        <v>3027705.68</v>
      </c>
      <c r="M344" s="605">
        <f t="shared" si="91"/>
        <v>0.9798064144077906</v>
      </c>
      <c r="N344" s="143"/>
      <c r="O344" s="143"/>
    </row>
    <row r="345" spans="1:15" s="83" customFormat="1" ht="51.75" customHeight="1">
      <c r="A345" s="113" t="s">
        <v>415</v>
      </c>
      <c r="B345" s="165" t="s">
        <v>289</v>
      </c>
      <c r="C345" s="165" t="s">
        <v>215</v>
      </c>
      <c r="D345" s="115" t="s">
        <v>416</v>
      </c>
      <c r="E345" s="119"/>
      <c r="F345" s="399"/>
      <c r="G345" s="582"/>
      <c r="H345" s="119">
        <f>H346</f>
        <v>18643182</v>
      </c>
      <c r="I345" s="119">
        <f>I346</f>
        <v>91028.22</v>
      </c>
      <c r="J345" s="598">
        <f t="shared" si="85"/>
        <v>0.004882654688453935</v>
      </c>
      <c r="K345" s="119">
        <f t="shared" si="88"/>
        <v>18643182</v>
      </c>
      <c r="L345" s="119">
        <f t="shared" si="89"/>
        <v>91028.22</v>
      </c>
      <c r="M345" s="605">
        <f t="shared" si="91"/>
        <v>0.004882654688453935</v>
      </c>
      <c r="N345" s="143"/>
      <c r="O345" s="143"/>
    </row>
    <row r="346" spans="1:15" s="83" customFormat="1" ht="20.25" customHeight="1">
      <c r="A346" s="113"/>
      <c r="B346" s="165"/>
      <c r="C346" s="165"/>
      <c r="D346" s="112" t="s">
        <v>252</v>
      </c>
      <c r="E346" s="119"/>
      <c r="F346" s="399"/>
      <c r="G346" s="582"/>
      <c r="H346" s="398">
        <f>H347</f>
        <v>18643182</v>
      </c>
      <c r="I346" s="398">
        <f>I347</f>
        <v>91028.22</v>
      </c>
      <c r="J346" s="599">
        <f t="shared" si="85"/>
        <v>0.004882654688453935</v>
      </c>
      <c r="K346" s="398">
        <f t="shared" si="88"/>
        <v>18643182</v>
      </c>
      <c r="L346" s="398">
        <f t="shared" si="89"/>
        <v>91028.22</v>
      </c>
      <c r="M346" s="586">
        <f t="shared" si="91"/>
        <v>0.004882654688453935</v>
      </c>
      <c r="N346" s="143"/>
      <c r="O346" s="143"/>
    </row>
    <row r="347" spans="1:15" s="83" customFormat="1" ht="20.25" customHeight="1">
      <c r="A347" s="113"/>
      <c r="B347" s="165"/>
      <c r="C347" s="165"/>
      <c r="D347" s="115" t="s">
        <v>253</v>
      </c>
      <c r="E347" s="119"/>
      <c r="F347" s="399"/>
      <c r="G347" s="582"/>
      <c r="H347" s="119">
        <v>18643182</v>
      </c>
      <c r="I347" s="119">
        <v>91028.22</v>
      </c>
      <c r="J347" s="598">
        <f t="shared" si="85"/>
        <v>0.004882654688453935</v>
      </c>
      <c r="K347" s="398">
        <f t="shared" si="88"/>
        <v>18643182</v>
      </c>
      <c r="L347" s="398">
        <f t="shared" si="89"/>
        <v>91028.22</v>
      </c>
      <c r="M347" s="586">
        <f t="shared" si="91"/>
        <v>0.004882654688453935</v>
      </c>
      <c r="N347" s="143"/>
      <c r="O347" s="143"/>
    </row>
    <row r="348" spans="1:15" s="83" customFormat="1" ht="37.5" customHeight="1">
      <c r="A348" s="113" t="s">
        <v>417</v>
      </c>
      <c r="B348" s="165" t="s">
        <v>115</v>
      </c>
      <c r="C348" s="165" t="s">
        <v>199</v>
      </c>
      <c r="D348" s="115" t="s">
        <v>418</v>
      </c>
      <c r="E348" s="119"/>
      <c r="F348" s="399"/>
      <c r="G348" s="582"/>
      <c r="H348" s="119">
        <f>H349</f>
        <v>2030078</v>
      </c>
      <c r="I348" s="119">
        <f>I349</f>
        <v>468059.33</v>
      </c>
      <c r="J348" s="598">
        <f t="shared" si="85"/>
        <v>0.23056223948045346</v>
      </c>
      <c r="K348" s="119">
        <f t="shared" si="88"/>
        <v>2030078</v>
      </c>
      <c r="L348" s="119">
        <f t="shared" si="89"/>
        <v>468059.33</v>
      </c>
      <c r="M348" s="607">
        <f t="shared" si="91"/>
        <v>0.23056223948045346</v>
      </c>
      <c r="N348" s="143"/>
      <c r="O348" s="143"/>
    </row>
    <row r="349" spans="1:15" s="83" customFormat="1" ht="20.25" customHeight="1">
      <c r="A349" s="113"/>
      <c r="B349" s="165"/>
      <c r="C349" s="165"/>
      <c r="D349" s="112" t="s">
        <v>252</v>
      </c>
      <c r="E349" s="119"/>
      <c r="F349" s="399"/>
      <c r="G349" s="582"/>
      <c r="H349" s="398">
        <f>H350</f>
        <v>2030078</v>
      </c>
      <c r="I349" s="398">
        <f>I350</f>
        <v>468059.33</v>
      </c>
      <c r="J349" s="599">
        <f t="shared" si="85"/>
        <v>0.23056223948045346</v>
      </c>
      <c r="K349" s="398">
        <f t="shared" si="88"/>
        <v>2030078</v>
      </c>
      <c r="L349" s="398">
        <f t="shared" si="89"/>
        <v>468059.33</v>
      </c>
      <c r="M349" s="606">
        <f t="shared" si="91"/>
        <v>0.23056223948045346</v>
      </c>
      <c r="N349" s="143"/>
      <c r="O349" s="143"/>
    </row>
    <row r="350" spans="1:15" s="83" customFormat="1" ht="20.25" customHeight="1" thickBot="1">
      <c r="A350" s="113"/>
      <c r="B350" s="165"/>
      <c r="C350" s="165"/>
      <c r="D350" s="115" t="s">
        <v>253</v>
      </c>
      <c r="E350" s="119"/>
      <c r="F350" s="399"/>
      <c r="G350" s="582"/>
      <c r="H350" s="119">
        <v>2030078</v>
      </c>
      <c r="I350" s="119">
        <v>468059.33</v>
      </c>
      <c r="J350" s="598">
        <f t="shared" si="85"/>
        <v>0.23056223948045346</v>
      </c>
      <c r="K350" s="119">
        <f t="shared" si="88"/>
        <v>2030078</v>
      </c>
      <c r="L350" s="119">
        <f t="shared" si="89"/>
        <v>468059.33</v>
      </c>
      <c r="M350" s="607">
        <f t="shared" si="91"/>
        <v>0.23056223948045346</v>
      </c>
      <c r="N350" s="143"/>
      <c r="O350" s="143"/>
    </row>
    <row r="351" spans="1:15" s="83" customFormat="1" ht="36" customHeight="1" hidden="1">
      <c r="A351" s="161" t="s">
        <v>139</v>
      </c>
      <c r="B351" s="204">
        <v>8340</v>
      </c>
      <c r="C351" s="165" t="s">
        <v>201</v>
      </c>
      <c r="D351" s="114" t="s">
        <v>158</v>
      </c>
      <c r="E351" s="119"/>
      <c r="F351" s="399"/>
      <c r="G351" s="623"/>
      <c r="H351" s="119">
        <f>H352</f>
        <v>0</v>
      </c>
      <c r="I351" s="119">
        <f>I352</f>
        <v>0</v>
      </c>
      <c r="J351" s="598" t="e">
        <f>I351/H351</f>
        <v>#DIV/0!</v>
      </c>
      <c r="K351" s="119">
        <f aca="true" t="shared" si="92" ref="K351:L365">E351+H351</f>
        <v>0</v>
      </c>
      <c r="L351" s="119">
        <f t="shared" si="92"/>
        <v>0</v>
      </c>
      <c r="M351" s="607" t="e">
        <f aca="true" t="shared" si="93" ref="M351:M380">L351/K351</f>
        <v>#DIV/0!</v>
      </c>
      <c r="N351" s="143"/>
      <c r="O351" s="143"/>
    </row>
    <row r="352" spans="1:15" s="83" customFormat="1" ht="15.75" hidden="1" thickBot="1">
      <c r="A352" s="284"/>
      <c r="B352" s="285"/>
      <c r="C352" s="286"/>
      <c r="D352" s="287" t="s">
        <v>252</v>
      </c>
      <c r="E352" s="624"/>
      <c r="F352" s="625"/>
      <c r="G352" s="626"/>
      <c r="H352" s="408"/>
      <c r="I352" s="408">
        <v>0</v>
      </c>
      <c r="J352" s="627" t="e">
        <f>I352/H352</f>
        <v>#DIV/0!</v>
      </c>
      <c r="K352" s="408">
        <f t="shared" si="92"/>
        <v>0</v>
      </c>
      <c r="L352" s="408">
        <f t="shared" si="92"/>
        <v>0</v>
      </c>
      <c r="M352" s="628" t="e">
        <f t="shared" si="93"/>
        <v>#DIV/0!</v>
      </c>
      <c r="N352" s="143"/>
      <c r="O352" s="143"/>
    </row>
    <row r="353" spans="1:15" s="83" customFormat="1" ht="63" thickBot="1">
      <c r="A353" s="158" t="s">
        <v>109</v>
      </c>
      <c r="B353" s="195"/>
      <c r="C353" s="195"/>
      <c r="D353" s="123" t="s">
        <v>59</v>
      </c>
      <c r="E353" s="124">
        <f aca="true" t="shared" si="94" ref="E353:F355">E354</f>
        <v>3322510</v>
      </c>
      <c r="F353" s="612">
        <f>F354</f>
        <v>1443831.01</v>
      </c>
      <c r="G353" s="613">
        <f>F353/E353</f>
        <v>0.4345603203602096</v>
      </c>
      <c r="H353" s="124"/>
      <c r="I353" s="124"/>
      <c r="J353" s="613"/>
      <c r="K353" s="124">
        <f t="shared" si="92"/>
        <v>3322510</v>
      </c>
      <c r="L353" s="124">
        <f t="shared" si="92"/>
        <v>1443831.01</v>
      </c>
      <c r="M353" s="614">
        <f t="shared" si="93"/>
        <v>0.4345603203602096</v>
      </c>
      <c r="N353" s="143"/>
      <c r="O353" s="143"/>
    </row>
    <row r="354" spans="1:15" s="83" customFormat="1" ht="63" thickBot="1">
      <c r="A354" s="162" t="s">
        <v>110</v>
      </c>
      <c r="B354" s="205"/>
      <c r="C354" s="205"/>
      <c r="D354" s="130" t="s">
        <v>59</v>
      </c>
      <c r="E354" s="194">
        <f t="shared" si="94"/>
        <v>3322510</v>
      </c>
      <c r="F354" s="617">
        <f t="shared" si="94"/>
        <v>1443831.01</v>
      </c>
      <c r="G354" s="576">
        <f>F354/E354</f>
        <v>0.4345603203602096</v>
      </c>
      <c r="H354" s="194"/>
      <c r="I354" s="194"/>
      <c r="J354" s="576"/>
      <c r="K354" s="194">
        <f>E354+H354</f>
        <v>3322510</v>
      </c>
      <c r="L354" s="194">
        <f t="shared" si="92"/>
        <v>1443831.01</v>
      </c>
      <c r="M354" s="601">
        <f t="shared" si="93"/>
        <v>0.4345603203602096</v>
      </c>
      <c r="N354" s="143"/>
      <c r="O354" s="143"/>
    </row>
    <row r="355" spans="1:15" s="83" customFormat="1" ht="62.25">
      <c r="A355" s="159" t="s">
        <v>111</v>
      </c>
      <c r="B355" s="164" t="s">
        <v>88</v>
      </c>
      <c r="C355" s="164" t="s">
        <v>196</v>
      </c>
      <c r="D355" s="128" t="s">
        <v>89</v>
      </c>
      <c r="E355" s="353">
        <f t="shared" si="94"/>
        <v>3322510</v>
      </c>
      <c r="F355" s="602">
        <f t="shared" si="94"/>
        <v>1443831.01</v>
      </c>
      <c r="G355" s="603">
        <f>F355/E355</f>
        <v>0.4345603203602096</v>
      </c>
      <c r="H355" s="353"/>
      <c r="I355" s="353"/>
      <c r="J355" s="604"/>
      <c r="K355" s="353">
        <f t="shared" si="92"/>
        <v>3322510</v>
      </c>
      <c r="L355" s="353">
        <f t="shared" si="92"/>
        <v>1443831.01</v>
      </c>
      <c r="M355" s="756">
        <f t="shared" si="93"/>
        <v>0.4345603203602096</v>
      </c>
      <c r="N355" s="143"/>
      <c r="O355" s="143"/>
    </row>
    <row r="356" spans="1:15" s="83" customFormat="1" ht="15">
      <c r="A356" s="125"/>
      <c r="B356" s="190"/>
      <c r="C356" s="190"/>
      <c r="D356" s="112" t="s">
        <v>249</v>
      </c>
      <c r="E356" s="398">
        <v>3322510</v>
      </c>
      <c r="F356" s="399">
        <v>1443831.01</v>
      </c>
      <c r="G356" s="580">
        <f>F356/E356</f>
        <v>0.4345603203602096</v>
      </c>
      <c r="H356" s="398"/>
      <c r="I356" s="119"/>
      <c r="J356" s="600"/>
      <c r="K356" s="398">
        <f t="shared" si="92"/>
        <v>3322510</v>
      </c>
      <c r="L356" s="398">
        <f t="shared" si="92"/>
        <v>1443831.01</v>
      </c>
      <c r="M356" s="648">
        <f t="shared" si="93"/>
        <v>0.4345603203602096</v>
      </c>
      <c r="N356" s="143"/>
      <c r="O356" s="143"/>
    </row>
    <row r="357" spans="1:15" s="83" customFormat="1" ht="15.75" customHeight="1" thickBot="1">
      <c r="A357" s="113"/>
      <c r="B357" s="165"/>
      <c r="C357" s="165"/>
      <c r="D357" s="115" t="s">
        <v>250</v>
      </c>
      <c r="E357" s="119">
        <v>3135882</v>
      </c>
      <c r="F357" s="399">
        <v>1357919.61</v>
      </c>
      <c r="G357" s="582">
        <f>F357/E357</f>
        <v>0.43302637344134765</v>
      </c>
      <c r="H357" s="119"/>
      <c r="I357" s="119"/>
      <c r="J357" s="589"/>
      <c r="K357" s="119">
        <f t="shared" si="92"/>
        <v>3135882</v>
      </c>
      <c r="L357" s="119">
        <f t="shared" si="92"/>
        <v>1357919.61</v>
      </c>
      <c r="M357" s="649">
        <f t="shared" si="93"/>
        <v>0.43302637344134765</v>
      </c>
      <c r="N357" s="143"/>
      <c r="O357" s="143"/>
    </row>
    <row r="358" spans="1:15" s="83" customFormat="1" ht="15" hidden="1">
      <c r="A358" s="125"/>
      <c r="B358" s="190"/>
      <c r="C358" s="190"/>
      <c r="D358" s="112" t="s">
        <v>252</v>
      </c>
      <c r="E358" s="398"/>
      <c r="F358" s="399"/>
      <c r="G358" s="580"/>
      <c r="H358" s="398"/>
      <c r="I358" s="398"/>
      <c r="J358" s="599"/>
      <c r="K358" s="398">
        <f t="shared" si="92"/>
        <v>0</v>
      </c>
      <c r="L358" s="398">
        <f t="shared" si="92"/>
        <v>0</v>
      </c>
      <c r="M358" s="606" t="e">
        <f t="shared" si="93"/>
        <v>#DIV/0!</v>
      </c>
      <c r="N358" s="143"/>
      <c r="O358" s="143"/>
    </row>
    <row r="359" spans="1:15" s="83" customFormat="1" ht="15.75" hidden="1" thickBot="1">
      <c r="A359" s="113"/>
      <c r="B359" s="165"/>
      <c r="C359" s="165"/>
      <c r="D359" s="115" t="s">
        <v>253</v>
      </c>
      <c r="E359" s="119"/>
      <c r="F359" s="399"/>
      <c r="G359" s="582"/>
      <c r="H359" s="119"/>
      <c r="I359" s="119"/>
      <c r="J359" s="598"/>
      <c r="K359" s="119">
        <f t="shared" si="92"/>
        <v>0</v>
      </c>
      <c r="L359" s="119">
        <f t="shared" si="92"/>
        <v>0</v>
      </c>
      <c r="M359" s="607" t="e">
        <f t="shared" si="93"/>
        <v>#DIV/0!</v>
      </c>
      <c r="N359" s="143"/>
      <c r="O359" s="143"/>
    </row>
    <row r="360" spans="1:15" s="83" customFormat="1" ht="15.75" hidden="1" thickBot="1">
      <c r="A360" s="392"/>
      <c r="B360" s="714"/>
      <c r="C360" s="714"/>
      <c r="D360" s="115" t="s">
        <v>253</v>
      </c>
      <c r="E360" s="409"/>
      <c r="F360" s="406"/>
      <c r="G360" s="629"/>
      <c r="H360" s="409"/>
      <c r="I360" s="409"/>
      <c r="J360" s="629"/>
      <c r="K360" s="409"/>
      <c r="L360" s="409"/>
      <c r="M360" s="715"/>
      <c r="N360" s="143"/>
      <c r="O360" s="143"/>
    </row>
    <row r="361" spans="1:15" ht="53.25" customHeight="1" thickBot="1">
      <c r="A361" s="158" t="s">
        <v>112</v>
      </c>
      <c r="B361" s="195"/>
      <c r="C361" s="195"/>
      <c r="D361" s="123" t="s">
        <v>60</v>
      </c>
      <c r="E361" s="124">
        <f aca="true" t="shared" si="95" ref="E361:F363">E362</f>
        <v>3337950</v>
      </c>
      <c r="F361" s="612">
        <f t="shared" si="95"/>
        <v>1737839.08</v>
      </c>
      <c r="G361" s="613">
        <f>F361/E361</f>
        <v>0.5206306505489897</v>
      </c>
      <c r="H361" s="124"/>
      <c r="I361" s="124"/>
      <c r="J361" s="616"/>
      <c r="K361" s="124">
        <f t="shared" si="92"/>
        <v>3337950</v>
      </c>
      <c r="L361" s="124">
        <f t="shared" si="92"/>
        <v>1737839.08</v>
      </c>
      <c r="M361" s="614">
        <f t="shared" si="93"/>
        <v>0.5206306505489897</v>
      </c>
      <c r="N361" s="143"/>
      <c r="O361" s="143"/>
    </row>
    <row r="362" spans="1:15" ht="53.25" customHeight="1">
      <c r="A362" s="749" t="s">
        <v>113</v>
      </c>
      <c r="B362" s="750"/>
      <c r="C362" s="750"/>
      <c r="D362" s="751" t="s">
        <v>60</v>
      </c>
      <c r="E362" s="752">
        <f t="shared" si="95"/>
        <v>3337950</v>
      </c>
      <c r="F362" s="752">
        <f t="shared" si="95"/>
        <v>1737839.08</v>
      </c>
      <c r="G362" s="753">
        <f>F362/E362</f>
        <v>0.5206306505489897</v>
      </c>
      <c r="H362" s="752"/>
      <c r="I362" s="752"/>
      <c r="J362" s="754"/>
      <c r="K362" s="752">
        <f>E362+H362</f>
        <v>3337950</v>
      </c>
      <c r="L362" s="752">
        <f t="shared" si="92"/>
        <v>1737839.08</v>
      </c>
      <c r="M362" s="755">
        <f t="shared" si="93"/>
        <v>0.5206306505489897</v>
      </c>
      <c r="N362" s="143"/>
      <c r="O362" s="143"/>
    </row>
    <row r="363" spans="1:15" ht="66" customHeight="1">
      <c r="A363" s="116" t="s">
        <v>114</v>
      </c>
      <c r="B363" s="168" t="s">
        <v>88</v>
      </c>
      <c r="C363" s="168" t="s">
        <v>196</v>
      </c>
      <c r="D363" s="120" t="s">
        <v>89</v>
      </c>
      <c r="E363" s="397">
        <f t="shared" si="95"/>
        <v>3337950</v>
      </c>
      <c r="F363" s="401">
        <f t="shared" si="95"/>
        <v>1737839.08</v>
      </c>
      <c r="G363" s="577">
        <f>F363/E363</f>
        <v>0.5206306505489897</v>
      </c>
      <c r="H363" s="397"/>
      <c r="I363" s="397"/>
      <c r="J363" s="592"/>
      <c r="K363" s="397">
        <f t="shared" si="92"/>
        <v>3337950</v>
      </c>
      <c r="L363" s="397">
        <f t="shared" si="92"/>
        <v>1737839.08</v>
      </c>
      <c r="M363" s="611">
        <f t="shared" si="93"/>
        <v>0.5206306505489897</v>
      </c>
      <c r="N363" s="143"/>
      <c r="O363" s="143"/>
    </row>
    <row r="364" spans="1:15" ht="15">
      <c r="A364" s="125"/>
      <c r="B364" s="190"/>
      <c r="C364" s="190"/>
      <c r="D364" s="112" t="s">
        <v>249</v>
      </c>
      <c r="E364" s="398">
        <v>3337950</v>
      </c>
      <c r="F364" s="399">
        <v>1737839.08</v>
      </c>
      <c r="G364" s="580">
        <f>F364/E364</f>
        <v>0.5206306505489897</v>
      </c>
      <c r="H364" s="398"/>
      <c r="I364" s="119"/>
      <c r="J364" s="600"/>
      <c r="K364" s="398">
        <f t="shared" si="92"/>
        <v>3337950</v>
      </c>
      <c r="L364" s="398">
        <f t="shared" si="92"/>
        <v>1737839.08</v>
      </c>
      <c r="M364" s="586">
        <f t="shared" si="93"/>
        <v>0.5206306505489897</v>
      </c>
      <c r="N364" s="143"/>
      <c r="O364" s="143"/>
    </row>
    <row r="365" spans="1:15" ht="15.75" thickBot="1">
      <c r="A365" s="113"/>
      <c r="B365" s="165"/>
      <c r="C365" s="165"/>
      <c r="D365" s="115" t="s">
        <v>250</v>
      </c>
      <c r="E365" s="119">
        <v>3228360</v>
      </c>
      <c r="F365" s="402">
        <v>1678773.06</v>
      </c>
      <c r="G365" s="582">
        <f>F365/E365</f>
        <v>0.520008010259079</v>
      </c>
      <c r="H365" s="119"/>
      <c r="I365" s="119"/>
      <c r="J365" s="589"/>
      <c r="K365" s="119">
        <f t="shared" si="92"/>
        <v>3228360</v>
      </c>
      <c r="L365" s="119">
        <f t="shared" si="92"/>
        <v>1678773.06</v>
      </c>
      <c r="M365" s="605">
        <f t="shared" si="93"/>
        <v>0.520008010259079</v>
      </c>
      <c r="N365" s="143"/>
      <c r="O365" s="143"/>
    </row>
    <row r="366" spans="1:15" s="83" customFormat="1" ht="23.25" customHeight="1" hidden="1">
      <c r="A366" s="125"/>
      <c r="B366" s="190"/>
      <c r="C366" s="190"/>
      <c r="D366" s="112" t="s">
        <v>252</v>
      </c>
      <c r="E366" s="398"/>
      <c r="F366" s="399"/>
      <c r="G366" s="580"/>
      <c r="H366" s="398"/>
      <c r="I366" s="398"/>
      <c r="J366" s="599" t="e">
        <f>I366/H366</f>
        <v>#DIV/0!</v>
      </c>
      <c r="K366" s="398">
        <f aca="true" t="shared" si="96" ref="K366:L372">E366+H366</f>
        <v>0</v>
      </c>
      <c r="L366" s="398">
        <f t="shared" si="96"/>
        <v>0</v>
      </c>
      <c r="M366" s="606" t="e">
        <f>L366/K366</f>
        <v>#DIV/0!</v>
      </c>
      <c r="N366" s="143"/>
      <c r="O366" s="143"/>
    </row>
    <row r="367" spans="1:15" s="83" customFormat="1" ht="23.25" customHeight="1" hidden="1">
      <c r="A367" s="113"/>
      <c r="B367" s="165"/>
      <c r="C367" s="165"/>
      <c r="D367" s="115" t="s">
        <v>253</v>
      </c>
      <c r="E367" s="119"/>
      <c r="F367" s="399"/>
      <c r="G367" s="582"/>
      <c r="H367" s="119"/>
      <c r="I367" s="119"/>
      <c r="J367" s="598" t="e">
        <f>I367/H367</f>
        <v>#DIV/0!</v>
      </c>
      <c r="K367" s="119">
        <f t="shared" si="96"/>
        <v>0</v>
      </c>
      <c r="L367" s="119">
        <f t="shared" si="96"/>
        <v>0</v>
      </c>
      <c r="M367" s="607" t="e">
        <f>L367/K367</f>
        <v>#DIV/0!</v>
      </c>
      <c r="N367" s="143"/>
      <c r="O367" s="143"/>
    </row>
    <row r="368" spans="1:15" s="147" customFormat="1" ht="58.5" customHeight="1" thickBot="1">
      <c r="A368" s="180" t="s">
        <v>140</v>
      </c>
      <c r="B368" s="195"/>
      <c r="C368" s="195"/>
      <c r="D368" s="123" t="s">
        <v>61</v>
      </c>
      <c r="E368" s="124">
        <f>E369</f>
        <v>2929356</v>
      </c>
      <c r="F368" s="612">
        <f>F369</f>
        <v>1131707.49</v>
      </c>
      <c r="G368" s="613">
        <f aca="true" t="shared" si="97" ref="G368:G391">F368/E368</f>
        <v>0.38633320429473234</v>
      </c>
      <c r="H368" s="124">
        <f>H369</f>
        <v>345200</v>
      </c>
      <c r="I368" s="124">
        <f>I369</f>
        <v>2452859.87</v>
      </c>
      <c r="J368" s="796" t="s">
        <v>518</v>
      </c>
      <c r="K368" s="124">
        <f t="shared" si="96"/>
        <v>3274556</v>
      </c>
      <c r="L368" s="124">
        <f t="shared" si="96"/>
        <v>3584567.3600000003</v>
      </c>
      <c r="M368" s="614">
        <f t="shared" si="93"/>
        <v>1.0946727922808468</v>
      </c>
      <c r="N368" s="143"/>
      <c r="O368" s="143"/>
    </row>
    <row r="369" spans="1:15" s="126" customFormat="1" ht="57" customHeight="1">
      <c r="A369" s="742" t="s">
        <v>141</v>
      </c>
      <c r="B369" s="743"/>
      <c r="C369" s="743"/>
      <c r="D369" s="744" t="s">
        <v>61</v>
      </c>
      <c r="E369" s="745">
        <f>E370+E379+E381</f>
        <v>2929356</v>
      </c>
      <c r="F369" s="745">
        <f>F370+F379+F381</f>
        <v>1131707.49</v>
      </c>
      <c r="G369" s="746">
        <f t="shared" si="97"/>
        <v>0.38633320429473234</v>
      </c>
      <c r="H369" s="745">
        <f>H370+H373+H376+H379+H381</f>
        <v>345200</v>
      </c>
      <c r="I369" s="745">
        <f>I370+I373+I376+I379+I381</f>
        <v>2452859.87</v>
      </c>
      <c r="J369" s="1296" t="s">
        <v>699</v>
      </c>
      <c r="K369" s="745">
        <f t="shared" si="96"/>
        <v>3274556</v>
      </c>
      <c r="L369" s="745">
        <f t="shared" si="96"/>
        <v>3584567.3600000003</v>
      </c>
      <c r="M369" s="748">
        <f t="shared" si="93"/>
        <v>1.0946727922808468</v>
      </c>
      <c r="N369" s="143"/>
      <c r="O369" s="143"/>
    </row>
    <row r="370" spans="1:15" s="126" customFormat="1" ht="72.75" customHeight="1">
      <c r="A370" s="161" t="s">
        <v>160</v>
      </c>
      <c r="B370" s="165" t="s">
        <v>88</v>
      </c>
      <c r="C370" s="165" t="s">
        <v>196</v>
      </c>
      <c r="D370" s="115" t="s">
        <v>89</v>
      </c>
      <c r="E370" s="119">
        <f>E371</f>
        <v>2444653</v>
      </c>
      <c r="F370" s="119">
        <f>F371</f>
        <v>998339.87</v>
      </c>
      <c r="G370" s="582">
        <f t="shared" si="97"/>
        <v>0.40837692302343115</v>
      </c>
      <c r="H370" s="119"/>
      <c r="I370" s="119"/>
      <c r="J370" s="598"/>
      <c r="K370" s="119">
        <f t="shared" si="96"/>
        <v>2444653</v>
      </c>
      <c r="L370" s="119">
        <f t="shared" si="96"/>
        <v>998339.87</v>
      </c>
      <c r="M370" s="605">
        <f t="shared" si="93"/>
        <v>0.40837692302343115</v>
      </c>
      <c r="N370" s="143"/>
      <c r="O370" s="143"/>
    </row>
    <row r="371" spans="1:15" s="126" customFormat="1" ht="16.5" customHeight="1">
      <c r="A371" s="125"/>
      <c r="B371" s="190"/>
      <c r="C371" s="190"/>
      <c r="D371" s="112" t="s">
        <v>249</v>
      </c>
      <c r="E371" s="398">
        <v>2444653</v>
      </c>
      <c r="F371" s="399">
        <v>998339.87</v>
      </c>
      <c r="G371" s="580">
        <f t="shared" si="97"/>
        <v>0.40837692302343115</v>
      </c>
      <c r="H371" s="398"/>
      <c r="I371" s="119"/>
      <c r="J371" s="398"/>
      <c r="K371" s="398">
        <f t="shared" si="96"/>
        <v>2444653</v>
      </c>
      <c r="L371" s="398">
        <f t="shared" si="96"/>
        <v>998339.87</v>
      </c>
      <c r="M371" s="586">
        <f t="shared" si="93"/>
        <v>0.40837692302343115</v>
      </c>
      <c r="N371" s="143"/>
      <c r="O371" s="143"/>
    </row>
    <row r="372" spans="1:15" s="126" customFormat="1" ht="16.5" customHeight="1">
      <c r="A372" s="113"/>
      <c r="B372" s="165"/>
      <c r="C372" s="165"/>
      <c r="D372" s="115" t="s">
        <v>250</v>
      </c>
      <c r="E372" s="119">
        <v>2372386</v>
      </c>
      <c r="F372" s="402">
        <v>974585.81</v>
      </c>
      <c r="G372" s="582">
        <f t="shared" si="97"/>
        <v>0.4108040639255164</v>
      </c>
      <c r="H372" s="119"/>
      <c r="I372" s="119"/>
      <c r="J372" s="119"/>
      <c r="K372" s="119">
        <f t="shared" si="96"/>
        <v>2372386</v>
      </c>
      <c r="L372" s="119">
        <f t="shared" si="96"/>
        <v>974585.81</v>
      </c>
      <c r="M372" s="605">
        <f t="shared" si="93"/>
        <v>0.4108040639255164</v>
      </c>
      <c r="N372" s="143"/>
      <c r="O372" s="143"/>
    </row>
    <row r="373" spans="1:15" s="126" customFormat="1" ht="30.75">
      <c r="A373" s="116" t="s">
        <v>516</v>
      </c>
      <c r="B373" s="109" t="s">
        <v>217</v>
      </c>
      <c r="C373" s="109" t="s">
        <v>64</v>
      </c>
      <c r="D373" s="120" t="s">
        <v>517</v>
      </c>
      <c r="E373" s="119"/>
      <c r="F373" s="402"/>
      <c r="G373" s="582"/>
      <c r="H373" s="119"/>
      <c r="I373" s="119">
        <f>I374+I375</f>
        <v>2432859.87</v>
      </c>
      <c r="J373" s="119"/>
      <c r="K373" s="119"/>
      <c r="L373" s="119">
        <f>F373+I373</f>
        <v>2432859.87</v>
      </c>
      <c r="M373" s="605"/>
      <c r="N373" s="143"/>
      <c r="O373" s="143"/>
    </row>
    <row r="374" spans="1:15" s="126" customFormat="1" ht="16.5" customHeight="1">
      <c r="A374" s="116"/>
      <c r="B374" s="109"/>
      <c r="C374" s="109"/>
      <c r="D374" s="112" t="s">
        <v>249</v>
      </c>
      <c r="E374" s="119"/>
      <c r="F374" s="402"/>
      <c r="G374" s="582"/>
      <c r="H374" s="119"/>
      <c r="I374" s="398">
        <v>709701.04</v>
      </c>
      <c r="J374" s="398"/>
      <c r="K374" s="398"/>
      <c r="L374" s="398">
        <f>F374+I374</f>
        <v>709701.04</v>
      </c>
      <c r="M374" s="586"/>
      <c r="N374" s="143"/>
      <c r="O374" s="143"/>
    </row>
    <row r="375" spans="1:15" s="126" customFormat="1" ht="16.5" customHeight="1">
      <c r="A375" s="116"/>
      <c r="B375" s="109"/>
      <c r="C375" s="109"/>
      <c r="D375" s="112" t="s">
        <v>252</v>
      </c>
      <c r="E375" s="119"/>
      <c r="F375" s="402"/>
      <c r="G375" s="582"/>
      <c r="H375" s="119"/>
      <c r="I375" s="398">
        <v>1723158.83</v>
      </c>
      <c r="J375" s="398"/>
      <c r="K375" s="398"/>
      <c r="L375" s="398">
        <f>F375+I375</f>
        <v>1723158.83</v>
      </c>
      <c r="M375" s="586"/>
      <c r="N375" s="143"/>
      <c r="O375" s="143"/>
    </row>
    <row r="376" spans="1:15" s="83" customFormat="1" ht="82.5" customHeight="1">
      <c r="A376" s="167" t="s">
        <v>75</v>
      </c>
      <c r="B376" s="109" t="s">
        <v>76</v>
      </c>
      <c r="C376" s="109" t="s">
        <v>199</v>
      </c>
      <c r="D376" s="120" t="s">
        <v>77</v>
      </c>
      <c r="E376" s="119"/>
      <c r="F376" s="399"/>
      <c r="G376" s="582"/>
      <c r="H376" s="119">
        <f>H377</f>
        <v>45200</v>
      </c>
      <c r="I376" s="119">
        <f>I377</f>
        <v>20000</v>
      </c>
      <c r="J376" s="598">
        <f>I376/H376</f>
        <v>0.4424778761061947</v>
      </c>
      <c r="K376" s="119">
        <f aca="true" t="shared" si="98" ref="K376:L378">E376+H376</f>
        <v>45200</v>
      </c>
      <c r="L376" s="119">
        <f t="shared" si="98"/>
        <v>20000</v>
      </c>
      <c r="M376" s="607">
        <f>L376/K376</f>
        <v>0.4424778761061947</v>
      </c>
      <c r="N376" s="143"/>
      <c r="O376" s="143"/>
    </row>
    <row r="377" spans="1:15" s="83" customFormat="1" ht="22.5" customHeight="1">
      <c r="A377" s="125"/>
      <c r="B377" s="190"/>
      <c r="C377" s="190"/>
      <c r="D377" s="112" t="s">
        <v>252</v>
      </c>
      <c r="E377" s="398"/>
      <c r="F377" s="399"/>
      <c r="G377" s="580"/>
      <c r="H377" s="398">
        <f>H378</f>
        <v>45200</v>
      </c>
      <c r="I377" s="398">
        <f>I378</f>
        <v>20000</v>
      </c>
      <c r="J377" s="598">
        <f>I377/H377</f>
        <v>0.4424778761061947</v>
      </c>
      <c r="K377" s="398">
        <f t="shared" si="98"/>
        <v>45200</v>
      </c>
      <c r="L377" s="398">
        <f t="shared" si="98"/>
        <v>20000</v>
      </c>
      <c r="M377" s="606">
        <f>L377/K377</f>
        <v>0.4424778761061947</v>
      </c>
      <c r="N377" s="143"/>
      <c r="O377" s="143"/>
    </row>
    <row r="378" spans="1:15" s="83" customFormat="1" ht="22.5" customHeight="1">
      <c r="A378" s="113"/>
      <c r="B378" s="165"/>
      <c r="C378" s="165"/>
      <c r="D378" s="115" t="s">
        <v>253</v>
      </c>
      <c r="E378" s="119"/>
      <c r="F378" s="399"/>
      <c r="G378" s="582"/>
      <c r="H378" s="119">
        <v>45200</v>
      </c>
      <c r="I378" s="119">
        <v>20000</v>
      </c>
      <c r="J378" s="598">
        <f>I378/H378</f>
        <v>0.4424778761061947</v>
      </c>
      <c r="K378" s="119">
        <f t="shared" si="98"/>
        <v>45200</v>
      </c>
      <c r="L378" s="119">
        <f t="shared" si="98"/>
        <v>20000</v>
      </c>
      <c r="M378" s="607">
        <f>L378/K378</f>
        <v>0.4424778761061947</v>
      </c>
      <c r="N378" s="143"/>
      <c r="O378" s="143"/>
    </row>
    <row r="379" spans="1:15" s="83" customFormat="1" ht="30.75">
      <c r="A379" s="113" t="s">
        <v>142</v>
      </c>
      <c r="B379" s="131" t="s">
        <v>115</v>
      </c>
      <c r="C379" s="131" t="s">
        <v>199</v>
      </c>
      <c r="D379" s="115" t="s">
        <v>143</v>
      </c>
      <c r="E379" s="119">
        <f>E380</f>
        <v>120080</v>
      </c>
      <c r="F379" s="119">
        <f>F380</f>
        <v>108367.62</v>
      </c>
      <c r="G379" s="582">
        <f>F379/E379</f>
        <v>0.9024618587608261</v>
      </c>
      <c r="H379" s="119"/>
      <c r="I379" s="119"/>
      <c r="J379" s="119"/>
      <c r="K379" s="119">
        <f aca="true" t="shared" si="99" ref="K379:L382">E379+H379</f>
        <v>120080</v>
      </c>
      <c r="L379" s="119">
        <f t="shared" si="99"/>
        <v>108367.62</v>
      </c>
      <c r="M379" s="605">
        <f t="shared" si="93"/>
        <v>0.9024618587608261</v>
      </c>
      <c r="N379" s="143"/>
      <c r="O379" s="143"/>
    </row>
    <row r="380" spans="1:15" s="126" customFormat="1" ht="15">
      <c r="A380" s="125"/>
      <c r="B380" s="132"/>
      <c r="C380" s="132"/>
      <c r="D380" s="112" t="s">
        <v>249</v>
      </c>
      <c r="E380" s="398">
        <v>120080</v>
      </c>
      <c r="F380" s="398">
        <v>108367.62</v>
      </c>
      <c r="G380" s="580">
        <f>F380/E380</f>
        <v>0.9024618587608261</v>
      </c>
      <c r="H380" s="398"/>
      <c r="I380" s="119"/>
      <c r="J380" s="398"/>
      <c r="K380" s="398">
        <f t="shared" si="99"/>
        <v>120080</v>
      </c>
      <c r="L380" s="398">
        <f t="shared" si="99"/>
        <v>108367.62</v>
      </c>
      <c r="M380" s="586">
        <f t="shared" si="93"/>
        <v>0.9024618587608261</v>
      </c>
      <c r="N380" s="143"/>
      <c r="O380" s="143"/>
    </row>
    <row r="381" spans="1:15" s="83" customFormat="1" ht="30.75">
      <c r="A381" s="113" t="s">
        <v>644</v>
      </c>
      <c r="B381" s="131" t="s">
        <v>698</v>
      </c>
      <c r="C381" s="131" t="s">
        <v>645</v>
      </c>
      <c r="D381" s="115" t="s">
        <v>646</v>
      </c>
      <c r="E381" s="119">
        <f>E382</f>
        <v>364623</v>
      </c>
      <c r="F381" s="119">
        <f>F382</f>
        <v>25000</v>
      </c>
      <c r="G381" s="582">
        <f>F381/E381</f>
        <v>0.06856396881162187</v>
      </c>
      <c r="H381" s="119">
        <f>H382</f>
        <v>300000</v>
      </c>
      <c r="I381" s="119">
        <v>0</v>
      </c>
      <c r="J381" s="119"/>
      <c r="K381" s="119">
        <f t="shared" si="99"/>
        <v>664623</v>
      </c>
      <c r="L381" s="119">
        <f t="shared" si="99"/>
        <v>25000</v>
      </c>
      <c r="M381" s="605">
        <f>L381/K381</f>
        <v>0.0376153097319834</v>
      </c>
      <c r="N381" s="143"/>
      <c r="O381" s="143"/>
    </row>
    <row r="382" spans="1:15" s="126" customFormat="1" ht="15.75" thickBot="1">
      <c r="A382" s="523"/>
      <c r="B382" s="522"/>
      <c r="C382" s="522"/>
      <c r="D382" s="112" t="s">
        <v>249</v>
      </c>
      <c r="E382" s="407">
        <v>364623</v>
      </c>
      <c r="F382" s="406">
        <v>25000</v>
      </c>
      <c r="G382" s="580">
        <f>F382/E382</f>
        <v>0.06856396881162187</v>
      </c>
      <c r="H382" s="407">
        <v>300000</v>
      </c>
      <c r="I382" s="409">
        <v>0</v>
      </c>
      <c r="J382" s="407"/>
      <c r="K382" s="398">
        <f t="shared" si="99"/>
        <v>664623</v>
      </c>
      <c r="L382" s="398">
        <f t="shared" si="99"/>
        <v>25000</v>
      </c>
      <c r="M382" s="586">
        <f>L382/K382</f>
        <v>0.0376153097319834</v>
      </c>
      <c r="N382" s="143"/>
      <c r="O382" s="143"/>
    </row>
    <row r="383" spans="1:15" s="136" customFormat="1" ht="47.25" customHeight="1" thickBot="1">
      <c r="A383" s="180" t="s">
        <v>116</v>
      </c>
      <c r="B383" s="195"/>
      <c r="C383" s="195"/>
      <c r="D383" s="123" t="s">
        <v>62</v>
      </c>
      <c r="E383" s="124">
        <f aca="true" t="shared" si="100" ref="E383:F385">E384</f>
        <v>46072981</v>
      </c>
      <c r="F383" s="612">
        <f t="shared" si="100"/>
        <v>21225397.87</v>
      </c>
      <c r="G383" s="613">
        <f t="shared" si="97"/>
        <v>0.4606907868626951</v>
      </c>
      <c r="H383" s="124"/>
      <c r="I383" s="124"/>
      <c r="J383" s="616"/>
      <c r="K383" s="124">
        <f aca="true" t="shared" si="101" ref="K383:L389">E383+H383</f>
        <v>46072981</v>
      </c>
      <c r="L383" s="124">
        <f t="shared" si="101"/>
        <v>21225397.87</v>
      </c>
      <c r="M383" s="614">
        <f aca="true" t="shared" si="102" ref="M383:M394">L383/K383</f>
        <v>0.4606907868626951</v>
      </c>
      <c r="N383" s="143"/>
      <c r="O383" s="143"/>
    </row>
    <row r="384" spans="1:15" s="141" customFormat="1" ht="46.5">
      <c r="A384" s="742" t="s">
        <v>117</v>
      </c>
      <c r="B384" s="743"/>
      <c r="C384" s="743"/>
      <c r="D384" s="744" t="s">
        <v>62</v>
      </c>
      <c r="E384" s="745">
        <f>E385+E390+E392</f>
        <v>46072981</v>
      </c>
      <c r="F384" s="745">
        <f>F385+F390+F392</f>
        <v>21225397.87</v>
      </c>
      <c r="G384" s="746">
        <f t="shared" si="97"/>
        <v>0.4606907868626951</v>
      </c>
      <c r="H384" s="745"/>
      <c r="I384" s="745"/>
      <c r="J384" s="747"/>
      <c r="K384" s="745">
        <f t="shared" si="101"/>
        <v>46072981</v>
      </c>
      <c r="L384" s="745">
        <f t="shared" si="101"/>
        <v>21225397.87</v>
      </c>
      <c r="M384" s="748">
        <f t="shared" si="102"/>
        <v>0.4606907868626951</v>
      </c>
      <c r="N384" s="143"/>
      <c r="O384" s="143"/>
    </row>
    <row r="385" spans="1:15" s="136" customFormat="1" ht="66.75" customHeight="1">
      <c r="A385" s="161" t="s">
        <v>118</v>
      </c>
      <c r="B385" s="165" t="s">
        <v>88</v>
      </c>
      <c r="C385" s="165" t="s">
        <v>196</v>
      </c>
      <c r="D385" s="115" t="s">
        <v>89</v>
      </c>
      <c r="E385" s="119">
        <f t="shared" si="100"/>
        <v>4856581</v>
      </c>
      <c r="F385" s="402">
        <f t="shared" si="100"/>
        <v>2682997.87</v>
      </c>
      <c r="G385" s="582">
        <f t="shared" si="97"/>
        <v>0.5524458193943435</v>
      </c>
      <c r="H385" s="119"/>
      <c r="I385" s="119"/>
      <c r="J385" s="598"/>
      <c r="K385" s="119">
        <f t="shared" si="101"/>
        <v>4856581</v>
      </c>
      <c r="L385" s="119">
        <f t="shared" si="101"/>
        <v>2682997.87</v>
      </c>
      <c r="M385" s="605">
        <f t="shared" si="102"/>
        <v>0.5524458193943435</v>
      </c>
      <c r="N385" s="143"/>
      <c r="O385" s="143"/>
    </row>
    <row r="386" spans="1:15" s="144" customFormat="1" ht="18" customHeight="1">
      <c r="A386" s="125"/>
      <c r="B386" s="190"/>
      <c r="C386" s="190"/>
      <c r="D386" s="112" t="s">
        <v>249</v>
      </c>
      <c r="E386" s="398">
        <v>4856581</v>
      </c>
      <c r="F386" s="399">
        <v>2682997.87</v>
      </c>
      <c r="G386" s="580">
        <f t="shared" si="97"/>
        <v>0.5524458193943435</v>
      </c>
      <c r="H386" s="398"/>
      <c r="I386" s="398"/>
      <c r="J386" s="600"/>
      <c r="K386" s="398">
        <f t="shared" si="101"/>
        <v>4856581</v>
      </c>
      <c r="L386" s="398">
        <f t="shared" si="101"/>
        <v>2682997.87</v>
      </c>
      <c r="M386" s="586">
        <f t="shared" si="102"/>
        <v>0.5524458193943435</v>
      </c>
      <c r="N386" s="143"/>
      <c r="O386" s="143"/>
    </row>
    <row r="387" spans="1:15" s="136" customFormat="1" ht="18" customHeight="1">
      <c r="A387" s="113"/>
      <c r="B387" s="165"/>
      <c r="C387" s="165"/>
      <c r="D387" s="115" t="s">
        <v>250</v>
      </c>
      <c r="E387" s="119">
        <v>4654791</v>
      </c>
      <c r="F387" s="402">
        <v>2602799.97</v>
      </c>
      <c r="G387" s="582">
        <f t="shared" si="97"/>
        <v>0.5591658078740808</v>
      </c>
      <c r="H387" s="119"/>
      <c r="I387" s="119"/>
      <c r="J387" s="589"/>
      <c r="K387" s="119">
        <f t="shared" si="101"/>
        <v>4654791</v>
      </c>
      <c r="L387" s="119">
        <f t="shared" si="101"/>
        <v>2602799.97</v>
      </c>
      <c r="M387" s="605">
        <f t="shared" si="102"/>
        <v>0.5591658078740808</v>
      </c>
      <c r="N387" s="143"/>
      <c r="O387" s="143"/>
    </row>
    <row r="388" spans="1:15" s="83" customFormat="1" ht="18" customHeight="1" hidden="1">
      <c r="A388" s="125"/>
      <c r="B388" s="190"/>
      <c r="C388" s="190"/>
      <c r="D388" s="112" t="s">
        <v>252</v>
      </c>
      <c r="E388" s="398"/>
      <c r="F388" s="399"/>
      <c r="G388" s="598" t="e">
        <f t="shared" si="97"/>
        <v>#DIV/0!</v>
      </c>
      <c r="H388" s="398"/>
      <c r="I388" s="398"/>
      <c r="J388" s="599" t="e">
        <f>I388/H388</f>
        <v>#DIV/0!</v>
      </c>
      <c r="K388" s="398">
        <f t="shared" si="101"/>
        <v>0</v>
      </c>
      <c r="L388" s="119">
        <f>F388+I388</f>
        <v>0</v>
      </c>
      <c r="M388" s="605" t="e">
        <f aca="true" t="shared" si="103" ref="M388:M393">L388/K388</f>
        <v>#DIV/0!</v>
      </c>
      <c r="N388" s="143"/>
      <c r="O388" s="143"/>
    </row>
    <row r="389" spans="1:15" s="83" customFormat="1" ht="18" customHeight="1" hidden="1">
      <c r="A389" s="113"/>
      <c r="B389" s="165"/>
      <c r="C389" s="165"/>
      <c r="D389" s="115" t="s">
        <v>253</v>
      </c>
      <c r="E389" s="119"/>
      <c r="F389" s="399"/>
      <c r="G389" s="598" t="e">
        <f t="shared" si="97"/>
        <v>#DIV/0!</v>
      </c>
      <c r="H389" s="119"/>
      <c r="I389" s="119"/>
      <c r="J389" s="598" t="e">
        <f>I389/H389</f>
        <v>#DIV/0!</v>
      </c>
      <c r="K389" s="119">
        <f t="shared" si="101"/>
        <v>0</v>
      </c>
      <c r="L389" s="119">
        <f>F389+I389</f>
        <v>0</v>
      </c>
      <c r="M389" s="605" t="e">
        <f t="shared" si="103"/>
        <v>#DIV/0!</v>
      </c>
      <c r="N389" s="143"/>
      <c r="O389" s="143"/>
    </row>
    <row r="390" spans="1:15" s="136" customFormat="1" ht="27.75" customHeight="1">
      <c r="A390" s="113" t="s">
        <v>63</v>
      </c>
      <c r="B390" s="393">
        <v>8710</v>
      </c>
      <c r="C390" s="110" t="s">
        <v>64</v>
      </c>
      <c r="D390" s="117" t="s">
        <v>65</v>
      </c>
      <c r="E390" s="415">
        <f>E391</f>
        <v>4131200</v>
      </c>
      <c r="F390" s="415">
        <f>F391</f>
        <v>0</v>
      </c>
      <c r="G390" s="598">
        <f t="shared" si="97"/>
        <v>0</v>
      </c>
      <c r="H390" s="119"/>
      <c r="I390" s="119"/>
      <c r="J390" s="589"/>
      <c r="K390" s="119">
        <f aca="true" t="shared" si="104" ref="K390:L393">E390+H390</f>
        <v>4131200</v>
      </c>
      <c r="L390" s="119">
        <f>F390+I390</f>
        <v>0</v>
      </c>
      <c r="M390" s="607">
        <f t="shared" si="103"/>
        <v>0</v>
      </c>
      <c r="N390" s="143"/>
      <c r="O390" s="143"/>
    </row>
    <row r="391" spans="1:15" s="136" customFormat="1" ht="21.75" customHeight="1">
      <c r="A391" s="113"/>
      <c r="B391" s="165"/>
      <c r="C391" s="165"/>
      <c r="D391" s="112" t="s">
        <v>249</v>
      </c>
      <c r="E391" s="404">
        <v>4131200</v>
      </c>
      <c r="F391" s="405">
        <v>0</v>
      </c>
      <c r="G391" s="599">
        <f t="shared" si="97"/>
        <v>0</v>
      </c>
      <c r="H391" s="398"/>
      <c r="I391" s="398"/>
      <c r="J391" s="600"/>
      <c r="K391" s="398">
        <f t="shared" si="104"/>
        <v>4131200</v>
      </c>
      <c r="L391" s="398">
        <f>F391+I391</f>
        <v>0</v>
      </c>
      <c r="M391" s="606">
        <f t="shared" si="103"/>
        <v>0</v>
      </c>
      <c r="N391" s="143"/>
      <c r="O391" s="143"/>
    </row>
    <row r="392" spans="1:15" s="141" customFormat="1" ht="21.75" customHeight="1">
      <c r="A392" s="116" t="s">
        <v>66</v>
      </c>
      <c r="B392" s="109" t="s">
        <v>67</v>
      </c>
      <c r="C392" s="109" t="s">
        <v>217</v>
      </c>
      <c r="D392" s="115" t="s">
        <v>195</v>
      </c>
      <c r="E392" s="119">
        <f>E393</f>
        <v>37085200</v>
      </c>
      <c r="F392" s="402">
        <f>F393</f>
        <v>18542400</v>
      </c>
      <c r="G392" s="582">
        <f>F392/E392</f>
        <v>0.4999946070130402</v>
      </c>
      <c r="H392" s="119"/>
      <c r="I392" s="119"/>
      <c r="J392" s="119"/>
      <c r="K392" s="119">
        <f t="shared" si="104"/>
        <v>37085200</v>
      </c>
      <c r="L392" s="119">
        <f t="shared" si="104"/>
        <v>18542400</v>
      </c>
      <c r="M392" s="605">
        <f t="shared" si="103"/>
        <v>0.4999946070130402</v>
      </c>
      <c r="N392" s="143"/>
      <c r="O392" s="143"/>
    </row>
    <row r="393" spans="1:15" s="141" customFormat="1" ht="21.75" customHeight="1" thickBot="1">
      <c r="A393" s="392"/>
      <c r="B393" s="352"/>
      <c r="C393" s="352"/>
      <c r="D393" s="121" t="s">
        <v>249</v>
      </c>
      <c r="E393" s="407">
        <v>37085200</v>
      </c>
      <c r="F393" s="407">
        <v>18542400</v>
      </c>
      <c r="G393" s="615">
        <f>F393/E393</f>
        <v>0.4999946070130402</v>
      </c>
      <c r="H393" s="407"/>
      <c r="I393" s="407"/>
      <c r="J393" s="407"/>
      <c r="K393" s="407">
        <f t="shared" si="104"/>
        <v>37085200</v>
      </c>
      <c r="L393" s="407">
        <f t="shared" si="104"/>
        <v>18542400</v>
      </c>
      <c r="M393" s="732">
        <f t="shared" si="103"/>
        <v>0.4999946070130402</v>
      </c>
      <c r="N393" s="143"/>
      <c r="O393" s="143"/>
    </row>
    <row r="394" spans="1:15" s="136" customFormat="1" ht="19.5" customHeight="1" thickBot="1">
      <c r="A394" s="180" t="s">
        <v>262</v>
      </c>
      <c r="B394" s="195" t="s">
        <v>262</v>
      </c>
      <c r="C394" s="195" t="s">
        <v>262</v>
      </c>
      <c r="D394" s="134" t="s">
        <v>316</v>
      </c>
      <c r="E394" s="124">
        <f>E15+E59+E140+E174+E187+E262+E368+E287+E353+E361+E383</f>
        <v>511723001</v>
      </c>
      <c r="F394" s="124">
        <f>F15+F59+F140+F174+F187+F262+F368+F287+F353+F361+F383</f>
        <v>229745905.15</v>
      </c>
      <c r="G394" s="630">
        <f>F394/E394</f>
        <v>0.4489653673980545</v>
      </c>
      <c r="H394" s="124">
        <f>H15+H59+H140+H174+H187+H262+H368+H287+H353+H361+H383</f>
        <v>102007224</v>
      </c>
      <c r="I394" s="124">
        <f>I15+I59+I140+I174+I187+I262+I368+I287+I353+I361+I383</f>
        <v>36368988.91</v>
      </c>
      <c r="J394" s="630">
        <f>I394/H394</f>
        <v>0.3565334638456586</v>
      </c>
      <c r="K394" s="124">
        <f>K15+K59+K140+K174+K187+K262+K368+K287+K353+K361+K383</f>
        <v>613730225</v>
      </c>
      <c r="L394" s="124">
        <f>L15+L59+L140+L174+L187+L262+L368+L287+L353+L361+L383</f>
        <v>266114894.06</v>
      </c>
      <c r="M394" s="614">
        <f t="shared" si="102"/>
        <v>0.4336023927451186</v>
      </c>
      <c r="N394" s="143"/>
      <c r="O394" s="143"/>
    </row>
    <row r="395" spans="1:15" s="136" customFormat="1" ht="18.75" customHeight="1">
      <c r="A395" s="84"/>
      <c r="B395" s="148"/>
      <c r="C395" s="148"/>
      <c r="D395" s="81"/>
      <c r="E395" s="416"/>
      <c r="F395" s="416"/>
      <c r="G395" s="631"/>
      <c r="H395" s="410"/>
      <c r="I395" s="416"/>
      <c r="J395" s="631"/>
      <c r="K395" s="416"/>
      <c r="L395" s="416"/>
      <c r="M395" s="631"/>
      <c r="N395" s="135"/>
      <c r="O395" s="135"/>
    </row>
    <row r="396" spans="1:256" s="487" customFormat="1" ht="39" customHeight="1">
      <c r="A396" s="1641" t="s">
        <v>566</v>
      </c>
      <c r="B396" s="1641"/>
      <c r="C396" s="1641"/>
      <c r="D396" s="1641"/>
      <c r="E396" s="1038"/>
      <c r="F396" s="1297"/>
      <c r="G396" s="1038"/>
      <c r="H396" s="1038"/>
      <c r="I396" s="1038"/>
      <c r="J396" s="1038" t="s">
        <v>622</v>
      </c>
      <c r="K396" s="1038"/>
      <c r="L396" s="1061"/>
      <c r="M396" s="1039"/>
      <c r="N396" s="1038"/>
      <c r="O396" s="1038"/>
      <c r="P396" s="1040"/>
      <c r="Q396" s="1041"/>
      <c r="R396" s="418"/>
      <c r="S396" s="418"/>
      <c r="T396" s="418"/>
      <c r="U396" s="418"/>
      <c r="V396" s="418"/>
      <c r="W396" s="418"/>
      <c r="X396" s="418"/>
      <c r="Y396" s="418"/>
      <c r="Z396" s="418"/>
      <c r="AA396" s="418"/>
      <c r="AB396" s="418"/>
      <c r="AC396" s="418"/>
      <c r="AD396" s="418"/>
      <c r="AE396" s="418"/>
      <c r="AF396" s="418"/>
      <c r="AG396" s="418"/>
      <c r="AH396" s="418"/>
      <c r="AI396" s="418"/>
      <c r="AJ396" s="418"/>
      <c r="AK396" s="418"/>
      <c r="AL396" s="418"/>
      <c r="AM396" s="418"/>
      <c r="AN396" s="418"/>
      <c r="AO396" s="418"/>
      <c r="AP396" s="418"/>
      <c r="AQ396" s="418"/>
      <c r="AR396" s="418"/>
      <c r="AS396" s="418"/>
      <c r="AT396" s="418"/>
      <c r="AU396" s="418"/>
      <c r="AV396" s="418"/>
      <c r="AW396" s="418"/>
      <c r="AX396" s="418"/>
      <c r="AY396" s="418"/>
      <c r="AZ396" s="418"/>
      <c r="BA396" s="418"/>
      <c r="BB396" s="418"/>
      <c r="BC396" s="418"/>
      <c r="BD396" s="418"/>
      <c r="BE396" s="418"/>
      <c r="BF396" s="418"/>
      <c r="BG396" s="418"/>
      <c r="BH396" s="418"/>
      <c r="BI396" s="418"/>
      <c r="BJ396" s="418"/>
      <c r="BK396" s="418"/>
      <c r="BL396" s="418"/>
      <c r="BM396" s="418"/>
      <c r="BN396" s="418"/>
      <c r="BO396" s="418"/>
      <c r="BP396" s="418"/>
      <c r="BQ396" s="418"/>
      <c r="BR396" s="418"/>
      <c r="BS396" s="418"/>
      <c r="BT396" s="418"/>
      <c r="BU396" s="418"/>
      <c r="BV396" s="418"/>
      <c r="BW396" s="418"/>
      <c r="BX396" s="418"/>
      <c r="BY396" s="418"/>
      <c r="BZ396" s="418"/>
      <c r="CA396" s="418"/>
      <c r="CB396" s="418"/>
      <c r="CC396" s="418"/>
      <c r="CD396" s="418"/>
      <c r="CE396" s="418"/>
      <c r="CF396" s="418"/>
      <c r="CG396" s="418"/>
      <c r="CH396" s="418"/>
      <c r="CI396" s="418"/>
      <c r="CJ396" s="418"/>
      <c r="CK396" s="418"/>
      <c r="CL396" s="418"/>
      <c r="CM396" s="418"/>
      <c r="CN396" s="418"/>
      <c r="CO396" s="418"/>
      <c r="CP396" s="418"/>
      <c r="CQ396" s="418"/>
      <c r="CR396" s="418"/>
      <c r="CS396" s="418"/>
      <c r="CT396" s="418"/>
      <c r="CU396" s="418"/>
      <c r="CV396" s="418"/>
      <c r="CW396" s="418"/>
      <c r="CX396" s="418"/>
      <c r="CY396" s="418"/>
      <c r="CZ396" s="418"/>
      <c r="DA396" s="418"/>
      <c r="DB396" s="418"/>
      <c r="DC396" s="418"/>
      <c r="DD396" s="418"/>
      <c r="DE396" s="418"/>
      <c r="DF396" s="418"/>
      <c r="DG396" s="418"/>
      <c r="DH396" s="418"/>
      <c r="DI396" s="418"/>
      <c r="DJ396" s="418"/>
      <c r="DK396" s="418"/>
      <c r="DL396" s="418"/>
      <c r="DM396" s="418"/>
      <c r="DN396" s="418"/>
      <c r="DO396" s="418"/>
      <c r="DP396" s="418"/>
      <c r="DQ396" s="418"/>
      <c r="DR396" s="418"/>
      <c r="DS396" s="418"/>
      <c r="DT396" s="418"/>
      <c r="DU396" s="418"/>
      <c r="DV396" s="418"/>
      <c r="DW396" s="418"/>
      <c r="DX396" s="418"/>
      <c r="DY396" s="418"/>
      <c r="DZ396" s="418"/>
      <c r="EA396" s="418"/>
      <c r="EB396" s="418"/>
      <c r="EC396" s="418"/>
      <c r="ED396" s="418"/>
      <c r="EE396" s="418"/>
      <c r="EF396" s="418"/>
      <c r="EG396" s="418"/>
      <c r="EH396" s="418"/>
      <c r="EI396" s="418"/>
      <c r="EJ396" s="418"/>
      <c r="EK396" s="418"/>
      <c r="EL396" s="418"/>
      <c r="EM396" s="418"/>
      <c r="EN396" s="418"/>
      <c r="EO396" s="418"/>
      <c r="EP396" s="418"/>
      <c r="EQ396" s="418"/>
      <c r="ER396" s="418"/>
      <c r="ES396" s="418"/>
      <c r="ET396" s="418"/>
      <c r="EU396" s="418"/>
      <c r="EV396" s="418"/>
      <c r="EW396" s="418"/>
      <c r="EX396" s="418"/>
      <c r="EY396" s="418"/>
      <c r="EZ396" s="418"/>
      <c r="FA396" s="418"/>
      <c r="FB396" s="418"/>
      <c r="FC396" s="418"/>
      <c r="FD396" s="418"/>
      <c r="FE396" s="418"/>
      <c r="FF396" s="418"/>
      <c r="FG396" s="418"/>
      <c r="FH396" s="418"/>
      <c r="FI396" s="418"/>
      <c r="FJ396" s="418"/>
      <c r="FK396" s="418"/>
      <c r="FL396" s="418"/>
      <c r="FM396" s="418"/>
      <c r="FN396" s="418"/>
      <c r="FO396" s="418"/>
      <c r="FP396" s="418"/>
      <c r="FQ396" s="418"/>
      <c r="FR396" s="418"/>
      <c r="FS396" s="418"/>
      <c r="FT396" s="418"/>
      <c r="FU396" s="418"/>
      <c r="FV396" s="418"/>
      <c r="FW396" s="418"/>
      <c r="FX396" s="418"/>
      <c r="FY396" s="418"/>
      <c r="FZ396" s="418"/>
      <c r="GA396" s="418"/>
      <c r="GB396" s="418"/>
      <c r="GC396" s="418"/>
      <c r="GD396" s="418"/>
      <c r="GE396" s="418"/>
      <c r="GF396" s="418"/>
      <c r="GG396" s="418"/>
      <c r="GH396" s="418"/>
      <c r="GI396" s="418"/>
      <c r="GJ396" s="418"/>
      <c r="GK396" s="418"/>
      <c r="GL396" s="418"/>
      <c r="GM396" s="418"/>
      <c r="GN396" s="418"/>
      <c r="GO396" s="418"/>
      <c r="GP396" s="418"/>
      <c r="GQ396" s="418"/>
      <c r="GR396" s="418"/>
      <c r="GS396" s="418"/>
      <c r="GT396" s="418"/>
      <c r="GU396" s="418"/>
      <c r="GV396" s="418"/>
      <c r="GW396" s="418"/>
      <c r="GX396" s="418"/>
      <c r="GY396" s="418"/>
      <c r="GZ396" s="418"/>
      <c r="HA396" s="418"/>
      <c r="HB396" s="418"/>
      <c r="HC396" s="418"/>
      <c r="HD396" s="418"/>
      <c r="HE396" s="418"/>
      <c r="HF396" s="418"/>
      <c r="HG396" s="418"/>
      <c r="HH396" s="418"/>
      <c r="HI396" s="418"/>
      <c r="HJ396" s="418"/>
      <c r="HK396" s="418"/>
      <c r="HL396" s="418"/>
      <c r="HM396" s="418"/>
      <c r="HN396" s="418"/>
      <c r="HO396" s="418"/>
      <c r="HP396" s="418"/>
      <c r="HQ396" s="418"/>
      <c r="HR396" s="418"/>
      <c r="HS396" s="418"/>
      <c r="HT396" s="418"/>
      <c r="HU396" s="418"/>
      <c r="HV396" s="418"/>
      <c r="HW396" s="418"/>
      <c r="HX396" s="418"/>
      <c r="HY396" s="418"/>
      <c r="HZ396" s="418"/>
      <c r="IA396" s="418"/>
      <c r="IB396" s="418"/>
      <c r="IC396" s="418"/>
      <c r="ID396" s="418"/>
      <c r="IE396" s="418"/>
      <c r="IF396" s="418"/>
      <c r="IG396" s="418"/>
      <c r="IH396" s="418"/>
      <c r="II396" s="418"/>
      <c r="IJ396" s="418"/>
      <c r="IK396" s="418"/>
      <c r="IL396" s="418"/>
      <c r="IM396" s="418"/>
      <c r="IN396" s="418"/>
      <c r="IO396" s="418"/>
      <c r="IP396" s="418"/>
      <c r="IQ396" s="418"/>
      <c r="IR396" s="418"/>
      <c r="IS396" s="418"/>
      <c r="IT396" s="418"/>
      <c r="IU396" s="418"/>
      <c r="IV396" s="418"/>
    </row>
    <row r="397" spans="1:13" s="136" customFormat="1" ht="18.75" customHeight="1">
      <c r="A397" s="84"/>
      <c r="B397" s="137"/>
      <c r="C397" s="137"/>
      <c r="D397" s="85"/>
      <c r="E397" s="62"/>
      <c r="F397" s="634"/>
      <c r="G397" s="632"/>
      <c r="H397" s="137"/>
      <c r="I397" s="137"/>
      <c r="J397" s="137"/>
      <c r="K397" s="137"/>
      <c r="L397" s="635"/>
      <c r="M397" s="633"/>
    </row>
    <row r="398" spans="1:15" s="136" customFormat="1" ht="28.5" customHeight="1">
      <c r="A398" s="84"/>
      <c r="B398" s="148"/>
      <c r="C398" s="148"/>
      <c r="D398" s="81"/>
      <c r="E398" s="416"/>
      <c r="F398" s="636"/>
      <c r="G398" s="416"/>
      <c r="H398" s="411"/>
      <c r="I398" s="411"/>
      <c r="J398" s="416"/>
      <c r="K398" s="636"/>
      <c r="L398" s="636"/>
      <c r="M398" s="410"/>
      <c r="N398" s="135"/>
      <c r="O398" s="135"/>
    </row>
    <row r="399" spans="5:12" ht="15">
      <c r="E399" s="417"/>
      <c r="F399" s="417"/>
      <c r="G399" s="568"/>
      <c r="H399" s="417"/>
      <c r="I399" s="417"/>
      <c r="K399" s="733"/>
      <c r="L399" s="733"/>
    </row>
    <row r="400" spans="1:15" s="136" customFormat="1" ht="27.75" customHeight="1">
      <c r="A400" s="84"/>
      <c r="B400" s="148"/>
      <c r="C400" s="148"/>
      <c r="D400" s="81"/>
      <c r="E400" s="410"/>
      <c r="F400" s="410"/>
      <c r="G400" s="410"/>
      <c r="H400" s="410"/>
      <c r="I400" s="410"/>
      <c r="J400" s="416"/>
      <c r="K400" s="636"/>
      <c r="L400" s="416"/>
      <c r="M400" s="410"/>
      <c r="O400" s="135"/>
    </row>
    <row r="401" spans="1:13" s="136" customFormat="1" ht="14.25" customHeight="1">
      <c r="A401" s="84"/>
      <c r="B401" s="148"/>
      <c r="C401" s="148"/>
      <c r="D401" s="82"/>
      <c r="E401" s="137"/>
      <c r="F401" s="638"/>
      <c r="G401" s="632"/>
      <c r="H401" s="413"/>
      <c r="I401" s="413"/>
      <c r="J401" s="416"/>
      <c r="K401" s="636"/>
      <c r="L401" s="636"/>
      <c r="M401" s="416"/>
    </row>
    <row r="402" spans="4:12" ht="15">
      <c r="D402" s="149"/>
      <c r="E402" s="140"/>
      <c r="G402" s="568"/>
      <c r="H402" s="412"/>
      <c r="I402" s="412"/>
      <c r="K402" s="412"/>
      <c r="L402" s="412"/>
    </row>
    <row r="403" spans="4:13" ht="12.75" customHeight="1">
      <c r="D403" s="149"/>
      <c r="E403" s="414"/>
      <c r="F403" s="417"/>
      <c r="G403" s="395"/>
      <c r="H403" s="412"/>
      <c r="I403" s="412"/>
      <c r="J403" s="139"/>
      <c r="K403" s="395"/>
      <c r="M403" s="395"/>
    </row>
    <row r="404" spans="4:13" ht="12.75" customHeight="1">
      <c r="D404" s="149"/>
      <c r="E404" s="414"/>
      <c r="F404" s="412"/>
      <c r="G404" s="395"/>
      <c r="H404" s="412"/>
      <c r="I404" s="412"/>
      <c r="J404" s="139"/>
      <c r="K404" s="395"/>
      <c r="M404" s="395"/>
    </row>
    <row r="405" spans="4:13" ht="12.75" customHeight="1">
      <c r="D405" s="149"/>
      <c r="E405" s="414"/>
      <c r="F405" s="412"/>
      <c r="G405" s="395"/>
      <c r="H405" s="412"/>
      <c r="I405" s="412"/>
      <c r="J405" s="139"/>
      <c r="K405" s="395"/>
      <c r="M405" s="395"/>
    </row>
    <row r="406" spans="4:14" ht="12.75" customHeight="1">
      <c r="D406" s="82"/>
      <c r="E406" s="140"/>
      <c r="G406" s="639"/>
      <c r="H406" s="412"/>
      <c r="I406" s="1294"/>
      <c r="K406" s="637"/>
      <c r="L406" s="637"/>
      <c r="N406" s="150"/>
    </row>
    <row r="407" spans="4:9" ht="12.75" customHeight="1">
      <c r="D407" s="149"/>
      <c r="E407" s="414"/>
      <c r="G407" s="568"/>
      <c r="H407" s="412"/>
      <c r="I407" s="1294"/>
    </row>
    <row r="408" spans="1:9" ht="12.75" customHeight="1">
      <c r="A408" s="1631"/>
      <c r="B408" s="1631"/>
      <c r="D408" s="149"/>
      <c r="E408" s="414"/>
      <c r="F408" s="640"/>
      <c r="G408" s="641"/>
      <c r="H408" s="659"/>
      <c r="I408" s="417"/>
    </row>
    <row r="409" spans="4:7" ht="12.75" customHeight="1">
      <c r="D409" s="149"/>
      <c r="E409" s="414"/>
      <c r="F409" s="711"/>
      <c r="G409" s="568"/>
    </row>
    <row r="410" spans="4:7" ht="12.75" customHeight="1">
      <c r="D410" s="149"/>
      <c r="E410" s="414"/>
      <c r="F410" s="711"/>
      <c r="G410" s="568"/>
    </row>
    <row r="411" spans="4:9" ht="12.75" customHeight="1">
      <c r="D411" s="82"/>
      <c r="E411" s="414"/>
      <c r="F411" s="637"/>
      <c r="G411" s="642"/>
      <c r="H411" s="417"/>
      <c r="I411" s="1295"/>
    </row>
    <row r="412" spans="4:9" ht="12.75" customHeight="1">
      <c r="D412" s="149"/>
      <c r="E412" s="140"/>
      <c r="G412" s="642"/>
      <c r="H412" s="417"/>
      <c r="I412" s="417"/>
    </row>
    <row r="413" spans="4:9" ht="12.75" customHeight="1">
      <c r="D413" s="149"/>
      <c r="E413" s="414"/>
      <c r="F413" s="417"/>
      <c r="G413" s="568"/>
      <c r="H413" s="417"/>
      <c r="I413" s="417"/>
    </row>
    <row r="414" spans="4:9" ht="12.75" customHeight="1">
      <c r="D414" s="149"/>
      <c r="E414" s="414"/>
      <c r="F414" s="412"/>
      <c r="G414" s="568"/>
      <c r="H414" s="417"/>
      <c r="I414" s="417"/>
    </row>
    <row r="415" spans="1:8" ht="12.75" customHeight="1">
      <c r="A415" s="87"/>
      <c r="B415" s="87"/>
      <c r="C415" s="87"/>
      <c r="D415" s="83"/>
      <c r="E415" s="414"/>
      <c r="F415" s="637"/>
      <c r="G415" s="568"/>
      <c r="H415" s="412"/>
    </row>
    <row r="416" spans="1:13" ht="12.75" customHeight="1">
      <c r="A416" s="87"/>
      <c r="B416" s="87"/>
      <c r="C416" s="87"/>
      <c r="D416" s="83"/>
      <c r="E416" s="414"/>
      <c r="F416" s="637"/>
      <c r="G416" s="568"/>
      <c r="H416" s="412"/>
      <c r="K416" s="637"/>
      <c r="L416" s="412"/>
      <c r="M416" s="417"/>
    </row>
    <row r="417" spans="1:8" ht="12.75" customHeight="1">
      <c r="A417" s="87"/>
      <c r="B417" s="87"/>
      <c r="C417" s="87"/>
      <c r="D417" s="83"/>
      <c r="E417" s="414"/>
      <c r="F417" s="637"/>
      <c r="G417" s="568"/>
      <c r="H417" s="412"/>
    </row>
    <row r="418" spans="1:7" ht="12.75" customHeight="1">
      <c r="A418" s="87"/>
      <c r="B418" s="87"/>
      <c r="C418" s="87"/>
      <c r="D418" s="83"/>
      <c r="E418" s="140"/>
      <c r="G418" s="568"/>
    </row>
    <row r="419" spans="1:7" ht="12.75" customHeight="1">
      <c r="A419" s="87"/>
      <c r="B419" s="87"/>
      <c r="C419" s="87"/>
      <c r="D419" s="83"/>
      <c r="E419" s="140"/>
      <c r="G419" s="568"/>
    </row>
    <row r="420" spans="1:7" ht="12.75" customHeight="1">
      <c r="A420" s="87"/>
      <c r="B420" s="87"/>
      <c r="C420" s="87"/>
      <c r="D420" s="83"/>
      <c r="E420" s="140"/>
      <c r="G420" s="568"/>
    </row>
    <row r="421" spans="1:13" ht="12.75" customHeight="1">
      <c r="A421" s="87"/>
      <c r="B421" s="87"/>
      <c r="C421" s="87"/>
      <c r="D421" s="83"/>
      <c r="E421" s="140"/>
      <c r="G421" s="568"/>
      <c r="H421" s="412"/>
      <c r="I421" s="412"/>
      <c r="J421" s="412"/>
      <c r="K421" s="637"/>
      <c r="L421" s="412"/>
      <c r="M421" s="412"/>
    </row>
    <row r="422" spans="1:7" ht="12.75" customHeight="1">
      <c r="A422" s="87"/>
      <c r="B422" s="87"/>
      <c r="C422" s="87"/>
      <c r="D422" s="138"/>
      <c r="E422" s="140"/>
      <c r="G422" s="568"/>
    </row>
    <row r="423" spans="1:7" ht="12.75" customHeight="1">
      <c r="A423" s="87"/>
      <c r="B423" s="87"/>
      <c r="C423" s="87"/>
      <c r="D423" s="83"/>
      <c r="G423" s="568"/>
    </row>
    <row r="424" spans="1:12" ht="12.75" customHeight="1">
      <c r="A424" s="87"/>
      <c r="B424" s="87"/>
      <c r="C424" s="87"/>
      <c r="G424" s="568"/>
      <c r="H424" s="412"/>
      <c r="L424" s="412"/>
    </row>
    <row r="425" spans="1:7" ht="15">
      <c r="A425" s="87"/>
      <c r="B425" s="87"/>
      <c r="C425" s="87"/>
      <c r="G425" s="568"/>
    </row>
    <row r="426" spans="1:7" ht="12.75" customHeight="1">
      <c r="A426" s="87"/>
      <c r="B426" s="87"/>
      <c r="C426" s="87"/>
      <c r="G426" s="568"/>
    </row>
    <row r="427" spans="1:7" ht="12.75" customHeight="1">
      <c r="A427" s="87"/>
      <c r="B427" s="87"/>
      <c r="C427" s="87"/>
      <c r="G427" s="568"/>
    </row>
    <row r="428" spans="1:7" ht="12.75" customHeight="1">
      <c r="A428" s="87"/>
      <c r="B428" s="87"/>
      <c r="C428" s="87"/>
      <c r="G428" s="568"/>
    </row>
    <row r="429" spans="1:7" ht="12.75" customHeight="1">
      <c r="A429" s="87"/>
      <c r="B429" s="87"/>
      <c r="C429" s="87"/>
      <c r="G429" s="568"/>
    </row>
    <row r="430" spans="1:7" ht="12.75" customHeight="1">
      <c r="A430" s="87"/>
      <c r="B430" s="87"/>
      <c r="C430" s="87"/>
      <c r="G430" s="568"/>
    </row>
    <row r="431" spans="1:13" ht="12.75" customHeight="1">
      <c r="A431" s="87"/>
      <c r="B431" s="87"/>
      <c r="C431" s="87"/>
      <c r="E431" s="87"/>
      <c r="F431" s="87"/>
      <c r="G431" s="568"/>
      <c r="H431" s="87"/>
      <c r="I431" s="87"/>
      <c r="J431" s="87"/>
      <c r="K431" s="87"/>
      <c r="L431" s="87"/>
      <c r="M431" s="87"/>
    </row>
    <row r="432" spans="1:13" ht="12.75" customHeight="1">
      <c r="A432" s="87"/>
      <c r="B432" s="87"/>
      <c r="C432" s="87"/>
      <c r="E432" s="87"/>
      <c r="F432" s="87"/>
      <c r="G432" s="568"/>
      <c r="H432" s="87"/>
      <c r="I432" s="87"/>
      <c r="J432" s="87"/>
      <c r="K432" s="87"/>
      <c r="L432" s="87"/>
      <c r="M432" s="87"/>
    </row>
    <row r="433" s="87" customFormat="1" ht="12.75" customHeight="1">
      <c r="G433" s="568"/>
    </row>
    <row r="434" s="87" customFormat="1" ht="12.75" customHeight="1">
      <c r="G434" s="568"/>
    </row>
    <row r="435" s="87" customFormat="1" ht="12.75" customHeight="1">
      <c r="G435" s="568"/>
    </row>
    <row r="436" s="87" customFormat="1" ht="12.75" customHeight="1">
      <c r="G436" s="568"/>
    </row>
    <row r="437" s="87" customFormat="1" ht="12.75" customHeight="1">
      <c r="G437" s="568"/>
    </row>
    <row r="438" s="87" customFormat="1" ht="12.75" customHeight="1">
      <c r="G438" s="568"/>
    </row>
    <row r="439" s="87" customFormat="1" ht="12.75" customHeight="1">
      <c r="G439" s="568"/>
    </row>
    <row r="440" s="87" customFormat="1" ht="12.75" customHeight="1">
      <c r="G440" s="568"/>
    </row>
    <row r="441" s="87" customFormat="1" ht="12.75" customHeight="1">
      <c r="G441" s="568"/>
    </row>
    <row r="442" s="87" customFormat="1" ht="12.75" customHeight="1">
      <c r="G442" s="568"/>
    </row>
    <row r="443" s="87" customFormat="1" ht="12.75" customHeight="1">
      <c r="G443" s="568"/>
    </row>
    <row r="444" s="87" customFormat="1" ht="12.75" customHeight="1">
      <c r="G444" s="568"/>
    </row>
    <row r="445" s="87" customFormat="1" ht="12.75" customHeight="1">
      <c r="G445" s="568"/>
    </row>
    <row r="446" s="87" customFormat="1" ht="12.75" customHeight="1">
      <c r="G446" s="568"/>
    </row>
    <row r="447" s="87" customFormat="1" ht="12.75" customHeight="1">
      <c r="G447" s="568"/>
    </row>
    <row r="448" s="87" customFormat="1" ht="12.75" customHeight="1">
      <c r="G448" s="568"/>
    </row>
    <row r="449" s="87" customFormat="1" ht="12.75" customHeight="1">
      <c r="G449" s="568"/>
    </row>
    <row r="450" s="87" customFormat="1" ht="12.75" customHeight="1">
      <c r="G450" s="568"/>
    </row>
    <row r="451" s="87" customFormat="1" ht="12.75" customHeight="1">
      <c r="G451" s="568"/>
    </row>
    <row r="452" s="87" customFormat="1" ht="12.75" customHeight="1">
      <c r="G452" s="568"/>
    </row>
    <row r="453" s="87" customFormat="1" ht="12.75" customHeight="1">
      <c r="G453" s="568"/>
    </row>
    <row r="454" s="87" customFormat="1" ht="12.75" customHeight="1">
      <c r="G454" s="568"/>
    </row>
    <row r="455" s="87" customFormat="1" ht="12.75" customHeight="1">
      <c r="G455" s="568"/>
    </row>
    <row r="456" s="87" customFormat="1" ht="12.75" customHeight="1">
      <c r="G456" s="568"/>
    </row>
    <row r="457" s="87" customFormat="1" ht="12.75" customHeight="1">
      <c r="G457" s="568"/>
    </row>
    <row r="458" s="87" customFormat="1" ht="12.75" customHeight="1">
      <c r="G458" s="568"/>
    </row>
    <row r="459" s="87" customFormat="1" ht="12.75" customHeight="1">
      <c r="G459" s="568"/>
    </row>
    <row r="460" s="87" customFormat="1" ht="12.75" customHeight="1">
      <c r="G460" s="568"/>
    </row>
    <row r="461" s="87" customFormat="1" ht="12.75" customHeight="1">
      <c r="G461" s="643"/>
    </row>
    <row r="462" s="87" customFormat="1" ht="12.75" customHeight="1">
      <c r="G462" s="643"/>
    </row>
    <row r="463" s="87" customFormat="1" ht="12.75" customHeight="1"/>
    <row r="464" s="87" customFormat="1" ht="12.75" customHeight="1"/>
    <row r="465" spans="1:13" ht="12.75" customHeight="1">
      <c r="A465" s="87"/>
      <c r="B465" s="87"/>
      <c r="C465" s="87"/>
      <c r="E465" s="87"/>
      <c r="F465" s="87"/>
      <c r="G465" s="87"/>
      <c r="H465" s="87"/>
      <c r="I465" s="87"/>
      <c r="J465" s="87"/>
      <c r="K465" s="87"/>
      <c r="L465" s="87"/>
      <c r="M465" s="87"/>
    </row>
    <row r="466" spans="1:13" ht="12.75" customHeight="1">
      <c r="A466" s="87"/>
      <c r="B466" s="87"/>
      <c r="C466" s="87"/>
      <c r="E466" s="87"/>
      <c r="F466" s="87"/>
      <c r="G466" s="87"/>
      <c r="H466" s="87"/>
      <c r="I466" s="87"/>
      <c r="J466" s="87"/>
      <c r="K466" s="87"/>
      <c r="L466" s="87"/>
      <c r="M466" s="87"/>
    </row>
    <row r="467" spans="1:13" ht="12.75" customHeight="1">
      <c r="A467" s="87"/>
      <c r="B467" s="87"/>
      <c r="C467" s="87"/>
      <c r="E467" s="87"/>
      <c r="F467" s="87"/>
      <c r="G467" s="87"/>
      <c r="H467" s="87"/>
      <c r="I467" s="87"/>
      <c r="J467" s="87"/>
      <c r="K467" s="87"/>
      <c r="L467" s="87"/>
      <c r="M467" s="87"/>
    </row>
    <row r="468" spans="1:13" ht="12.75" customHeight="1">
      <c r="A468" s="87"/>
      <c r="B468" s="87"/>
      <c r="C468" s="87"/>
      <c r="E468" s="87"/>
      <c r="F468" s="87"/>
      <c r="G468" s="87"/>
      <c r="H468" s="87"/>
      <c r="I468" s="87"/>
      <c r="J468" s="87"/>
      <c r="K468" s="87"/>
      <c r="L468" s="87"/>
      <c r="M468" s="87"/>
    </row>
    <row r="469" spans="1:13" ht="12.75" customHeight="1">
      <c r="A469" s="87"/>
      <c r="B469" s="87"/>
      <c r="C469" s="87"/>
      <c r="E469" s="87"/>
      <c r="F469" s="87"/>
      <c r="G469" s="87"/>
      <c r="H469" s="87"/>
      <c r="I469" s="87"/>
      <c r="J469" s="87"/>
      <c r="K469" s="87"/>
      <c r="L469" s="87"/>
      <c r="M469" s="87"/>
    </row>
    <row r="470" spans="1:13" ht="12.75" customHeight="1">
      <c r="A470" s="87"/>
      <c r="B470" s="87"/>
      <c r="C470" s="87"/>
      <c r="E470" s="87"/>
      <c r="F470" s="87"/>
      <c r="G470" s="87"/>
      <c r="H470" s="87"/>
      <c r="I470" s="87"/>
      <c r="J470" s="87"/>
      <c r="K470" s="87"/>
      <c r="L470" s="87"/>
      <c r="M470" s="87"/>
    </row>
    <row r="471" spans="1:13" ht="12.75" customHeight="1">
      <c r="A471" s="87"/>
      <c r="B471" s="87"/>
      <c r="C471" s="87"/>
      <c r="E471" s="87"/>
      <c r="F471" s="87"/>
      <c r="G471" s="87"/>
      <c r="H471" s="87"/>
      <c r="I471" s="87"/>
      <c r="J471" s="87"/>
      <c r="K471" s="87"/>
      <c r="L471" s="87"/>
      <c r="M471" s="87"/>
    </row>
    <row r="472" spans="1:13" ht="12.75" customHeight="1">
      <c r="A472" s="87"/>
      <c r="B472" s="87"/>
      <c r="C472" s="87"/>
      <c r="E472" s="87"/>
      <c r="F472" s="87"/>
      <c r="G472" s="87"/>
      <c r="H472" s="87"/>
      <c r="I472" s="87"/>
      <c r="J472" s="87"/>
      <c r="K472" s="87"/>
      <c r="L472" s="87"/>
      <c r="M472" s="87"/>
    </row>
    <row r="473" spans="1:13" ht="12.75" customHeight="1">
      <c r="A473" s="87"/>
      <c r="B473" s="87"/>
      <c r="C473" s="87"/>
      <c r="E473" s="87"/>
      <c r="F473" s="87"/>
      <c r="G473" s="87"/>
      <c r="H473" s="87"/>
      <c r="I473" s="87"/>
      <c r="J473" s="87"/>
      <c r="K473" s="87"/>
      <c r="L473" s="87"/>
      <c r="M473" s="87"/>
    </row>
    <row r="474" spans="1:13" ht="12.75" customHeight="1">
      <c r="A474" s="87"/>
      <c r="B474" s="87"/>
      <c r="C474" s="87"/>
      <c r="E474" s="87"/>
      <c r="F474" s="87"/>
      <c r="G474" s="87"/>
      <c r="H474" s="87"/>
      <c r="I474" s="87"/>
      <c r="J474" s="87"/>
      <c r="K474" s="87"/>
      <c r="L474" s="87"/>
      <c r="M474" s="87"/>
    </row>
    <row r="475" spans="1:13" ht="12.75" customHeight="1">
      <c r="A475" s="87"/>
      <c r="B475" s="87"/>
      <c r="C475" s="87"/>
      <c r="E475" s="87"/>
      <c r="F475" s="87"/>
      <c r="G475" s="87"/>
      <c r="H475" s="87"/>
      <c r="I475" s="87"/>
      <c r="J475" s="87"/>
      <c r="K475" s="87"/>
      <c r="L475" s="87"/>
      <c r="M475" s="87"/>
    </row>
    <row r="476" spans="1:13" ht="12.75" customHeight="1">
      <c r="A476" s="87"/>
      <c r="B476" s="87"/>
      <c r="C476" s="87"/>
      <c r="E476" s="87"/>
      <c r="F476" s="87"/>
      <c r="G476" s="87"/>
      <c r="H476" s="87"/>
      <c r="I476" s="87"/>
      <c r="J476" s="87"/>
      <c r="K476" s="87"/>
      <c r="L476" s="87"/>
      <c r="M476" s="87"/>
    </row>
    <row r="477" spans="1:13" ht="12.75" customHeight="1">
      <c r="A477" s="87"/>
      <c r="B477" s="87"/>
      <c r="C477" s="87"/>
      <c r="E477" s="87"/>
      <c r="F477" s="87"/>
      <c r="G477" s="87"/>
      <c r="H477" s="87"/>
      <c r="I477" s="87"/>
      <c r="J477" s="87"/>
      <c r="K477" s="87"/>
      <c r="L477" s="87"/>
      <c r="M477" s="87"/>
    </row>
    <row r="478" spans="1:13" ht="12.75" customHeight="1">
      <c r="A478" s="87"/>
      <c r="B478" s="87"/>
      <c r="C478" s="87"/>
      <c r="E478" s="87"/>
      <c r="F478" s="87"/>
      <c r="G478" s="87"/>
      <c r="H478" s="87"/>
      <c r="I478" s="87"/>
      <c r="J478" s="87"/>
      <c r="K478" s="87"/>
      <c r="L478" s="87"/>
      <c r="M478" s="87"/>
    </row>
    <row r="479" spans="1:13" ht="12.75" customHeight="1">
      <c r="A479" s="87"/>
      <c r="B479" s="87"/>
      <c r="C479" s="87"/>
      <c r="E479" s="87"/>
      <c r="F479" s="87"/>
      <c r="G479" s="87"/>
      <c r="H479" s="87"/>
      <c r="I479" s="87"/>
      <c r="J479" s="87"/>
      <c r="K479" s="87"/>
      <c r="L479" s="87"/>
      <c r="M479" s="87"/>
    </row>
    <row r="480" spans="1:13" ht="12.75" customHeight="1">
      <c r="A480" s="87"/>
      <c r="B480" s="87"/>
      <c r="C480" s="87"/>
      <c r="E480" s="87"/>
      <c r="F480" s="87"/>
      <c r="G480" s="87"/>
      <c r="H480" s="87"/>
      <c r="I480" s="87"/>
      <c r="J480" s="87"/>
      <c r="K480" s="87"/>
      <c r="L480" s="87"/>
      <c r="M480" s="87"/>
    </row>
    <row r="481" spans="1:13" ht="12.75" customHeight="1">
      <c r="A481" s="87"/>
      <c r="B481" s="87"/>
      <c r="C481" s="87"/>
      <c r="E481" s="87"/>
      <c r="F481" s="87"/>
      <c r="G481" s="87"/>
      <c r="H481" s="87"/>
      <c r="I481" s="87"/>
      <c r="J481" s="87"/>
      <c r="K481" s="87"/>
      <c r="L481" s="87"/>
      <c r="M481" s="87"/>
    </row>
    <row r="482" spans="1:13" ht="12.75" customHeight="1">
      <c r="A482" s="87"/>
      <c r="B482" s="87"/>
      <c r="C482" s="87"/>
      <c r="E482" s="87"/>
      <c r="F482" s="87"/>
      <c r="G482" s="87"/>
      <c r="H482" s="87"/>
      <c r="I482" s="87"/>
      <c r="J482" s="87"/>
      <c r="K482" s="87"/>
      <c r="L482" s="87"/>
      <c r="M482" s="87"/>
    </row>
    <row r="483" spans="1:13" ht="12.75" customHeight="1">
      <c r="A483" s="87"/>
      <c r="B483" s="87"/>
      <c r="C483" s="87"/>
      <c r="E483" s="87"/>
      <c r="F483" s="87"/>
      <c r="G483" s="87"/>
      <c r="H483" s="87"/>
      <c r="I483" s="87"/>
      <c r="J483" s="87"/>
      <c r="K483" s="87"/>
      <c r="L483" s="87"/>
      <c r="M483" s="87"/>
    </row>
    <row r="484" spans="1:13" ht="12.75" customHeight="1">
      <c r="A484" s="87"/>
      <c r="B484" s="87"/>
      <c r="C484" s="87"/>
      <c r="E484" s="87"/>
      <c r="F484" s="87"/>
      <c r="G484" s="87"/>
      <c r="H484" s="87"/>
      <c r="I484" s="87"/>
      <c r="J484" s="87"/>
      <c r="K484" s="87"/>
      <c r="L484" s="87"/>
      <c r="M484" s="87"/>
    </row>
    <row r="485" spans="1:13" ht="12.75" customHeight="1">
      <c r="A485" s="87"/>
      <c r="B485" s="87"/>
      <c r="C485" s="87"/>
      <c r="E485" s="87"/>
      <c r="F485" s="87"/>
      <c r="G485" s="87"/>
      <c r="H485" s="87"/>
      <c r="I485" s="87"/>
      <c r="J485" s="87"/>
      <c r="K485" s="87"/>
      <c r="L485" s="87"/>
      <c r="M485" s="87"/>
    </row>
    <row r="486" spans="1:13" ht="12.75" customHeight="1">
      <c r="A486" s="87"/>
      <c r="B486" s="87"/>
      <c r="C486" s="87"/>
      <c r="E486" s="87"/>
      <c r="F486" s="87"/>
      <c r="G486" s="87"/>
      <c r="H486" s="87"/>
      <c r="I486" s="87"/>
      <c r="J486" s="87"/>
      <c r="K486" s="87"/>
      <c r="L486" s="87"/>
      <c r="M486" s="87"/>
    </row>
    <row r="487" spans="1:13" ht="12.75" customHeight="1">
      <c r="A487" s="87"/>
      <c r="B487" s="87"/>
      <c r="C487" s="87"/>
      <c r="E487" s="87"/>
      <c r="F487" s="87"/>
      <c r="G487" s="87"/>
      <c r="H487" s="87"/>
      <c r="I487" s="87"/>
      <c r="J487" s="87"/>
      <c r="K487" s="87"/>
      <c r="L487" s="87"/>
      <c r="M487" s="87"/>
    </row>
    <row r="488" spans="1:13" ht="12.75" customHeight="1">
      <c r="A488" s="87"/>
      <c r="B488" s="87"/>
      <c r="C488" s="87"/>
      <c r="E488" s="87"/>
      <c r="F488" s="87"/>
      <c r="G488" s="87"/>
      <c r="H488" s="87"/>
      <c r="I488" s="87"/>
      <c r="J488" s="87"/>
      <c r="K488" s="87"/>
      <c r="L488" s="87"/>
      <c r="M488" s="87"/>
    </row>
    <row r="489" spans="1:13" ht="12.75" customHeight="1">
      <c r="A489" s="87"/>
      <c r="B489" s="87"/>
      <c r="C489" s="87"/>
      <c r="E489" s="87"/>
      <c r="F489" s="87"/>
      <c r="G489" s="87"/>
      <c r="H489" s="87"/>
      <c r="I489" s="87"/>
      <c r="J489" s="87"/>
      <c r="K489" s="87"/>
      <c r="L489" s="87"/>
      <c r="M489" s="87"/>
    </row>
    <row r="490" spans="1:13" ht="12.75" customHeight="1">
      <c r="A490" s="87"/>
      <c r="B490" s="87"/>
      <c r="C490" s="87"/>
      <c r="E490" s="87"/>
      <c r="F490" s="87"/>
      <c r="G490" s="87"/>
      <c r="H490" s="87"/>
      <c r="I490" s="87"/>
      <c r="J490" s="87"/>
      <c r="K490" s="87"/>
      <c r="L490" s="87"/>
      <c r="M490" s="87"/>
    </row>
    <row r="491" spans="1:13" ht="12.75" customHeight="1">
      <c r="A491" s="87"/>
      <c r="B491" s="87"/>
      <c r="C491" s="87"/>
      <c r="E491" s="87"/>
      <c r="F491" s="87"/>
      <c r="G491" s="87"/>
      <c r="H491" s="87"/>
      <c r="I491" s="87"/>
      <c r="J491" s="87"/>
      <c r="K491" s="87"/>
      <c r="L491" s="87"/>
      <c r="M491" s="87"/>
    </row>
    <row r="492" spans="1:13" ht="12.75" customHeight="1">
      <c r="A492" s="87"/>
      <c r="B492" s="87"/>
      <c r="C492" s="87"/>
      <c r="E492" s="87"/>
      <c r="F492" s="87"/>
      <c r="G492" s="87"/>
      <c r="H492" s="87"/>
      <c r="I492" s="87"/>
      <c r="J492" s="87"/>
      <c r="K492" s="87"/>
      <c r="L492" s="87"/>
      <c r="M492" s="87"/>
    </row>
    <row r="493" spans="1:13" ht="12.75" customHeight="1">
      <c r="A493" s="87"/>
      <c r="B493" s="87"/>
      <c r="C493" s="87"/>
      <c r="E493" s="87"/>
      <c r="F493" s="87"/>
      <c r="G493" s="87"/>
      <c r="H493" s="87"/>
      <c r="I493" s="87"/>
      <c r="J493" s="87"/>
      <c r="K493" s="87"/>
      <c r="L493" s="87"/>
      <c r="M493" s="87"/>
    </row>
    <row r="494" spans="1:13" ht="12.75" customHeight="1">
      <c r="A494" s="87"/>
      <c r="B494" s="87"/>
      <c r="C494" s="87"/>
      <c r="E494" s="87"/>
      <c r="F494" s="87"/>
      <c r="G494" s="87"/>
      <c r="H494" s="87"/>
      <c r="I494" s="87"/>
      <c r="J494" s="87"/>
      <c r="K494" s="87"/>
      <c r="L494" s="87"/>
      <c r="M494" s="87"/>
    </row>
    <row r="495" spans="1:13" ht="12.75" customHeight="1">
      <c r="A495" s="87"/>
      <c r="B495" s="87"/>
      <c r="C495" s="87"/>
      <c r="E495" s="87"/>
      <c r="F495" s="87"/>
      <c r="G495" s="87"/>
      <c r="H495" s="87"/>
      <c r="I495" s="87"/>
      <c r="J495" s="87"/>
      <c r="K495" s="87"/>
      <c r="L495" s="87"/>
      <c r="M495" s="87"/>
    </row>
    <row r="496" spans="1:13" ht="12.75" customHeight="1">
      <c r="A496" s="87"/>
      <c r="B496" s="87"/>
      <c r="C496" s="87"/>
      <c r="E496" s="87"/>
      <c r="F496" s="87"/>
      <c r="G496" s="87"/>
      <c r="H496" s="87"/>
      <c r="I496" s="87"/>
      <c r="J496" s="87"/>
      <c r="K496" s="87"/>
      <c r="L496" s="87"/>
      <c r="M496" s="87"/>
    </row>
    <row r="497" spans="1:13" ht="12.75" customHeight="1">
      <c r="A497" s="87"/>
      <c r="B497" s="87"/>
      <c r="C497" s="87"/>
      <c r="E497" s="87"/>
      <c r="F497" s="87"/>
      <c r="G497" s="87"/>
      <c r="H497" s="87"/>
      <c r="I497" s="87"/>
      <c r="J497" s="87"/>
      <c r="K497" s="87"/>
      <c r="L497" s="87"/>
      <c r="M497" s="87"/>
    </row>
    <row r="498" spans="1:13" ht="12.75" customHeight="1">
      <c r="A498" s="87"/>
      <c r="B498" s="87"/>
      <c r="C498" s="87"/>
      <c r="E498" s="87"/>
      <c r="F498" s="87"/>
      <c r="G498" s="87"/>
      <c r="H498" s="87"/>
      <c r="I498" s="87"/>
      <c r="J498" s="87"/>
      <c r="K498" s="87"/>
      <c r="L498" s="87"/>
      <c r="M498" s="87"/>
    </row>
    <row r="499" spans="1:13" ht="12.75" customHeight="1">
      <c r="A499" s="87"/>
      <c r="B499" s="87"/>
      <c r="C499" s="87"/>
      <c r="E499" s="87"/>
      <c r="F499" s="87"/>
      <c r="G499" s="87"/>
      <c r="H499" s="87"/>
      <c r="I499" s="87"/>
      <c r="J499" s="87"/>
      <c r="K499" s="87"/>
      <c r="L499" s="87"/>
      <c r="M499" s="87"/>
    </row>
    <row r="500" spans="1:13" ht="12.75" customHeight="1">
      <c r="A500" s="87"/>
      <c r="B500" s="87"/>
      <c r="C500" s="87"/>
      <c r="E500" s="87"/>
      <c r="F500" s="87"/>
      <c r="G500" s="87"/>
      <c r="H500" s="87"/>
      <c r="I500" s="87"/>
      <c r="J500" s="87"/>
      <c r="K500" s="87"/>
      <c r="L500" s="87"/>
      <c r="M500" s="87"/>
    </row>
    <row r="501" spans="1:13" ht="12.75" customHeight="1">
      <c r="A501" s="87"/>
      <c r="B501" s="87"/>
      <c r="C501" s="87"/>
      <c r="E501" s="87"/>
      <c r="F501" s="87"/>
      <c r="G501" s="87"/>
      <c r="H501" s="87"/>
      <c r="I501" s="87"/>
      <c r="J501" s="87"/>
      <c r="K501" s="87"/>
      <c r="L501" s="87"/>
      <c r="M501" s="87"/>
    </row>
    <row r="502" spans="1:13" ht="12.75" customHeight="1">
      <c r="A502" s="87"/>
      <c r="B502" s="87"/>
      <c r="C502" s="87"/>
      <c r="E502" s="87"/>
      <c r="F502" s="87"/>
      <c r="G502" s="87"/>
      <c r="H502" s="87"/>
      <c r="I502" s="87"/>
      <c r="J502" s="87"/>
      <c r="K502" s="87"/>
      <c r="L502" s="87"/>
      <c r="M502" s="87"/>
    </row>
    <row r="503" spans="1:13" ht="12.75" customHeight="1">
      <c r="A503" s="87"/>
      <c r="B503" s="87"/>
      <c r="C503" s="87"/>
      <c r="E503" s="87"/>
      <c r="F503" s="87"/>
      <c r="G503" s="87"/>
      <c r="H503" s="87"/>
      <c r="I503" s="87"/>
      <c r="J503" s="87"/>
      <c r="K503" s="87"/>
      <c r="L503" s="87"/>
      <c r="M503" s="87"/>
    </row>
    <row r="504" spans="1:13" ht="12.75" customHeight="1">
      <c r="A504" s="87"/>
      <c r="B504" s="87"/>
      <c r="C504" s="87"/>
      <c r="E504" s="87"/>
      <c r="F504" s="87"/>
      <c r="G504" s="87"/>
      <c r="H504" s="87"/>
      <c r="I504" s="87"/>
      <c r="J504" s="87"/>
      <c r="K504" s="87"/>
      <c r="L504" s="87"/>
      <c r="M504" s="87"/>
    </row>
    <row r="505" spans="1:13" ht="12.75" customHeight="1">
      <c r="A505" s="87"/>
      <c r="B505" s="87"/>
      <c r="C505" s="87"/>
      <c r="E505" s="87"/>
      <c r="F505" s="87"/>
      <c r="G505" s="87"/>
      <c r="H505" s="87"/>
      <c r="I505" s="87"/>
      <c r="J505" s="87"/>
      <c r="K505" s="87"/>
      <c r="L505" s="87"/>
      <c r="M505" s="87"/>
    </row>
    <row r="506" spans="1:13" ht="12.75" customHeight="1">
      <c r="A506" s="87"/>
      <c r="B506" s="87"/>
      <c r="C506" s="87"/>
      <c r="E506" s="87"/>
      <c r="F506" s="87"/>
      <c r="G506" s="87"/>
      <c r="H506" s="87"/>
      <c r="I506" s="87"/>
      <c r="J506" s="87"/>
      <c r="K506" s="87"/>
      <c r="L506" s="87"/>
      <c r="M506" s="87"/>
    </row>
    <row r="507" spans="1:13" ht="12.75" customHeight="1">
      <c r="A507" s="87"/>
      <c r="B507" s="87"/>
      <c r="C507" s="87"/>
      <c r="E507" s="87"/>
      <c r="F507" s="87"/>
      <c r="G507" s="87"/>
      <c r="H507" s="87"/>
      <c r="I507" s="87"/>
      <c r="J507" s="87"/>
      <c r="K507" s="87"/>
      <c r="L507" s="87"/>
      <c r="M507" s="87"/>
    </row>
    <row r="508" spans="1:13" ht="12.75" customHeight="1">
      <c r="A508" s="87"/>
      <c r="B508" s="87"/>
      <c r="C508" s="87"/>
      <c r="E508" s="87"/>
      <c r="F508" s="87"/>
      <c r="G508" s="87"/>
      <c r="H508" s="87"/>
      <c r="I508" s="87"/>
      <c r="J508" s="87"/>
      <c r="K508" s="87"/>
      <c r="L508" s="87"/>
      <c r="M508" s="87"/>
    </row>
    <row r="509" spans="1:13" ht="12.75" customHeight="1">
      <c r="A509" s="87"/>
      <c r="B509" s="87"/>
      <c r="C509" s="87"/>
      <c r="E509" s="87"/>
      <c r="F509" s="87"/>
      <c r="G509" s="87"/>
      <c r="H509" s="87"/>
      <c r="I509" s="87"/>
      <c r="J509" s="87"/>
      <c r="K509" s="87"/>
      <c r="L509" s="87"/>
      <c r="M509" s="87"/>
    </row>
    <row r="510" spans="1:13" ht="12.75" customHeight="1">
      <c r="A510" s="87"/>
      <c r="B510" s="87"/>
      <c r="C510" s="87"/>
      <c r="E510" s="87"/>
      <c r="F510" s="87"/>
      <c r="G510" s="87"/>
      <c r="H510" s="87"/>
      <c r="I510" s="87"/>
      <c r="J510" s="87"/>
      <c r="K510" s="87"/>
      <c r="L510" s="87"/>
      <c r="M510" s="87"/>
    </row>
    <row r="511" spans="1:13" ht="12.75" customHeight="1">
      <c r="A511" s="87"/>
      <c r="B511" s="87"/>
      <c r="C511" s="87"/>
      <c r="E511" s="87"/>
      <c r="F511" s="87"/>
      <c r="G511" s="87"/>
      <c r="H511" s="87"/>
      <c r="I511" s="87"/>
      <c r="J511" s="87"/>
      <c r="K511" s="87"/>
      <c r="L511" s="87"/>
      <c r="M511" s="87"/>
    </row>
    <row r="512" spans="1:13" ht="12.75" customHeight="1">
      <c r="A512" s="87"/>
      <c r="B512" s="87"/>
      <c r="C512" s="87"/>
      <c r="E512" s="87"/>
      <c r="F512" s="87"/>
      <c r="G512" s="87"/>
      <c r="H512" s="87"/>
      <c r="I512" s="87"/>
      <c r="J512" s="87"/>
      <c r="K512" s="87"/>
      <c r="L512" s="87"/>
      <c r="M512" s="87"/>
    </row>
    <row r="513" spans="1:13" ht="12.75" customHeight="1">
      <c r="A513" s="87"/>
      <c r="B513" s="87"/>
      <c r="C513" s="87"/>
      <c r="E513" s="87"/>
      <c r="F513" s="87"/>
      <c r="G513" s="87"/>
      <c r="H513" s="87"/>
      <c r="I513" s="87"/>
      <c r="J513" s="87"/>
      <c r="K513" s="87"/>
      <c r="L513" s="87"/>
      <c r="M513" s="87"/>
    </row>
    <row r="514" spans="1:13" ht="12.75" customHeight="1">
      <c r="A514" s="87"/>
      <c r="B514" s="87"/>
      <c r="C514" s="87"/>
      <c r="E514" s="87"/>
      <c r="F514" s="87"/>
      <c r="G514" s="87"/>
      <c r="H514" s="87"/>
      <c r="I514" s="87"/>
      <c r="J514" s="87"/>
      <c r="K514" s="87"/>
      <c r="L514" s="87"/>
      <c r="M514" s="87"/>
    </row>
    <row r="515" spans="1:13" ht="12.75" customHeight="1">
      <c r="A515" s="87"/>
      <c r="B515" s="87"/>
      <c r="C515" s="87"/>
      <c r="E515" s="87"/>
      <c r="F515" s="87"/>
      <c r="G515" s="87"/>
      <c r="H515" s="87"/>
      <c r="I515" s="87"/>
      <c r="J515" s="87"/>
      <c r="K515" s="87"/>
      <c r="L515" s="87"/>
      <c r="M515" s="87"/>
    </row>
    <row r="516" spans="1:13" ht="12.75" customHeight="1">
      <c r="A516" s="87"/>
      <c r="B516" s="87"/>
      <c r="C516" s="87"/>
      <c r="E516" s="87"/>
      <c r="F516" s="87"/>
      <c r="G516" s="87"/>
      <c r="H516" s="87"/>
      <c r="I516" s="87"/>
      <c r="J516" s="87"/>
      <c r="K516" s="87"/>
      <c r="L516" s="87"/>
      <c r="M516" s="87"/>
    </row>
    <row r="517" spans="1:13" ht="12.75" customHeight="1">
      <c r="A517" s="87"/>
      <c r="B517" s="87"/>
      <c r="C517" s="87"/>
      <c r="E517" s="87"/>
      <c r="F517" s="87"/>
      <c r="G517" s="87"/>
      <c r="H517" s="87"/>
      <c r="I517" s="87"/>
      <c r="J517" s="87"/>
      <c r="K517" s="87"/>
      <c r="L517" s="87"/>
      <c r="M517" s="87"/>
    </row>
    <row r="518" spans="1:13" ht="12.75" customHeight="1">
      <c r="A518" s="87"/>
      <c r="B518" s="87"/>
      <c r="C518" s="87"/>
      <c r="E518" s="87"/>
      <c r="F518" s="87"/>
      <c r="G518" s="87"/>
      <c r="H518" s="87"/>
      <c r="I518" s="87"/>
      <c r="J518" s="87"/>
      <c r="K518" s="87"/>
      <c r="L518" s="87"/>
      <c r="M518" s="87"/>
    </row>
    <row r="519" spans="1:13" ht="12.75" customHeight="1">
      <c r="A519" s="87"/>
      <c r="B519" s="87"/>
      <c r="C519" s="87"/>
      <c r="E519" s="87"/>
      <c r="F519" s="87"/>
      <c r="G519" s="87"/>
      <c r="H519" s="87"/>
      <c r="I519" s="87"/>
      <c r="J519" s="87"/>
      <c r="K519" s="87"/>
      <c r="L519" s="87"/>
      <c r="M519" s="87"/>
    </row>
    <row r="520" spans="1:13" ht="12.75" customHeight="1">
      <c r="A520" s="87"/>
      <c r="B520" s="87"/>
      <c r="C520" s="87"/>
      <c r="E520" s="87"/>
      <c r="F520" s="87"/>
      <c r="G520" s="87"/>
      <c r="H520" s="87"/>
      <c r="I520" s="87"/>
      <c r="J520" s="87"/>
      <c r="K520" s="87"/>
      <c r="L520" s="87"/>
      <c r="M520" s="87"/>
    </row>
    <row r="521" spans="1:13" ht="12.75" customHeight="1">
      <c r="A521" s="87"/>
      <c r="B521" s="87"/>
      <c r="C521" s="87"/>
      <c r="E521" s="87"/>
      <c r="F521" s="87"/>
      <c r="G521" s="87"/>
      <c r="H521" s="87"/>
      <c r="I521" s="87"/>
      <c r="J521" s="87"/>
      <c r="K521" s="87"/>
      <c r="L521" s="87"/>
      <c r="M521" s="87"/>
    </row>
    <row r="522" spans="1:13" ht="12.75" customHeight="1">
      <c r="A522" s="87"/>
      <c r="B522" s="87"/>
      <c r="C522" s="87"/>
      <c r="E522" s="87"/>
      <c r="F522" s="87"/>
      <c r="G522" s="87"/>
      <c r="H522" s="87"/>
      <c r="I522" s="87"/>
      <c r="J522" s="87"/>
      <c r="K522" s="87"/>
      <c r="L522" s="87"/>
      <c r="M522" s="87"/>
    </row>
    <row r="523" spans="1:13" ht="12.75" customHeight="1">
      <c r="A523" s="87"/>
      <c r="B523" s="87"/>
      <c r="C523" s="87"/>
      <c r="E523" s="87"/>
      <c r="F523" s="87"/>
      <c r="G523" s="87"/>
      <c r="H523" s="87"/>
      <c r="I523" s="87"/>
      <c r="J523" s="87"/>
      <c r="K523" s="87"/>
      <c r="L523" s="87"/>
      <c r="M523" s="87"/>
    </row>
    <row r="524" spans="1:13" ht="12.75" customHeight="1">
      <c r="A524" s="87"/>
      <c r="B524" s="87"/>
      <c r="C524" s="87"/>
      <c r="E524" s="87"/>
      <c r="F524" s="87"/>
      <c r="G524" s="87"/>
      <c r="H524" s="87"/>
      <c r="I524" s="87"/>
      <c r="J524" s="87"/>
      <c r="K524" s="87"/>
      <c r="L524" s="87"/>
      <c r="M524" s="87"/>
    </row>
    <row r="525" spans="1:13" ht="12.75" customHeight="1">
      <c r="A525" s="87"/>
      <c r="B525" s="87"/>
      <c r="C525" s="87"/>
      <c r="E525" s="87"/>
      <c r="F525" s="87"/>
      <c r="G525" s="87"/>
      <c r="H525" s="87"/>
      <c r="I525" s="87"/>
      <c r="J525" s="87"/>
      <c r="K525" s="87"/>
      <c r="L525" s="87"/>
      <c r="M525" s="87"/>
    </row>
    <row r="526" spans="1:13" ht="12.75" customHeight="1">
      <c r="A526" s="87"/>
      <c r="B526" s="87"/>
      <c r="C526" s="87"/>
      <c r="E526" s="87"/>
      <c r="F526" s="87"/>
      <c r="G526" s="87"/>
      <c r="H526" s="87"/>
      <c r="I526" s="87"/>
      <c r="J526" s="87"/>
      <c r="K526" s="87"/>
      <c r="L526" s="87"/>
      <c r="M526" s="87"/>
    </row>
    <row r="527" spans="1:13" ht="12.75" customHeight="1">
      <c r="A527" s="87"/>
      <c r="B527" s="87"/>
      <c r="C527" s="87"/>
      <c r="E527" s="87"/>
      <c r="F527" s="87"/>
      <c r="G527" s="87"/>
      <c r="H527" s="87"/>
      <c r="I527" s="87"/>
      <c r="J527" s="87"/>
      <c r="K527" s="87"/>
      <c r="L527" s="87"/>
      <c r="M527" s="87"/>
    </row>
    <row r="528" spans="1:13" ht="12.75" customHeight="1">
      <c r="A528" s="87"/>
      <c r="B528" s="87"/>
      <c r="C528" s="87"/>
      <c r="E528" s="87"/>
      <c r="F528" s="87"/>
      <c r="G528" s="87"/>
      <c r="H528" s="87"/>
      <c r="I528" s="87"/>
      <c r="J528" s="87"/>
      <c r="K528" s="87"/>
      <c r="L528" s="87"/>
      <c r="M528" s="87"/>
    </row>
    <row r="529" spans="1:13" ht="12.75" customHeight="1">
      <c r="A529" s="87"/>
      <c r="B529" s="87"/>
      <c r="C529" s="87"/>
      <c r="E529" s="87"/>
      <c r="F529" s="87"/>
      <c r="G529" s="87"/>
      <c r="H529" s="87"/>
      <c r="I529" s="87"/>
      <c r="J529" s="87"/>
      <c r="K529" s="87"/>
      <c r="L529" s="87"/>
      <c r="M529" s="87"/>
    </row>
    <row r="530" spans="1:13" ht="12.75" customHeight="1">
      <c r="A530" s="87"/>
      <c r="B530" s="87"/>
      <c r="C530" s="87"/>
      <c r="E530" s="87"/>
      <c r="F530" s="87"/>
      <c r="G530" s="87"/>
      <c r="H530" s="87"/>
      <c r="I530" s="87"/>
      <c r="J530" s="87"/>
      <c r="K530" s="87"/>
      <c r="L530" s="87"/>
      <c r="M530" s="87"/>
    </row>
    <row r="531" spans="1:13" ht="12.75" customHeight="1">
      <c r="A531" s="87"/>
      <c r="B531" s="87"/>
      <c r="C531" s="87"/>
      <c r="E531" s="87"/>
      <c r="F531" s="87"/>
      <c r="G531" s="87"/>
      <c r="H531" s="87"/>
      <c r="I531" s="87"/>
      <c r="J531" s="87"/>
      <c r="K531" s="87"/>
      <c r="L531" s="87"/>
      <c r="M531" s="87"/>
    </row>
    <row r="532" spans="1:13" ht="12.75" customHeight="1">
      <c r="A532" s="87"/>
      <c r="B532" s="87"/>
      <c r="C532" s="87"/>
      <c r="E532" s="87"/>
      <c r="F532" s="87"/>
      <c r="G532" s="87"/>
      <c r="H532" s="87"/>
      <c r="I532" s="87"/>
      <c r="J532" s="87"/>
      <c r="K532" s="87"/>
      <c r="L532" s="87"/>
      <c r="M532" s="87"/>
    </row>
    <row r="533" spans="1:13" ht="12.75" customHeight="1">
      <c r="A533" s="87"/>
      <c r="B533" s="87"/>
      <c r="C533" s="87"/>
      <c r="E533" s="87"/>
      <c r="F533" s="87"/>
      <c r="G533" s="87"/>
      <c r="H533" s="87"/>
      <c r="I533" s="87"/>
      <c r="J533" s="87"/>
      <c r="K533" s="87"/>
      <c r="L533" s="87"/>
      <c r="M533" s="87"/>
    </row>
    <row r="534" spans="1:13" ht="12.75" customHeight="1">
      <c r="A534" s="87"/>
      <c r="B534" s="87"/>
      <c r="C534" s="87"/>
      <c r="E534" s="87"/>
      <c r="F534" s="87"/>
      <c r="G534" s="87"/>
      <c r="H534" s="87"/>
      <c r="I534" s="87"/>
      <c r="J534" s="87"/>
      <c r="K534" s="87"/>
      <c r="L534" s="87"/>
      <c r="M534" s="87"/>
    </row>
    <row r="535" spans="1:13" ht="12.75" customHeight="1">
      <c r="A535" s="87"/>
      <c r="B535" s="87"/>
      <c r="C535" s="87"/>
      <c r="E535" s="87"/>
      <c r="F535" s="87"/>
      <c r="G535" s="87"/>
      <c r="H535" s="87"/>
      <c r="I535" s="87"/>
      <c r="J535" s="87"/>
      <c r="K535" s="87"/>
      <c r="L535" s="87"/>
      <c r="M535" s="87"/>
    </row>
    <row r="536" spans="1:13" ht="12.75" customHeight="1">
      <c r="A536" s="87"/>
      <c r="B536" s="87"/>
      <c r="C536" s="87"/>
      <c r="E536" s="87"/>
      <c r="F536" s="87"/>
      <c r="G536" s="87"/>
      <c r="H536" s="87"/>
      <c r="I536" s="87"/>
      <c r="J536" s="87"/>
      <c r="K536" s="87"/>
      <c r="L536" s="87"/>
      <c r="M536" s="87"/>
    </row>
    <row r="537" spans="1:13" ht="12.75" customHeight="1">
      <c r="A537" s="87"/>
      <c r="B537" s="87"/>
      <c r="C537" s="87"/>
      <c r="E537" s="87"/>
      <c r="F537" s="87"/>
      <c r="G537" s="87"/>
      <c r="H537" s="87"/>
      <c r="I537" s="87"/>
      <c r="J537" s="87"/>
      <c r="K537" s="87"/>
      <c r="L537" s="87"/>
      <c r="M537" s="87"/>
    </row>
    <row r="538" spans="1:13" ht="12.75" customHeight="1">
      <c r="A538" s="87"/>
      <c r="B538" s="87"/>
      <c r="C538" s="87"/>
      <c r="E538" s="87"/>
      <c r="F538" s="87"/>
      <c r="G538" s="87"/>
      <c r="H538" s="87"/>
      <c r="I538" s="87"/>
      <c r="J538" s="87"/>
      <c r="K538" s="87"/>
      <c r="L538" s="87"/>
      <c r="M538" s="87"/>
    </row>
    <row r="539" spans="1:13" ht="12.75" customHeight="1">
      <c r="A539" s="87"/>
      <c r="B539" s="87"/>
      <c r="C539" s="87"/>
      <c r="E539" s="87"/>
      <c r="F539" s="87"/>
      <c r="G539" s="87"/>
      <c r="H539" s="87"/>
      <c r="I539" s="87"/>
      <c r="J539" s="87"/>
      <c r="K539" s="87"/>
      <c r="L539" s="87"/>
      <c r="M539" s="87"/>
    </row>
    <row r="540" spans="1:13" ht="12.75" customHeight="1">
      <c r="A540" s="87"/>
      <c r="B540" s="87"/>
      <c r="C540" s="87"/>
      <c r="E540" s="87"/>
      <c r="F540" s="87"/>
      <c r="G540" s="87"/>
      <c r="H540" s="87"/>
      <c r="I540" s="87"/>
      <c r="J540" s="87"/>
      <c r="K540" s="87"/>
      <c r="L540" s="87"/>
      <c r="M540" s="87"/>
    </row>
    <row r="541" spans="1:13" ht="12.75" customHeight="1">
      <c r="A541" s="87"/>
      <c r="B541" s="87"/>
      <c r="C541" s="87"/>
      <c r="E541" s="87"/>
      <c r="F541" s="87"/>
      <c r="G541" s="87"/>
      <c r="H541" s="87"/>
      <c r="I541" s="87"/>
      <c r="J541" s="87"/>
      <c r="K541" s="87"/>
      <c r="L541" s="87"/>
      <c r="M541" s="87"/>
    </row>
    <row r="542" spans="1:13" ht="12.75" customHeight="1">
      <c r="A542" s="87"/>
      <c r="B542" s="87"/>
      <c r="C542" s="87"/>
      <c r="E542" s="87"/>
      <c r="F542" s="87"/>
      <c r="G542" s="87"/>
      <c r="H542" s="87"/>
      <c r="I542" s="87"/>
      <c r="J542" s="87"/>
      <c r="K542" s="87"/>
      <c r="L542" s="87"/>
      <c r="M542" s="87"/>
    </row>
    <row r="543" spans="1:13" ht="12.75" customHeight="1">
      <c r="A543" s="87"/>
      <c r="B543" s="87"/>
      <c r="C543" s="87"/>
      <c r="E543" s="87"/>
      <c r="F543" s="87"/>
      <c r="G543" s="87"/>
      <c r="H543" s="87"/>
      <c r="I543" s="87"/>
      <c r="J543" s="87"/>
      <c r="K543" s="87"/>
      <c r="L543" s="87"/>
      <c r="M543" s="87"/>
    </row>
    <row r="544" spans="1:13" ht="12.75" customHeight="1">
      <c r="A544" s="87"/>
      <c r="B544" s="87"/>
      <c r="C544" s="87"/>
      <c r="E544" s="87"/>
      <c r="F544" s="87"/>
      <c r="G544" s="87"/>
      <c r="H544" s="87"/>
      <c r="I544" s="87"/>
      <c r="J544" s="87"/>
      <c r="K544" s="87"/>
      <c r="L544" s="87"/>
      <c r="M544" s="87"/>
    </row>
    <row r="545" spans="1:13" ht="12.75" customHeight="1">
      <c r="A545" s="87"/>
      <c r="B545" s="87"/>
      <c r="C545" s="87"/>
      <c r="E545" s="87"/>
      <c r="F545" s="87"/>
      <c r="G545" s="87"/>
      <c r="H545" s="87"/>
      <c r="I545" s="87"/>
      <c r="J545" s="87"/>
      <c r="K545" s="87"/>
      <c r="L545" s="87"/>
      <c r="M545" s="87"/>
    </row>
    <row r="546" spans="1:13" ht="12.75" customHeight="1">
      <c r="A546" s="87"/>
      <c r="B546" s="87"/>
      <c r="C546" s="87"/>
      <c r="E546" s="87"/>
      <c r="F546" s="87"/>
      <c r="G546" s="87"/>
      <c r="H546" s="87"/>
      <c r="I546" s="87"/>
      <c r="J546" s="87"/>
      <c r="K546" s="87"/>
      <c r="L546" s="87"/>
      <c r="M546" s="87"/>
    </row>
    <row r="547" spans="1:13" ht="12.75" customHeight="1">
      <c r="A547" s="87"/>
      <c r="B547" s="87"/>
      <c r="C547" s="87"/>
      <c r="E547" s="87"/>
      <c r="F547" s="87"/>
      <c r="G547" s="87"/>
      <c r="H547" s="87"/>
      <c r="I547" s="87"/>
      <c r="J547" s="87"/>
      <c r="K547" s="87"/>
      <c r="L547" s="87"/>
      <c r="M547" s="87"/>
    </row>
    <row r="548" spans="1:13" ht="12.75" customHeight="1">
      <c r="A548" s="87"/>
      <c r="B548" s="87"/>
      <c r="C548" s="87"/>
      <c r="E548" s="87"/>
      <c r="F548" s="87"/>
      <c r="G548" s="87"/>
      <c r="H548" s="87"/>
      <c r="I548" s="87"/>
      <c r="J548" s="87"/>
      <c r="K548" s="87"/>
      <c r="L548" s="87"/>
      <c r="M548" s="87"/>
    </row>
    <row r="549" spans="1:13" ht="12.75" customHeight="1">
      <c r="A549" s="87"/>
      <c r="B549" s="87"/>
      <c r="C549" s="87"/>
      <c r="E549" s="87"/>
      <c r="F549" s="87"/>
      <c r="G549" s="87"/>
      <c r="H549" s="87"/>
      <c r="I549" s="87"/>
      <c r="J549" s="87"/>
      <c r="K549" s="87"/>
      <c r="L549" s="87"/>
      <c r="M549" s="87"/>
    </row>
    <row r="550" spans="1:13" ht="12.75" customHeight="1">
      <c r="A550" s="87"/>
      <c r="B550" s="87"/>
      <c r="C550" s="87"/>
      <c r="E550" s="87"/>
      <c r="F550" s="87"/>
      <c r="G550" s="87"/>
      <c r="H550" s="87"/>
      <c r="I550" s="87"/>
      <c r="J550" s="87"/>
      <c r="K550" s="87"/>
      <c r="L550" s="87"/>
      <c r="M550" s="87"/>
    </row>
    <row r="551" spans="1:13" ht="12.75" customHeight="1">
      <c r="A551" s="87"/>
      <c r="B551" s="87"/>
      <c r="C551" s="87"/>
      <c r="E551" s="87"/>
      <c r="F551" s="87"/>
      <c r="G551" s="87"/>
      <c r="H551" s="87"/>
      <c r="I551" s="87"/>
      <c r="J551" s="87"/>
      <c r="K551" s="87"/>
      <c r="L551" s="87"/>
      <c r="M551" s="87"/>
    </row>
    <row r="552" spans="1:13" ht="12.75" customHeight="1">
      <c r="A552" s="87"/>
      <c r="B552" s="87"/>
      <c r="C552" s="87"/>
      <c r="E552" s="87"/>
      <c r="F552" s="87"/>
      <c r="G552" s="87"/>
      <c r="H552" s="87"/>
      <c r="I552" s="87"/>
      <c r="J552" s="87"/>
      <c r="K552" s="87"/>
      <c r="L552" s="87"/>
      <c r="M552" s="87"/>
    </row>
    <row r="553" spans="1:13" ht="12.75" customHeight="1">
      <c r="A553" s="87"/>
      <c r="B553" s="87"/>
      <c r="C553" s="87"/>
      <c r="E553" s="87"/>
      <c r="F553" s="87"/>
      <c r="G553" s="87"/>
      <c r="H553" s="87"/>
      <c r="I553" s="87"/>
      <c r="J553" s="87"/>
      <c r="K553" s="87"/>
      <c r="L553" s="87"/>
      <c r="M553" s="87"/>
    </row>
    <row r="554" spans="1:13" ht="12.75" customHeight="1">
      <c r="A554" s="87"/>
      <c r="B554" s="87"/>
      <c r="C554" s="87"/>
      <c r="E554" s="87"/>
      <c r="F554" s="87"/>
      <c r="G554" s="87"/>
      <c r="H554" s="87"/>
      <c r="I554" s="87"/>
      <c r="J554" s="87"/>
      <c r="K554" s="87"/>
      <c r="L554" s="87"/>
      <c r="M554" s="87"/>
    </row>
    <row r="555" spans="1:13" ht="12.75" customHeight="1">
      <c r="A555" s="87"/>
      <c r="B555" s="87"/>
      <c r="C555" s="87"/>
      <c r="E555" s="87"/>
      <c r="F555" s="87"/>
      <c r="G555" s="87"/>
      <c r="H555" s="87"/>
      <c r="I555" s="87"/>
      <c r="J555" s="87"/>
      <c r="K555" s="87"/>
      <c r="L555" s="87"/>
      <c r="M555" s="87"/>
    </row>
    <row r="556" spans="1:13" ht="12.75" customHeight="1">
      <c r="A556" s="87"/>
      <c r="B556" s="87"/>
      <c r="C556" s="87"/>
      <c r="E556" s="87"/>
      <c r="F556" s="87"/>
      <c r="G556" s="87"/>
      <c r="H556" s="87"/>
      <c r="I556" s="87"/>
      <c r="J556" s="87"/>
      <c r="K556" s="87"/>
      <c r="L556" s="87"/>
      <c r="M556" s="87"/>
    </row>
    <row r="557" spans="1:13" ht="12.75" customHeight="1">
      <c r="A557" s="87"/>
      <c r="B557" s="87"/>
      <c r="C557" s="87"/>
      <c r="E557" s="87"/>
      <c r="F557" s="87"/>
      <c r="G557" s="87"/>
      <c r="H557" s="87"/>
      <c r="I557" s="87"/>
      <c r="J557" s="87"/>
      <c r="K557" s="87"/>
      <c r="L557" s="87"/>
      <c r="M557" s="87"/>
    </row>
    <row r="558" spans="1:13" ht="12.75" customHeight="1">
      <c r="A558" s="87"/>
      <c r="B558" s="87"/>
      <c r="C558" s="87"/>
      <c r="E558" s="87"/>
      <c r="F558" s="87"/>
      <c r="G558" s="87"/>
      <c r="H558" s="87"/>
      <c r="I558" s="87"/>
      <c r="J558" s="87"/>
      <c r="K558" s="87"/>
      <c r="L558" s="87"/>
      <c r="M558" s="87"/>
    </row>
    <row r="559" spans="1:13" ht="12.75" customHeight="1">
      <c r="A559" s="87"/>
      <c r="B559" s="87"/>
      <c r="C559" s="87"/>
      <c r="E559" s="87"/>
      <c r="F559" s="87"/>
      <c r="G559" s="87"/>
      <c r="H559" s="87"/>
      <c r="I559" s="87"/>
      <c r="J559" s="87"/>
      <c r="K559" s="87"/>
      <c r="L559" s="87"/>
      <c r="M559" s="87"/>
    </row>
    <row r="560" spans="1:13" ht="12.75" customHeight="1">
      <c r="A560" s="87"/>
      <c r="B560" s="87"/>
      <c r="C560" s="87"/>
      <c r="E560" s="87"/>
      <c r="F560" s="87"/>
      <c r="G560" s="87"/>
      <c r="H560" s="87"/>
      <c r="I560" s="87"/>
      <c r="J560" s="87"/>
      <c r="K560" s="87"/>
      <c r="L560" s="87"/>
      <c r="M560" s="87"/>
    </row>
    <row r="561" spans="1:13" ht="12.75" customHeight="1">
      <c r="A561" s="87"/>
      <c r="B561" s="87"/>
      <c r="C561" s="87"/>
      <c r="E561" s="87"/>
      <c r="F561" s="87"/>
      <c r="G561" s="87"/>
      <c r="H561" s="87"/>
      <c r="I561" s="87"/>
      <c r="J561" s="87"/>
      <c r="K561" s="87"/>
      <c r="L561" s="87"/>
      <c r="M561" s="87"/>
    </row>
    <row r="562" spans="1:13" ht="12.75" customHeight="1">
      <c r="A562" s="87"/>
      <c r="B562" s="87"/>
      <c r="C562" s="87"/>
      <c r="E562" s="87"/>
      <c r="F562" s="87"/>
      <c r="G562" s="87"/>
      <c r="H562" s="87"/>
      <c r="I562" s="87"/>
      <c r="J562" s="87"/>
      <c r="K562" s="87"/>
      <c r="L562" s="87"/>
      <c r="M562" s="87"/>
    </row>
    <row r="563" spans="1:13" ht="12.75" customHeight="1">
      <c r="A563" s="87"/>
      <c r="B563" s="87"/>
      <c r="C563" s="87"/>
      <c r="E563" s="87"/>
      <c r="F563" s="87"/>
      <c r="G563" s="87"/>
      <c r="H563" s="87"/>
      <c r="I563" s="87"/>
      <c r="J563" s="87"/>
      <c r="K563" s="87"/>
      <c r="L563" s="87"/>
      <c r="M563" s="87"/>
    </row>
    <row r="564" spans="1:13" ht="12.75" customHeight="1">
      <c r="A564" s="87"/>
      <c r="B564" s="87"/>
      <c r="C564" s="87"/>
      <c r="E564" s="87"/>
      <c r="F564" s="87"/>
      <c r="G564" s="87"/>
      <c r="H564" s="87"/>
      <c r="I564" s="87"/>
      <c r="J564" s="87"/>
      <c r="K564" s="87"/>
      <c r="L564" s="87"/>
      <c r="M564" s="87"/>
    </row>
    <row r="565" spans="1:13" ht="12.75" customHeight="1">
      <c r="A565" s="87"/>
      <c r="B565" s="87"/>
      <c r="C565" s="87"/>
      <c r="E565" s="87"/>
      <c r="F565" s="87"/>
      <c r="G565" s="87"/>
      <c r="H565" s="87"/>
      <c r="I565" s="87"/>
      <c r="J565" s="87"/>
      <c r="K565" s="87"/>
      <c r="L565" s="87"/>
      <c r="M565" s="87"/>
    </row>
    <row r="566" spans="1:13" ht="12.75" customHeight="1">
      <c r="A566" s="87"/>
      <c r="B566" s="87"/>
      <c r="C566" s="87"/>
      <c r="E566" s="87"/>
      <c r="F566" s="87"/>
      <c r="G566" s="87"/>
      <c r="H566" s="87"/>
      <c r="I566" s="87"/>
      <c r="J566" s="87"/>
      <c r="K566" s="87"/>
      <c r="L566" s="87"/>
      <c r="M566" s="87"/>
    </row>
    <row r="567" spans="1:13" ht="12.75" customHeight="1">
      <c r="A567" s="87"/>
      <c r="B567" s="87"/>
      <c r="C567" s="87"/>
      <c r="E567" s="87"/>
      <c r="F567" s="87"/>
      <c r="G567" s="87"/>
      <c r="H567" s="87"/>
      <c r="I567" s="87"/>
      <c r="J567" s="87"/>
      <c r="K567" s="87"/>
      <c r="L567" s="87"/>
      <c r="M567" s="87"/>
    </row>
    <row r="568" spans="1:13" ht="12.75" customHeight="1">
      <c r="A568" s="87"/>
      <c r="B568" s="87"/>
      <c r="C568" s="87"/>
      <c r="E568" s="87"/>
      <c r="F568" s="87"/>
      <c r="G568" s="87"/>
      <c r="H568" s="87"/>
      <c r="I568" s="87"/>
      <c r="J568" s="87"/>
      <c r="K568" s="87"/>
      <c r="L568" s="87"/>
      <c r="M568" s="87"/>
    </row>
    <row r="569" spans="1:13" ht="12.75" customHeight="1">
      <c r="A569" s="87"/>
      <c r="B569" s="87"/>
      <c r="C569" s="87"/>
      <c r="E569" s="87"/>
      <c r="F569" s="87"/>
      <c r="G569" s="87"/>
      <c r="H569" s="87"/>
      <c r="I569" s="87"/>
      <c r="J569" s="87"/>
      <c r="K569" s="87"/>
      <c r="L569" s="87"/>
      <c r="M569" s="87"/>
    </row>
    <row r="570" spans="1:13" ht="12.75" customHeight="1">
      <c r="A570" s="87"/>
      <c r="B570" s="87"/>
      <c r="C570" s="87"/>
      <c r="E570" s="87"/>
      <c r="F570" s="87"/>
      <c r="G570" s="87"/>
      <c r="H570" s="87"/>
      <c r="I570" s="87"/>
      <c r="J570" s="87"/>
      <c r="K570" s="87"/>
      <c r="L570" s="87"/>
      <c r="M570" s="87"/>
    </row>
    <row r="571" spans="1:13" ht="12.75" customHeight="1">
      <c r="A571" s="87"/>
      <c r="B571" s="87"/>
      <c r="C571" s="87"/>
      <c r="E571" s="87"/>
      <c r="F571" s="87"/>
      <c r="G571" s="87"/>
      <c r="H571" s="87"/>
      <c r="I571" s="87"/>
      <c r="J571" s="87"/>
      <c r="K571" s="87"/>
      <c r="L571" s="87"/>
      <c r="M571" s="87"/>
    </row>
    <row r="572" spans="1:13" ht="12.75" customHeight="1">
      <c r="A572" s="87"/>
      <c r="B572" s="87"/>
      <c r="C572" s="87"/>
      <c r="E572" s="87"/>
      <c r="F572" s="87"/>
      <c r="G572" s="87"/>
      <c r="H572" s="87"/>
      <c r="I572" s="87"/>
      <c r="J572" s="87"/>
      <c r="K572" s="87"/>
      <c r="L572" s="87"/>
      <c r="M572" s="87"/>
    </row>
    <row r="573" spans="1:13" ht="12.75" customHeight="1">
      <c r="A573" s="87"/>
      <c r="B573" s="87"/>
      <c r="C573" s="87"/>
      <c r="E573" s="87"/>
      <c r="F573" s="87"/>
      <c r="G573" s="87"/>
      <c r="H573" s="87"/>
      <c r="I573" s="87"/>
      <c r="J573" s="87"/>
      <c r="K573" s="87"/>
      <c r="L573" s="87"/>
      <c r="M573" s="87"/>
    </row>
    <row r="574" spans="1:13" ht="12.75" customHeight="1">
      <c r="A574" s="87"/>
      <c r="B574" s="87"/>
      <c r="C574" s="87"/>
      <c r="E574" s="87"/>
      <c r="F574" s="87"/>
      <c r="G574" s="87"/>
      <c r="H574" s="87"/>
      <c r="I574" s="87"/>
      <c r="J574" s="87"/>
      <c r="K574" s="87"/>
      <c r="L574" s="87"/>
      <c r="M574" s="87"/>
    </row>
    <row r="575" spans="1:13" ht="12.75" customHeight="1">
      <c r="A575" s="87"/>
      <c r="B575" s="87"/>
      <c r="C575" s="87"/>
      <c r="E575" s="87"/>
      <c r="F575" s="87"/>
      <c r="G575" s="87"/>
      <c r="H575" s="87"/>
      <c r="I575" s="87"/>
      <c r="J575" s="87"/>
      <c r="K575" s="87"/>
      <c r="L575" s="87"/>
      <c r="M575" s="87"/>
    </row>
    <row r="576" spans="1:13" ht="12.75" customHeight="1">
      <c r="A576" s="87"/>
      <c r="B576" s="87"/>
      <c r="C576" s="87"/>
      <c r="E576" s="87"/>
      <c r="F576" s="87"/>
      <c r="G576" s="87"/>
      <c r="H576" s="87"/>
      <c r="I576" s="87"/>
      <c r="J576" s="87"/>
      <c r="K576" s="87"/>
      <c r="L576" s="87"/>
      <c r="M576" s="87"/>
    </row>
    <row r="577" spans="1:13" ht="12.75" customHeight="1">
      <c r="A577" s="87"/>
      <c r="B577" s="87"/>
      <c r="C577" s="87"/>
      <c r="E577" s="87"/>
      <c r="F577" s="87"/>
      <c r="G577" s="87"/>
      <c r="H577" s="87"/>
      <c r="I577" s="87"/>
      <c r="J577" s="87"/>
      <c r="K577" s="87"/>
      <c r="L577" s="87"/>
      <c r="M577" s="87"/>
    </row>
    <row r="578" spans="1:13" ht="12.75" customHeight="1">
      <c r="A578" s="87"/>
      <c r="B578" s="87"/>
      <c r="C578" s="87"/>
      <c r="E578" s="87"/>
      <c r="F578" s="87"/>
      <c r="G578" s="87"/>
      <c r="H578" s="87"/>
      <c r="I578" s="87"/>
      <c r="J578" s="87"/>
      <c r="K578" s="87"/>
      <c r="L578" s="87"/>
      <c r="M578" s="87"/>
    </row>
    <row r="579" spans="1:13" ht="12.75" customHeight="1">
      <c r="A579" s="87"/>
      <c r="B579" s="87"/>
      <c r="C579" s="87"/>
      <c r="E579" s="87"/>
      <c r="F579" s="87"/>
      <c r="G579" s="87"/>
      <c r="H579" s="87"/>
      <c r="I579" s="87"/>
      <c r="J579" s="87"/>
      <c r="K579" s="87"/>
      <c r="L579" s="87"/>
      <c r="M579" s="87"/>
    </row>
    <row r="580" spans="1:13" ht="12.75" customHeight="1">
      <c r="A580" s="87"/>
      <c r="B580" s="87"/>
      <c r="C580" s="87"/>
      <c r="E580" s="87"/>
      <c r="F580" s="87"/>
      <c r="G580" s="87"/>
      <c r="H580" s="87"/>
      <c r="I580" s="87"/>
      <c r="J580" s="87"/>
      <c r="K580" s="87"/>
      <c r="L580" s="87"/>
      <c r="M580" s="87"/>
    </row>
    <row r="581" spans="1:13" ht="12.75" customHeight="1">
      <c r="A581" s="87"/>
      <c r="B581" s="87"/>
      <c r="C581" s="87"/>
      <c r="E581" s="87"/>
      <c r="F581" s="87"/>
      <c r="G581" s="87"/>
      <c r="H581" s="87"/>
      <c r="I581" s="87"/>
      <c r="J581" s="87"/>
      <c r="K581" s="87"/>
      <c r="L581" s="87"/>
      <c r="M581" s="87"/>
    </row>
    <row r="582" spans="1:13" ht="12.75" customHeight="1">
      <c r="A582" s="87"/>
      <c r="B582" s="87"/>
      <c r="C582" s="87"/>
      <c r="E582" s="87"/>
      <c r="F582" s="87"/>
      <c r="G582" s="87"/>
      <c r="H582" s="87"/>
      <c r="I582" s="87"/>
      <c r="J582" s="87"/>
      <c r="K582" s="87"/>
      <c r="L582" s="87"/>
      <c r="M582" s="87"/>
    </row>
    <row r="583" spans="1:13" ht="12.75" customHeight="1">
      <c r="A583" s="87"/>
      <c r="B583" s="87"/>
      <c r="C583" s="87"/>
      <c r="E583" s="87"/>
      <c r="F583" s="87"/>
      <c r="G583" s="87"/>
      <c r="H583" s="87"/>
      <c r="I583" s="87"/>
      <c r="J583" s="87"/>
      <c r="K583" s="87"/>
      <c r="L583" s="87"/>
      <c r="M583" s="87"/>
    </row>
    <row r="584" spans="1:13" ht="12.75" customHeight="1">
      <c r="A584" s="87"/>
      <c r="B584" s="87"/>
      <c r="C584" s="87"/>
      <c r="E584" s="87"/>
      <c r="F584" s="87"/>
      <c r="G584" s="87"/>
      <c r="H584" s="87"/>
      <c r="I584" s="87"/>
      <c r="J584" s="87"/>
      <c r="K584" s="87"/>
      <c r="L584" s="87"/>
      <c r="M584" s="87"/>
    </row>
    <row r="585" spans="1:13" ht="12.75" customHeight="1">
      <c r="A585" s="87"/>
      <c r="B585" s="87"/>
      <c r="C585" s="87"/>
      <c r="E585" s="87"/>
      <c r="F585" s="87"/>
      <c r="G585" s="87"/>
      <c r="H585" s="87"/>
      <c r="I585" s="87"/>
      <c r="J585" s="87"/>
      <c r="K585" s="87"/>
      <c r="L585" s="87"/>
      <c r="M585" s="87"/>
    </row>
    <row r="586" spans="1:13" ht="12.75" customHeight="1">
      <c r="A586" s="87"/>
      <c r="B586" s="87"/>
      <c r="C586" s="87"/>
      <c r="E586" s="87"/>
      <c r="F586" s="87"/>
      <c r="G586" s="87"/>
      <c r="H586" s="87"/>
      <c r="I586" s="87"/>
      <c r="J586" s="87"/>
      <c r="K586" s="87"/>
      <c r="L586" s="87"/>
      <c r="M586" s="87"/>
    </row>
    <row r="587" spans="1:13" ht="12.75" customHeight="1">
      <c r="A587" s="87"/>
      <c r="B587" s="87"/>
      <c r="C587" s="87"/>
      <c r="E587" s="87"/>
      <c r="F587" s="87"/>
      <c r="G587" s="87"/>
      <c r="H587" s="87"/>
      <c r="I587" s="87"/>
      <c r="J587" s="87"/>
      <c r="K587" s="87"/>
      <c r="L587" s="87"/>
      <c r="M587" s="87"/>
    </row>
    <row r="588" spans="1:13" ht="12.75" customHeight="1">
      <c r="A588" s="87"/>
      <c r="B588" s="87"/>
      <c r="C588" s="87"/>
      <c r="E588" s="87"/>
      <c r="F588" s="87"/>
      <c r="G588" s="87"/>
      <c r="H588" s="87"/>
      <c r="I588" s="87"/>
      <c r="J588" s="87"/>
      <c r="K588" s="87"/>
      <c r="L588" s="87"/>
      <c r="M588" s="87"/>
    </row>
    <row r="589" spans="1:13" ht="12.75" customHeight="1">
      <c r="A589" s="87"/>
      <c r="B589" s="87"/>
      <c r="C589" s="87"/>
      <c r="E589" s="87"/>
      <c r="F589" s="87"/>
      <c r="G589" s="87"/>
      <c r="H589" s="87"/>
      <c r="I589" s="87"/>
      <c r="J589" s="87"/>
      <c r="K589" s="87"/>
      <c r="L589" s="87"/>
      <c r="M589" s="87"/>
    </row>
    <row r="590" spans="1:13" ht="12.75" customHeight="1">
      <c r="A590" s="87"/>
      <c r="B590" s="87"/>
      <c r="C590" s="87"/>
      <c r="E590" s="87"/>
      <c r="F590" s="87"/>
      <c r="G590" s="87"/>
      <c r="H590" s="87"/>
      <c r="I590" s="87"/>
      <c r="J590" s="87"/>
      <c r="K590" s="87"/>
      <c r="L590" s="87"/>
      <c r="M590" s="87"/>
    </row>
    <row r="591" spans="1:13" ht="12.75" customHeight="1">
      <c r="A591" s="87"/>
      <c r="B591" s="87"/>
      <c r="C591" s="87"/>
      <c r="E591" s="87"/>
      <c r="F591" s="87"/>
      <c r="G591" s="87"/>
      <c r="H591" s="87"/>
      <c r="I591" s="87"/>
      <c r="J591" s="87"/>
      <c r="K591" s="87"/>
      <c r="L591" s="87"/>
      <c r="M591" s="87"/>
    </row>
    <row r="592" spans="1:13" ht="12.75" customHeight="1">
      <c r="A592" s="87"/>
      <c r="B592" s="87"/>
      <c r="C592" s="87"/>
      <c r="E592" s="87"/>
      <c r="F592" s="87"/>
      <c r="G592" s="87"/>
      <c r="H592" s="87"/>
      <c r="I592" s="87"/>
      <c r="J592" s="87"/>
      <c r="K592" s="87"/>
      <c r="L592" s="87"/>
      <c r="M592" s="87"/>
    </row>
    <row r="593" spans="1:13" ht="12.75" customHeight="1">
      <c r="A593" s="87"/>
      <c r="B593" s="87"/>
      <c r="C593" s="87"/>
      <c r="E593" s="87"/>
      <c r="F593" s="87"/>
      <c r="G593" s="87"/>
      <c r="H593" s="87"/>
      <c r="I593" s="87"/>
      <c r="J593" s="87"/>
      <c r="K593" s="87"/>
      <c r="L593" s="87"/>
      <c r="M593" s="87"/>
    </row>
    <row r="594" spans="1:13" ht="12.75" customHeight="1">
      <c r="A594" s="87"/>
      <c r="B594" s="87"/>
      <c r="C594" s="87"/>
      <c r="E594" s="87"/>
      <c r="F594" s="87"/>
      <c r="G594" s="87"/>
      <c r="H594" s="87"/>
      <c r="I594" s="87"/>
      <c r="J594" s="87"/>
      <c r="K594" s="87"/>
      <c r="L594" s="87"/>
      <c r="M594" s="87"/>
    </row>
    <row r="595" spans="1:13" ht="12.75" customHeight="1">
      <c r="A595" s="87"/>
      <c r="B595" s="87"/>
      <c r="C595" s="87"/>
      <c r="E595" s="87"/>
      <c r="F595" s="87"/>
      <c r="G595" s="87"/>
      <c r="H595" s="87"/>
      <c r="I595" s="87"/>
      <c r="J595" s="87"/>
      <c r="K595" s="87"/>
      <c r="L595" s="87"/>
      <c r="M595" s="87"/>
    </row>
    <row r="596" spans="1:13" ht="12.75" customHeight="1">
      <c r="A596" s="87"/>
      <c r="B596" s="87"/>
      <c r="C596" s="87"/>
      <c r="E596" s="87"/>
      <c r="F596" s="87"/>
      <c r="G596" s="87"/>
      <c r="H596" s="87"/>
      <c r="I596" s="87"/>
      <c r="J596" s="87"/>
      <c r="K596" s="87"/>
      <c r="L596" s="87"/>
      <c r="M596" s="87"/>
    </row>
    <row r="597" spans="1:13" ht="12.75" customHeight="1">
      <c r="A597" s="87"/>
      <c r="B597" s="87"/>
      <c r="C597" s="87"/>
      <c r="E597" s="87"/>
      <c r="F597" s="87"/>
      <c r="G597" s="87"/>
      <c r="H597" s="87"/>
      <c r="I597" s="87"/>
      <c r="J597" s="87"/>
      <c r="K597" s="87"/>
      <c r="L597" s="87"/>
      <c r="M597" s="87"/>
    </row>
    <row r="598" spans="1:13" ht="12.75" customHeight="1">
      <c r="A598" s="87"/>
      <c r="B598" s="87"/>
      <c r="C598" s="87"/>
      <c r="E598" s="87"/>
      <c r="F598" s="87"/>
      <c r="G598" s="87"/>
      <c r="H598" s="87"/>
      <c r="I598" s="87"/>
      <c r="J598" s="87"/>
      <c r="K598" s="87"/>
      <c r="L598" s="87"/>
      <c r="M598" s="87"/>
    </row>
    <row r="599" spans="1:13" ht="12.75" customHeight="1">
      <c r="A599" s="87"/>
      <c r="B599" s="87"/>
      <c r="C599" s="87"/>
      <c r="E599" s="87"/>
      <c r="F599" s="87"/>
      <c r="G599" s="87"/>
      <c r="H599" s="87"/>
      <c r="I599" s="87"/>
      <c r="J599" s="87"/>
      <c r="K599" s="87"/>
      <c r="L599" s="87"/>
      <c r="M599" s="87"/>
    </row>
    <row r="600" spans="1:13" ht="12.75" customHeight="1">
      <c r="A600" s="87"/>
      <c r="B600" s="87"/>
      <c r="C600" s="87"/>
      <c r="E600" s="87"/>
      <c r="F600" s="87"/>
      <c r="G600" s="87"/>
      <c r="H600" s="87"/>
      <c r="I600" s="87"/>
      <c r="J600" s="87"/>
      <c r="K600" s="87"/>
      <c r="L600" s="87"/>
      <c r="M600" s="87"/>
    </row>
    <row r="601" spans="1:13" ht="12.75" customHeight="1">
      <c r="A601" s="87"/>
      <c r="B601" s="87"/>
      <c r="C601" s="87"/>
      <c r="E601" s="87"/>
      <c r="F601" s="87"/>
      <c r="G601" s="87"/>
      <c r="H601" s="87"/>
      <c r="I601" s="87"/>
      <c r="J601" s="87"/>
      <c r="K601" s="87"/>
      <c r="L601" s="87"/>
      <c r="M601" s="87"/>
    </row>
    <row r="602" spans="1:13" ht="12.75" customHeight="1">
      <c r="A602" s="87"/>
      <c r="B602" s="87"/>
      <c r="C602" s="87"/>
      <c r="E602" s="87"/>
      <c r="F602" s="87"/>
      <c r="G602" s="87"/>
      <c r="H602" s="87"/>
      <c r="I602" s="87"/>
      <c r="J602" s="87"/>
      <c r="K602" s="87"/>
      <c r="L602" s="87"/>
      <c r="M602" s="87"/>
    </row>
    <row r="603" spans="1:13" ht="12.75" customHeight="1">
      <c r="A603" s="87"/>
      <c r="B603" s="87"/>
      <c r="C603" s="87"/>
      <c r="E603" s="87"/>
      <c r="F603" s="87"/>
      <c r="G603" s="87"/>
      <c r="H603" s="87"/>
      <c r="I603" s="87"/>
      <c r="J603" s="87"/>
      <c r="K603" s="87"/>
      <c r="L603" s="87"/>
      <c r="M603" s="87"/>
    </row>
    <row r="604" spans="1:13" ht="12.75" customHeight="1">
      <c r="A604" s="87"/>
      <c r="B604" s="87"/>
      <c r="C604" s="87"/>
      <c r="E604" s="87"/>
      <c r="F604" s="87"/>
      <c r="G604" s="87"/>
      <c r="H604" s="87"/>
      <c r="I604" s="87"/>
      <c r="J604" s="87"/>
      <c r="K604" s="87"/>
      <c r="L604" s="87"/>
      <c r="M604" s="87"/>
    </row>
    <row r="605" spans="1:13" ht="12.75" customHeight="1">
      <c r="A605" s="87"/>
      <c r="B605" s="87"/>
      <c r="C605" s="87"/>
      <c r="E605" s="87"/>
      <c r="F605" s="87"/>
      <c r="G605" s="87"/>
      <c r="H605" s="87"/>
      <c r="I605" s="87"/>
      <c r="J605" s="87"/>
      <c r="K605" s="87"/>
      <c r="L605" s="87"/>
      <c r="M605" s="87"/>
    </row>
    <row r="606" spans="1:13" ht="12.75" customHeight="1">
      <c r="A606" s="87"/>
      <c r="B606" s="87"/>
      <c r="C606" s="87"/>
      <c r="E606" s="87"/>
      <c r="F606" s="87"/>
      <c r="G606" s="87"/>
      <c r="H606" s="87"/>
      <c r="I606" s="87"/>
      <c r="J606" s="87"/>
      <c r="K606" s="87"/>
      <c r="L606" s="87"/>
      <c r="M606" s="87"/>
    </row>
    <row r="607" spans="1:13" ht="12.75" customHeight="1">
      <c r="A607" s="87"/>
      <c r="B607" s="87"/>
      <c r="C607" s="87"/>
      <c r="E607" s="87"/>
      <c r="F607" s="87"/>
      <c r="G607" s="87"/>
      <c r="H607" s="87"/>
      <c r="I607" s="87"/>
      <c r="J607" s="87"/>
      <c r="K607" s="87"/>
      <c r="L607" s="87"/>
      <c r="M607" s="87"/>
    </row>
    <row r="608" spans="1:13" ht="12.75" customHeight="1">
      <c r="A608" s="87"/>
      <c r="B608" s="87"/>
      <c r="C608" s="87"/>
      <c r="E608" s="87"/>
      <c r="F608" s="87"/>
      <c r="G608" s="87"/>
      <c r="H608" s="87"/>
      <c r="I608" s="87"/>
      <c r="J608" s="87"/>
      <c r="K608" s="87"/>
      <c r="L608" s="87"/>
      <c r="M608" s="87"/>
    </row>
    <row r="609" spans="1:13" ht="12.75" customHeight="1">
      <c r="A609" s="87"/>
      <c r="B609" s="87"/>
      <c r="C609" s="87"/>
      <c r="E609" s="87"/>
      <c r="F609" s="87"/>
      <c r="G609" s="87"/>
      <c r="H609" s="87"/>
      <c r="I609" s="87"/>
      <c r="J609" s="87"/>
      <c r="K609" s="87"/>
      <c r="L609" s="87"/>
      <c r="M609" s="87"/>
    </row>
    <row r="610" spans="1:13" ht="12.75" customHeight="1">
      <c r="A610" s="87"/>
      <c r="B610" s="87"/>
      <c r="C610" s="87"/>
      <c r="E610" s="87"/>
      <c r="F610" s="87"/>
      <c r="G610" s="87"/>
      <c r="H610" s="87"/>
      <c r="I610" s="87"/>
      <c r="J610" s="87"/>
      <c r="K610" s="87"/>
      <c r="L610" s="87"/>
      <c r="M610" s="87"/>
    </row>
    <row r="611" spans="1:13" ht="12.75" customHeight="1">
      <c r="A611" s="87"/>
      <c r="B611" s="87"/>
      <c r="C611" s="87"/>
      <c r="E611" s="87"/>
      <c r="F611" s="87"/>
      <c r="G611" s="87"/>
      <c r="H611" s="87"/>
      <c r="I611" s="87"/>
      <c r="J611" s="87"/>
      <c r="K611" s="87"/>
      <c r="L611" s="87"/>
      <c r="M611" s="87"/>
    </row>
    <row r="612" spans="1:13" ht="12.75" customHeight="1">
      <c r="A612" s="87"/>
      <c r="B612" s="87"/>
      <c r="C612" s="87"/>
      <c r="E612" s="87"/>
      <c r="F612" s="87"/>
      <c r="G612" s="87"/>
      <c r="H612" s="87"/>
      <c r="I612" s="87"/>
      <c r="J612" s="87"/>
      <c r="K612" s="87"/>
      <c r="L612" s="87"/>
      <c r="M612" s="87"/>
    </row>
    <row r="613" spans="1:13" ht="12.75" customHeight="1">
      <c r="A613" s="87"/>
      <c r="B613" s="87"/>
      <c r="C613" s="87"/>
      <c r="E613" s="87"/>
      <c r="F613" s="87"/>
      <c r="G613" s="87"/>
      <c r="H613" s="87"/>
      <c r="I613" s="87"/>
      <c r="J613" s="87"/>
      <c r="K613" s="87"/>
      <c r="L613" s="87"/>
      <c r="M613" s="87"/>
    </row>
    <row r="614" spans="1:13" ht="12.75" customHeight="1">
      <c r="A614" s="87"/>
      <c r="B614" s="87"/>
      <c r="C614" s="87"/>
      <c r="E614" s="87"/>
      <c r="F614" s="87"/>
      <c r="G614" s="87"/>
      <c r="H614" s="87"/>
      <c r="I614" s="87"/>
      <c r="J614" s="87"/>
      <c r="K614" s="87"/>
      <c r="L614" s="87"/>
      <c r="M614" s="87"/>
    </row>
    <row r="615" spans="1:13" ht="12.75" customHeight="1">
      <c r="A615" s="87"/>
      <c r="B615" s="87"/>
      <c r="C615" s="87"/>
      <c r="E615" s="87"/>
      <c r="F615" s="87"/>
      <c r="G615" s="87"/>
      <c r="H615" s="87"/>
      <c r="I615" s="87"/>
      <c r="J615" s="87"/>
      <c r="K615" s="87"/>
      <c r="L615" s="87"/>
      <c r="M615" s="87"/>
    </row>
    <row r="616" spans="1:13" ht="12.75" customHeight="1">
      <c r="A616" s="87"/>
      <c r="B616" s="87"/>
      <c r="C616" s="87"/>
      <c r="E616" s="87"/>
      <c r="F616" s="87"/>
      <c r="G616" s="87"/>
      <c r="H616" s="87"/>
      <c r="I616" s="87"/>
      <c r="J616" s="87"/>
      <c r="K616" s="87"/>
      <c r="L616" s="87"/>
      <c r="M616" s="87"/>
    </row>
    <row r="617" spans="1:13" ht="12.75" customHeight="1">
      <c r="A617" s="87"/>
      <c r="B617" s="87"/>
      <c r="C617" s="87"/>
      <c r="E617" s="87"/>
      <c r="F617" s="87"/>
      <c r="G617" s="87"/>
      <c r="H617" s="87"/>
      <c r="I617" s="87"/>
      <c r="J617" s="87"/>
      <c r="K617" s="87"/>
      <c r="L617" s="87"/>
      <c r="M617" s="87"/>
    </row>
    <row r="618" spans="1:13" ht="12.75" customHeight="1">
      <c r="A618" s="87"/>
      <c r="B618" s="87"/>
      <c r="C618" s="87"/>
      <c r="E618" s="87"/>
      <c r="F618" s="87"/>
      <c r="G618" s="87"/>
      <c r="H618" s="87"/>
      <c r="I618" s="87"/>
      <c r="J618" s="87"/>
      <c r="K618" s="87"/>
      <c r="L618" s="87"/>
      <c r="M618" s="87"/>
    </row>
    <row r="619" spans="1:13" ht="12.75" customHeight="1">
      <c r="A619" s="87"/>
      <c r="B619" s="87"/>
      <c r="C619" s="87"/>
      <c r="E619" s="87"/>
      <c r="F619" s="87"/>
      <c r="G619" s="87"/>
      <c r="H619" s="87"/>
      <c r="I619" s="87"/>
      <c r="J619" s="87"/>
      <c r="K619" s="87"/>
      <c r="L619" s="87"/>
      <c r="M619" s="87"/>
    </row>
    <row r="620" spans="1:13" ht="12.75" customHeight="1">
      <c r="A620" s="87"/>
      <c r="B620" s="87"/>
      <c r="C620" s="87"/>
      <c r="E620" s="87"/>
      <c r="F620" s="87"/>
      <c r="G620" s="87"/>
      <c r="H620" s="87"/>
      <c r="I620" s="87"/>
      <c r="J620" s="87"/>
      <c r="K620" s="87"/>
      <c r="L620" s="87"/>
      <c r="M620" s="87"/>
    </row>
    <row r="621" spans="1:13" ht="12.75" customHeight="1">
      <c r="A621" s="87"/>
      <c r="B621" s="87"/>
      <c r="C621" s="87"/>
      <c r="E621" s="87"/>
      <c r="F621" s="87"/>
      <c r="G621" s="87"/>
      <c r="H621" s="87"/>
      <c r="I621" s="87"/>
      <c r="J621" s="87"/>
      <c r="K621" s="87"/>
      <c r="L621" s="87"/>
      <c r="M621" s="87"/>
    </row>
    <row r="622" spans="1:13" ht="12.75" customHeight="1">
      <c r="A622" s="87"/>
      <c r="B622" s="87"/>
      <c r="C622" s="87"/>
      <c r="E622" s="87"/>
      <c r="F622" s="87"/>
      <c r="G622" s="87"/>
      <c r="H622" s="87"/>
      <c r="I622" s="87"/>
      <c r="J622" s="87"/>
      <c r="K622" s="87"/>
      <c r="L622" s="87"/>
      <c r="M622" s="87"/>
    </row>
    <row r="623" spans="1:13" ht="12.75" customHeight="1">
      <c r="A623" s="87"/>
      <c r="B623" s="87"/>
      <c r="C623" s="87"/>
      <c r="E623" s="87"/>
      <c r="F623" s="87"/>
      <c r="G623" s="87"/>
      <c r="H623" s="87"/>
      <c r="I623" s="87"/>
      <c r="J623" s="87"/>
      <c r="K623" s="87"/>
      <c r="L623" s="87"/>
      <c r="M623" s="87"/>
    </row>
    <row r="624" spans="1:13" ht="12.75" customHeight="1">
      <c r="A624" s="87"/>
      <c r="B624" s="87"/>
      <c r="C624" s="87"/>
      <c r="E624" s="87"/>
      <c r="F624" s="87"/>
      <c r="G624" s="87"/>
      <c r="H624" s="87"/>
      <c r="I624" s="87"/>
      <c r="J624" s="87"/>
      <c r="K624" s="87"/>
      <c r="L624" s="87"/>
      <c r="M624" s="87"/>
    </row>
    <row r="625" spans="1:13" ht="12.75" customHeight="1">
      <c r="A625" s="87"/>
      <c r="B625" s="87"/>
      <c r="C625" s="87"/>
      <c r="E625" s="87"/>
      <c r="F625" s="87"/>
      <c r="G625" s="87"/>
      <c r="H625" s="87"/>
      <c r="I625" s="87"/>
      <c r="J625" s="87"/>
      <c r="K625" s="87"/>
      <c r="L625" s="87"/>
      <c r="M625" s="87"/>
    </row>
    <row r="626" spans="1:13" ht="12.75" customHeight="1">
      <c r="A626" s="87"/>
      <c r="B626" s="87"/>
      <c r="C626" s="87"/>
      <c r="E626" s="87"/>
      <c r="F626" s="87"/>
      <c r="G626" s="87"/>
      <c r="H626" s="87"/>
      <c r="I626" s="87"/>
      <c r="J626" s="87"/>
      <c r="K626" s="87"/>
      <c r="L626" s="87"/>
      <c r="M626" s="87"/>
    </row>
    <row r="627" spans="1:13" ht="12.75" customHeight="1">
      <c r="A627" s="87"/>
      <c r="B627" s="87"/>
      <c r="C627" s="87"/>
      <c r="E627" s="87"/>
      <c r="F627" s="87"/>
      <c r="G627" s="87"/>
      <c r="H627" s="87"/>
      <c r="I627" s="87"/>
      <c r="J627" s="87"/>
      <c r="K627" s="87"/>
      <c r="L627" s="87"/>
      <c r="M627" s="87"/>
    </row>
    <row r="628" spans="1:13" ht="12.75" customHeight="1">
      <c r="A628" s="87"/>
      <c r="B628" s="87"/>
      <c r="C628" s="87"/>
      <c r="E628" s="87"/>
      <c r="F628" s="87"/>
      <c r="G628" s="87"/>
      <c r="H628" s="87"/>
      <c r="I628" s="87"/>
      <c r="J628" s="87"/>
      <c r="K628" s="87"/>
      <c r="L628" s="87"/>
      <c r="M628" s="87"/>
    </row>
    <row r="629" spans="1:13" ht="12.75" customHeight="1">
      <c r="A629" s="87"/>
      <c r="B629" s="87"/>
      <c r="C629" s="87"/>
      <c r="E629" s="87"/>
      <c r="F629" s="87"/>
      <c r="G629" s="87"/>
      <c r="H629" s="87"/>
      <c r="I629" s="87"/>
      <c r="J629" s="87"/>
      <c r="K629" s="87"/>
      <c r="L629" s="87"/>
      <c r="M629" s="87"/>
    </row>
    <row r="630" spans="1:13" ht="12.75" customHeight="1">
      <c r="A630" s="87"/>
      <c r="B630" s="87"/>
      <c r="C630" s="87"/>
      <c r="E630" s="87"/>
      <c r="F630" s="87"/>
      <c r="G630" s="87"/>
      <c r="H630" s="87"/>
      <c r="I630" s="87"/>
      <c r="J630" s="87"/>
      <c r="K630" s="87"/>
      <c r="L630" s="87"/>
      <c r="M630" s="87"/>
    </row>
    <row r="631" spans="1:13" ht="12.75" customHeight="1">
      <c r="A631" s="87"/>
      <c r="B631" s="87"/>
      <c r="C631" s="87"/>
      <c r="E631" s="87"/>
      <c r="F631" s="87"/>
      <c r="G631" s="87"/>
      <c r="H631" s="87"/>
      <c r="I631" s="87"/>
      <c r="J631" s="87"/>
      <c r="K631" s="87"/>
      <c r="L631" s="87"/>
      <c r="M631" s="87"/>
    </row>
    <row r="632" spans="1:13" ht="12.75" customHeight="1">
      <c r="A632" s="87"/>
      <c r="B632" s="87"/>
      <c r="C632" s="87"/>
      <c r="E632" s="87"/>
      <c r="F632" s="87"/>
      <c r="G632" s="87"/>
      <c r="H632" s="87"/>
      <c r="I632" s="87"/>
      <c r="J632" s="87"/>
      <c r="K632" s="87"/>
      <c r="L632" s="87"/>
      <c r="M632" s="87"/>
    </row>
    <row r="633" spans="1:13" ht="12.75" customHeight="1">
      <c r="A633" s="87"/>
      <c r="B633" s="87"/>
      <c r="C633" s="87"/>
      <c r="E633" s="87"/>
      <c r="F633" s="87"/>
      <c r="G633" s="87"/>
      <c r="H633" s="87"/>
      <c r="I633" s="87"/>
      <c r="J633" s="87"/>
      <c r="K633" s="87"/>
      <c r="L633" s="87"/>
      <c r="M633" s="87"/>
    </row>
    <row r="634" spans="1:13" ht="12.75" customHeight="1">
      <c r="A634" s="87"/>
      <c r="B634" s="87"/>
      <c r="C634" s="87"/>
      <c r="E634" s="87"/>
      <c r="F634" s="87"/>
      <c r="G634" s="87"/>
      <c r="H634" s="87"/>
      <c r="I634" s="87"/>
      <c r="J634" s="87"/>
      <c r="K634" s="87"/>
      <c r="L634" s="87"/>
      <c r="M634" s="87"/>
    </row>
    <row r="635" spans="1:13" ht="12.75" customHeight="1">
      <c r="A635" s="87"/>
      <c r="B635" s="87"/>
      <c r="C635" s="87"/>
      <c r="E635" s="87"/>
      <c r="F635" s="87"/>
      <c r="G635" s="87"/>
      <c r="H635" s="87"/>
      <c r="I635" s="87"/>
      <c r="J635" s="87"/>
      <c r="K635" s="87"/>
      <c r="L635" s="87"/>
      <c r="M635" s="87"/>
    </row>
    <row r="636" spans="1:13" ht="12.75" customHeight="1">
      <c r="A636" s="87"/>
      <c r="B636" s="87"/>
      <c r="C636" s="87"/>
      <c r="E636" s="87"/>
      <c r="F636" s="87"/>
      <c r="G636" s="87"/>
      <c r="H636" s="87"/>
      <c r="I636" s="87"/>
      <c r="J636" s="87"/>
      <c r="K636" s="87"/>
      <c r="L636" s="87"/>
      <c r="M636" s="87"/>
    </row>
    <row r="637" spans="1:13" ht="12.75" customHeight="1">
      <c r="A637" s="87"/>
      <c r="B637" s="87"/>
      <c r="C637" s="87"/>
      <c r="E637" s="87"/>
      <c r="F637" s="87"/>
      <c r="G637" s="87"/>
      <c r="H637" s="87"/>
      <c r="I637" s="87"/>
      <c r="J637" s="87"/>
      <c r="K637" s="87"/>
      <c r="L637" s="87"/>
      <c r="M637" s="87"/>
    </row>
    <row r="638" spans="1:13" ht="12.75" customHeight="1">
      <c r="A638" s="87"/>
      <c r="B638" s="87"/>
      <c r="C638" s="87"/>
      <c r="E638" s="87"/>
      <c r="F638" s="87"/>
      <c r="G638" s="87"/>
      <c r="H638" s="87"/>
      <c r="I638" s="87"/>
      <c r="J638" s="87"/>
      <c r="K638" s="87"/>
      <c r="L638" s="87"/>
      <c r="M638" s="87"/>
    </row>
    <row r="639" spans="1:13" ht="12.75" customHeight="1">
      <c r="A639" s="87"/>
      <c r="B639" s="87"/>
      <c r="C639" s="87"/>
      <c r="E639" s="87"/>
      <c r="F639" s="87"/>
      <c r="G639" s="87"/>
      <c r="H639" s="87"/>
      <c r="I639" s="87"/>
      <c r="J639" s="87"/>
      <c r="K639" s="87"/>
      <c r="L639" s="87"/>
      <c r="M639" s="87"/>
    </row>
    <row r="640" spans="1:13" ht="12.75" customHeight="1">
      <c r="A640" s="87"/>
      <c r="B640" s="87"/>
      <c r="C640" s="87"/>
      <c r="E640" s="87"/>
      <c r="F640" s="87"/>
      <c r="G640" s="87"/>
      <c r="H640" s="87"/>
      <c r="I640" s="87"/>
      <c r="J640" s="87"/>
      <c r="K640" s="87"/>
      <c r="L640" s="87"/>
      <c r="M640" s="87"/>
    </row>
    <row r="641" spans="1:13" ht="12.75" customHeight="1">
      <c r="A641" s="87"/>
      <c r="B641" s="87"/>
      <c r="C641" s="87"/>
      <c r="E641" s="87"/>
      <c r="F641" s="87"/>
      <c r="G641" s="87"/>
      <c r="H641" s="87"/>
      <c r="I641" s="87"/>
      <c r="J641" s="87"/>
      <c r="K641" s="87"/>
      <c r="L641" s="87"/>
      <c r="M641" s="87"/>
    </row>
    <row r="642" spans="1:13" ht="12.75" customHeight="1">
      <c r="A642" s="87"/>
      <c r="B642" s="87"/>
      <c r="C642" s="87"/>
      <c r="E642" s="87"/>
      <c r="F642" s="87"/>
      <c r="G642" s="87"/>
      <c r="H642" s="87"/>
      <c r="I642" s="87"/>
      <c r="J642" s="87"/>
      <c r="K642" s="87"/>
      <c r="L642" s="87"/>
      <c r="M642" s="87"/>
    </row>
    <row r="643" spans="1:13" ht="12.75" customHeight="1">
      <c r="A643" s="87"/>
      <c r="B643" s="87"/>
      <c r="C643" s="87"/>
      <c r="E643" s="87"/>
      <c r="F643" s="87"/>
      <c r="G643" s="87"/>
      <c r="H643" s="87"/>
      <c r="I643" s="87"/>
      <c r="J643" s="87"/>
      <c r="K643" s="87"/>
      <c r="L643" s="87"/>
      <c r="M643" s="87"/>
    </row>
    <row r="644" spans="1:13" ht="12.75" customHeight="1">
      <c r="A644" s="87"/>
      <c r="B644" s="87"/>
      <c r="C644" s="87"/>
      <c r="E644" s="87"/>
      <c r="F644" s="87"/>
      <c r="G644" s="87"/>
      <c r="H644" s="87"/>
      <c r="I644" s="87"/>
      <c r="J644" s="87"/>
      <c r="K644" s="87"/>
      <c r="L644" s="87"/>
      <c r="M644" s="87"/>
    </row>
    <row r="645" spans="1:13" ht="12.75" customHeight="1">
      <c r="A645" s="87"/>
      <c r="B645" s="87"/>
      <c r="C645" s="87"/>
      <c r="E645" s="87"/>
      <c r="F645" s="87"/>
      <c r="G645" s="87"/>
      <c r="H645" s="87"/>
      <c r="I645" s="87"/>
      <c r="J645" s="87"/>
      <c r="K645" s="87"/>
      <c r="L645" s="87"/>
      <c r="M645" s="87"/>
    </row>
    <row r="646" spans="1:13" ht="12.75" customHeight="1">
      <c r="A646" s="87"/>
      <c r="B646" s="87"/>
      <c r="C646" s="87"/>
      <c r="E646" s="87"/>
      <c r="F646" s="87"/>
      <c r="G646" s="87"/>
      <c r="H646" s="87"/>
      <c r="I646" s="87"/>
      <c r="J646" s="87"/>
      <c r="K646" s="87"/>
      <c r="L646" s="87"/>
      <c r="M646" s="87"/>
    </row>
    <row r="647" spans="1:13" ht="12.75" customHeight="1">
      <c r="A647" s="87"/>
      <c r="B647" s="87"/>
      <c r="C647" s="87"/>
      <c r="E647" s="87"/>
      <c r="F647" s="87"/>
      <c r="G647" s="87"/>
      <c r="H647" s="87"/>
      <c r="I647" s="87"/>
      <c r="J647" s="87"/>
      <c r="K647" s="87"/>
      <c r="L647" s="87"/>
      <c r="M647" s="87"/>
    </row>
    <row r="648" spans="1:13" ht="12.75" customHeight="1">
      <c r="A648" s="87"/>
      <c r="B648" s="87"/>
      <c r="C648" s="87"/>
      <c r="E648" s="87"/>
      <c r="F648" s="87"/>
      <c r="G648" s="87"/>
      <c r="H648" s="87"/>
      <c r="I648" s="87"/>
      <c r="J648" s="87"/>
      <c r="K648" s="87"/>
      <c r="L648" s="87"/>
      <c r="M648" s="87"/>
    </row>
    <row r="649" spans="1:13" ht="12.75" customHeight="1">
      <c r="A649" s="87"/>
      <c r="B649" s="87"/>
      <c r="C649" s="87"/>
      <c r="E649" s="87"/>
      <c r="F649" s="87"/>
      <c r="G649" s="87"/>
      <c r="H649" s="87"/>
      <c r="I649" s="87"/>
      <c r="J649" s="87"/>
      <c r="K649" s="87"/>
      <c r="L649" s="87"/>
      <c r="M649" s="87"/>
    </row>
    <row r="650" spans="1:13" ht="12.75" customHeight="1">
      <c r="A650" s="87"/>
      <c r="B650" s="87"/>
      <c r="C650" s="87"/>
      <c r="E650" s="87"/>
      <c r="F650" s="87"/>
      <c r="G650" s="87"/>
      <c r="H650" s="87"/>
      <c r="I650" s="87"/>
      <c r="J650" s="87"/>
      <c r="K650" s="87"/>
      <c r="L650" s="87"/>
      <c r="M650" s="87"/>
    </row>
    <row r="651" spans="1:13" ht="12.75" customHeight="1">
      <c r="A651" s="87"/>
      <c r="B651" s="87"/>
      <c r="C651" s="87"/>
      <c r="E651" s="87"/>
      <c r="F651" s="87"/>
      <c r="G651" s="87"/>
      <c r="H651" s="87"/>
      <c r="I651" s="87"/>
      <c r="J651" s="87"/>
      <c r="K651" s="87"/>
      <c r="L651" s="87"/>
      <c r="M651" s="87"/>
    </row>
    <row r="652" spans="1:13" ht="12.75" customHeight="1">
      <c r="A652" s="87"/>
      <c r="B652" s="87"/>
      <c r="C652" s="87"/>
      <c r="E652" s="87"/>
      <c r="F652" s="87"/>
      <c r="G652" s="87"/>
      <c r="H652" s="87"/>
      <c r="I652" s="87"/>
      <c r="J652" s="87"/>
      <c r="K652" s="87"/>
      <c r="L652" s="87"/>
      <c r="M652" s="87"/>
    </row>
    <row r="653" spans="1:13" ht="12.75" customHeight="1">
      <c r="A653" s="87"/>
      <c r="B653" s="87"/>
      <c r="C653" s="87"/>
      <c r="E653" s="87"/>
      <c r="F653" s="87"/>
      <c r="G653" s="87"/>
      <c r="H653" s="87"/>
      <c r="I653" s="87"/>
      <c r="J653" s="87"/>
      <c r="K653" s="87"/>
      <c r="L653" s="87"/>
      <c r="M653" s="87"/>
    </row>
    <row r="654" spans="1:13" ht="12.75" customHeight="1">
      <c r="A654" s="87"/>
      <c r="B654" s="87"/>
      <c r="C654" s="87"/>
      <c r="E654" s="87"/>
      <c r="F654" s="87"/>
      <c r="G654" s="87"/>
      <c r="H654" s="87"/>
      <c r="I654" s="87"/>
      <c r="J654" s="87"/>
      <c r="K654" s="87"/>
      <c r="L654" s="87"/>
      <c r="M654" s="87"/>
    </row>
    <row r="655" spans="1:13" ht="12.75" customHeight="1">
      <c r="A655" s="87"/>
      <c r="B655" s="87"/>
      <c r="C655" s="87"/>
      <c r="E655" s="87"/>
      <c r="F655" s="87"/>
      <c r="G655" s="87"/>
      <c r="H655" s="87"/>
      <c r="I655" s="87"/>
      <c r="J655" s="87"/>
      <c r="K655" s="87"/>
      <c r="L655" s="87"/>
      <c r="M655" s="87"/>
    </row>
    <row r="656" spans="1:13" ht="12.75" customHeight="1">
      <c r="A656" s="87"/>
      <c r="B656" s="87"/>
      <c r="C656" s="87"/>
      <c r="E656" s="87"/>
      <c r="F656" s="87"/>
      <c r="G656" s="87"/>
      <c r="H656" s="87"/>
      <c r="I656" s="87"/>
      <c r="J656" s="87"/>
      <c r="K656" s="87"/>
      <c r="L656" s="87"/>
      <c r="M656" s="87"/>
    </row>
    <row r="657" spans="1:13" ht="12.75" customHeight="1">
      <c r="A657" s="87"/>
      <c r="B657" s="87"/>
      <c r="C657" s="87"/>
      <c r="E657" s="87"/>
      <c r="F657" s="87"/>
      <c r="G657" s="87"/>
      <c r="H657" s="87"/>
      <c r="I657" s="87"/>
      <c r="J657" s="87"/>
      <c r="K657" s="87"/>
      <c r="L657" s="87"/>
      <c r="M657" s="87"/>
    </row>
    <row r="658" spans="1:13" ht="12.75" customHeight="1">
      <c r="A658" s="87"/>
      <c r="B658" s="87"/>
      <c r="C658" s="87"/>
      <c r="E658" s="87"/>
      <c r="F658" s="87"/>
      <c r="G658" s="87"/>
      <c r="H658" s="87"/>
      <c r="I658" s="87"/>
      <c r="J658" s="87"/>
      <c r="K658" s="87"/>
      <c r="L658" s="87"/>
      <c r="M658" s="87"/>
    </row>
    <row r="659" spans="1:13" ht="12.75" customHeight="1">
      <c r="A659" s="87"/>
      <c r="B659" s="87"/>
      <c r="C659" s="87"/>
      <c r="E659" s="87"/>
      <c r="F659" s="87"/>
      <c r="G659" s="87"/>
      <c r="H659" s="87"/>
      <c r="I659" s="87"/>
      <c r="J659" s="87"/>
      <c r="K659" s="87"/>
      <c r="L659" s="87"/>
      <c r="M659" s="87"/>
    </row>
    <row r="660" spans="1:13" ht="12.75" customHeight="1">
      <c r="A660" s="87"/>
      <c r="B660" s="87"/>
      <c r="C660" s="87"/>
      <c r="E660" s="87"/>
      <c r="F660" s="87"/>
      <c r="G660" s="87"/>
      <c r="H660" s="87"/>
      <c r="I660" s="87"/>
      <c r="J660" s="87"/>
      <c r="K660" s="87"/>
      <c r="L660" s="87"/>
      <c r="M660" s="87"/>
    </row>
    <row r="661" spans="1:13" ht="12.75" customHeight="1">
      <c r="A661" s="87"/>
      <c r="B661" s="87"/>
      <c r="C661" s="87"/>
      <c r="E661" s="87"/>
      <c r="F661" s="87"/>
      <c r="G661" s="87"/>
      <c r="H661" s="87"/>
      <c r="I661" s="87"/>
      <c r="J661" s="87"/>
      <c r="K661" s="87"/>
      <c r="L661" s="87"/>
      <c r="M661" s="87"/>
    </row>
    <row r="662" spans="1:13" ht="12.75" customHeight="1">
      <c r="A662" s="87"/>
      <c r="B662" s="87"/>
      <c r="C662" s="87"/>
      <c r="E662" s="87"/>
      <c r="F662" s="87"/>
      <c r="G662" s="87"/>
      <c r="H662" s="87"/>
      <c r="I662" s="87"/>
      <c r="J662" s="87"/>
      <c r="K662" s="87"/>
      <c r="L662" s="87"/>
      <c r="M662" s="87"/>
    </row>
    <row r="663" spans="1:13" ht="12.75" customHeight="1">
      <c r="A663" s="87"/>
      <c r="B663" s="87"/>
      <c r="C663" s="87"/>
      <c r="E663" s="87"/>
      <c r="F663" s="87"/>
      <c r="G663" s="87"/>
      <c r="H663" s="87"/>
      <c r="I663" s="87"/>
      <c r="J663" s="87"/>
      <c r="K663" s="87"/>
      <c r="L663" s="87"/>
      <c r="M663" s="87"/>
    </row>
    <row r="664" spans="1:13" ht="12.75" customHeight="1">
      <c r="A664" s="87"/>
      <c r="B664" s="87"/>
      <c r="C664" s="87"/>
      <c r="E664" s="87"/>
      <c r="F664" s="87"/>
      <c r="G664" s="87"/>
      <c r="H664" s="87"/>
      <c r="I664" s="87"/>
      <c r="J664" s="87"/>
      <c r="K664" s="87"/>
      <c r="L664" s="87"/>
      <c r="M664" s="87"/>
    </row>
    <row r="665" spans="1:13" ht="12.75" customHeight="1">
      <c r="A665" s="87"/>
      <c r="B665" s="87"/>
      <c r="C665" s="87"/>
      <c r="E665" s="87"/>
      <c r="F665" s="87"/>
      <c r="G665" s="87"/>
      <c r="H665" s="87"/>
      <c r="I665" s="87"/>
      <c r="J665" s="87"/>
      <c r="K665" s="87"/>
      <c r="L665" s="87"/>
      <c r="M665" s="87"/>
    </row>
    <row r="666" spans="1:13" ht="12.75" customHeight="1">
      <c r="A666" s="87"/>
      <c r="B666" s="87"/>
      <c r="C666" s="87"/>
      <c r="E666" s="87"/>
      <c r="F666" s="87"/>
      <c r="G666" s="87"/>
      <c r="H666" s="87"/>
      <c r="I666" s="87"/>
      <c r="J666" s="87"/>
      <c r="K666" s="87"/>
      <c r="L666" s="87"/>
      <c r="M666" s="87"/>
    </row>
    <row r="667" spans="1:13" ht="12.75" customHeight="1">
      <c r="A667" s="87"/>
      <c r="B667" s="87"/>
      <c r="C667" s="87"/>
      <c r="E667" s="87"/>
      <c r="F667" s="87"/>
      <c r="G667" s="87"/>
      <c r="H667" s="87"/>
      <c r="I667" s="87"/>
      <c r="J667" s="87"/>
      <c r="K667" s="87"/>
      <c r="L667" s="87"/>
      <c r="M667" s="87"/>
    </row>
    <row r="668" spans="1:13" ht="12.75" customHeight="1">
      <c r="A668" s="87"/>
      <c r="B668" s="87"/>
      <c r="C668" s="87"/>
      <c r="E668" s="87"/>
      <c r="F668" s="87"/>
      <c r="G668" s="87"/>
      <c r="H668" s="87"/>
      <c r="I668" s="87"/>
      <c r="J668" s="87"/>
      <c r="K668" s="87"/>
      <c r="L668" s="87"/>
      <c r="M668" s="87"/>
    </row>
    <row r="669" spans="1:13" ht="12.75" customHeight="1">
      <c r="A669" s="87"/>
      <c r="B669" s="87"/>
      <c r="C669" s="87"/>
      <c r="E669" s="87"/>
      <c r="F669" s="87"/>
      <c r="G669" s="87"/>
      <c r="H669" s="87"/>
      <c r="I669" s="87"/>
      <c r="J669" s="87"/>
      <c r="K669" s="87"/>
      <c r="L669" s="87"/>
      <c r="M669" s="87"/>
    </row>
    <row r="670" spans="1:13" ht="12.75" customHeight="1">
      <c r="A670" s="87"/>
      <c r="B670" s="87"/>
      <c r="C670" s="87"/>
      <c r="E670" s="87"/>
      <c r="F670" s="87"/>
      <c r="G670" s="87"/>
      <c r="H670" s="87"/>
      <c r="I670" s="87"/>
      <c r="J670" s="87"/>
      <c r="K670" s="87"/>
      <c r="L670" s="87"/>
      <c r="M670" s="87"/>
    </row>
  </sheetData>
  <sheetProtection/>
  <mergeCells count="22">
    <mergeCell ref="A408:B408"/>
    <mergeCell ref="A8:D8"/>
    <mergeCell ref="A9:D9"/>
    <mergeCell ref="B11:B13"/>
    <mergeCell ref="C11:C13"/>
    <mergeCell ref="A11:A13"/>
    <mergeCell ref="A396:D396"/>
    <mergeCell ref="P78:R78"/>
    <mergeCell ref="E12:E13"/>
    <mergeCell ref="I12:I13"/>
    <mergeCell ref="K12:K13"/>
    <mergeCell ref="F12:F13"/>
    <mergeCell ref="M12:M13"/>
    <mergeCell ref="L12:L13"/>
    <mergeCell ref="C6:M6"/>
    <mergeCell ref="G12:G13"/>
    <mergeCell ref="H12:H13"/>
    <mergeCell ref="D11:D13"/>
    <mergeCell ref="J12:J13"/>
    <mergeCell ref="E11:G11"/>
    <mergeCell ref="K11:M11"/>
    <mergeCell ref="H11:J11"/>
  </mergeCells>
  <printOptions/>
  <pageMargins left="0.7874015748031497" right="0.7874015748031497" top="1.1811023622047245" bottom="0.3937007874015748" header="0.5905511811023623" footer="0.5905511811023623"/>
  <pageSetup fitToHeight="0" fitToWidth="1" horizontalDpi="600" verticalDpi="600" orientation="landscape" paperSize="9" scale="66" r:id="rId1"/>
  <rowBreaks count="2" manualBreakCount="2">
    <brk id="139" max="12" man="1"/>
    <brk id="39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6"/>
  <sheetViews>
    <sheetView view="pageBreakPreview" zoomScale="80" zoomScaleSheetLayoutView="80" zoomScalePageLayoutView="0" workbookViewId="0" topLeftCell="A1">
      <selection activeCell="E29" sqref="E29"/>
    </sheetView>
  </sheetViews>
  <sheetFormatPr defaultColWidth="9.00390625" defaultRowHeight="12.75"/>
  <cols>
    <col min="1" max="1" width="14.375" style="0" customWidth="1"/>
    <col min="2" max="2" width="15.50390625" style="0" customWidth="1"/>
    <col min="3" max="3" width="85.125" style="0" customWidth="1"/>
    <col min="4" max="4" width="14.125" style="0" customWidth="1"/>
    <col min="5" max="5" width="15.125" style="0" customWidth="1"/>
    <col min="6" max="6" width="11.625" style="0" customWidth="1"/>
  </cols>
  <sheetData>
    <row r="2" spans="3:6" ht="15">
      <c r="C2" s="437" t="s">
        <v>428</v>
      </c>
      <c r="D2" s="515" t="s">
        <v>429</v>
      </c>
      <c r="F2" s="438"/>
    </row>
    <row r="3" spans="3:6" ht="15">
      <c r="C3" s="439"/>
      <c r="D3" s="515" t="s">
        <v>193</v>
      </c>
      <c r="E3" s="438"/>
      <c r="F3" s="438"/>
    </row>
    <row r="4" spans="3:6" ht="15">
      <c r="C4" s="439" t="s">
        <v>387</v>
      </c>
      <c r="D4" s="771" t="s">
        <v>568</v>
      </c>
      <c r="E4" s="481"/>
      <c r="F4" s="481"/>
    </row>
    <row r="5" spans="3:9" ht="15">
      <c r="C5" s="480" t="s">
        <v>496</v>
      </c>
      <c r="D5" s="770" t="s">
        <v>569</v>
      </c>
      <c r="E5" s="516"/>
      <c r="F5" s="516"/>
      <c r="I5" s="302"/>
    </row>
    <row r="6" ht="12" customHeight="1"/>
    <row r="7" spans="1:9" ht="15" customHeight="1">
      <c r="A7" s="1614" t="s">
        <v>734</v>
      </c>
      <c r="B7" s="1614"/>
      <c r="C7" s="1614"/>
      <c r="D7" s="1614"/>
      <c r="E7" s="1614"/>
      <c r="F7" s="1614"/>
      <c r="I7" s="422"/>
    </row>
    <row r="8" spans="3:4" ht="15" customHeight="1">
      <c r="C8" s="431"/>
      <c r="D8" s="83"/>
    </row>
    <row r="9" spans="1:4" ht="15" customHeight="1">
      <c r="A9" s="1648">
        <v>15591000000</v>
      </c>
      <c r="B9" s="1648"/>
      <c r="C9" s="1648"/>
      <c r="D9" s="1648"/>
    </row>
    <row r="10" spans="1:4" ht="15" customHeight="1">
      <c r="A10" s="1661" t="s">
        <v>338</v>
      </c>
      <c r="B10" s="1661"/>
      <c r="C10" s="1661"/>
      <c r="D10" s="1661"/>
    </row>
    <row r="11" spans="1:6" s="44" customFormat="1" ht="14.25" customHeight="1">
      <c r="A11" s="1649" t="s">
        <v>363</v>
      </c>
      <c r="B11" s="1649"/>
      <c r="C11" s="1649"/>
      <c r="D11" s="1649"/>
      <c r="E11" s="1649"/>
      <c r="F11" s="1649"/>
    </row>
    <row r="12" spans="4:6" ht="13.5" thickBot="1">
      <c r="D12" s="327" t="s">
        <v>388</v>
      </c>
      <c r="F12" s="479" t="s">
        <v>389</v>
      </c>
    </row>
    <row r="13" spans="1:6" s="425" customFormat="1" ht="81.75" customHeight="1" thickBot="1">
      <c r="A13" s="423" t="s">
        <v>364</v>
      </c>
      <c r="B13" s="1650" t="s">
        <v>365</v>
      </c>
      <c r="C13" s="1651"/>
      <c r="D13" s="440" t="s">
        <v>497</v>
      </c>
      <c r="E13" s="419" t="s">
        <v>679</v>
      </c>
      <c r="F13" s="441" t="s">
        <v>244</v>
      </c>
    </row>
    <row r="14" spans="1:6" s="425" customFormat="1" ht="15">
      <c r="A14" s="347">
        <v>1</v>
      </c>
      <c r="B14" s="1652">
        <v>2</v>
      </c>
      <c r="C14" s="1653"/>
      <c r="D14" s="442">
        <v>3</v>
      </c>
      <c r="E14" s="443">
        <v>4</v>
      </c>
      <c r="F14" s="444">
        <v>5</v>
      </c>
    </row>
    <row r="15" spans="1:6" s="425" customFormat="1" ht="17.25" customHeight="1">
      <c r="A15" s="1654" t="s">
        <v>366</v>
      </c>
      <c r="B15" s="1655"/>
      <c r="C15" s="1655"/>
      <c r="D15" s="1655"/>
      <c r="E15" s="1655"/>
      <c r="F15" s="1656"/>
    </row>
    <row r="16" spans="1:6" s="425" customFormat="1" ht="68.25" customHeight="1">
      <c r="A16" s="886">
        <v>41021400</v>
      </c>
      <c r="B16" s="1662" t="s">
        <v>565</v>
      </c>
      <c r="C16" s="1662"/>
      <c r="D16" s="1537">
        <f>D17</f>
        <v>28740200</v>
      </c>
      <c r="E16" s="1537">
        <f>E17</f>
        <v>28003100</v>
      </c>
      <c r="F16" s="544">
        <f>E16/D16*100</f>
        <v>97.43529968476211</v>
      </c>
    </row>
    <row r="17" spans="1:6" s="425" customFormat="1" ht="17.25" customHeight="1">
      <c r="A17" s="537">
        <v>99000000000</v>
      </c>
      <c r="B17" s="1664" t="s">
        <v>367</v>
      </c>
      <c r="C17" s="1665"/>
      <c r="D17" s="1538">
        <v>28740200</v>
      </c>
      <c r="E17" s="1538">
        <v>28003100</v>
      </c>
      <c r="F17" s="544">
        <f>E17/D17*100</f>
        <v>97.43529968476211</v>
      </c>
    </row>
    <row r="18" spans="1:6" s="91" customFormat="1" ht="21.75" customHeight="1">
      <c r="A18" s="535">
        <v>41033900</v>
      </c>
      <c r="B18" s="1659" t="s">
        <v>277</v>
      </c>
      <c r="C18" s="1660"/>
      <c r="D18" s="445">
        <f>D19</f>
        <v>63608200</v>
      </c>
      <c r="E18" s="445">
        <f>E19</f>
        <v>39009500</v>
      </c>
      <c r="F18" s="536">
        <f>E18/D18*100</f>
        <v>61.32778478246516</v>
      </c>
    </row>
    <row r="19" spans="1:6" s="425" customFormat="1" ht="21.75" customHeight="1">
      <c r="A19" s="537">
        <v>99000000000</v>
      </c>
      <c r="B19" s="1664" t="s">
        <v>367</v>
      </c>
      <c r="C19" s="1665"/>
      <c r="D19" s="446">
        <v>63608200</v>
      </c>
      <c r="E19" s="446">
        <v>39009500</v>
      </c>
      <c r="F19" s="538">
        <f>F18</f>
        <v>61.32778478246516</v>
      </c>
    </row>
    <row r="20" spans="1:6" s="425" customFormat="1" ht="39" customHeight="1" hidden="1">
      <c r="A20" s="539">
        <v>41034500</v>
      </c>
      <c r="B20" s="1659" t="s">
        <v>444</v>
      </c>
      <c r="C20" s="1663"/>
      <c r="D20" s="445"/>
      <c r="E20" s="445"/>
      <c r="F20" s="540" t="e">
        <f>E20/D20*100</f>
        <v>#DIV/0!</v>
      </c>
    </row>
    <row r="21" spans="1:6" s="425" customFormat="1" ht="15" customHeight="1" hidden="1">
      <c r="A21" s="537">
        <v>99000000000</v>
      </c>
      <c r="B21" s="1664" t="s">
        <v>367</v>
      </c>
      <c r="C21" s="1665"/>
      <c r="D21" s="446">
        <f>D20</f>
        <v>0</v>
      </c>
      <c r="E21" s="446">
        <f>E20</f>
        <v>0</v>
      </c>
      <c r="F21" s="538" t="e">
        <f>F20</f>
        <v>#DIV/0!</v>
      </c>
    </row>
    <row r="22" spans="1:6" s="425" customFormat="1" ht="184.5" customHeight="1" hidden="1">
      <c r="A22" s="539">
        <v>41050600</v>
      </c>
      <c r="B22" s="1659" t="s">
        <v>445</v>
      </c>
      <c r="C22" s="1660"/>
      <c r="D22" s="541"/>
      <c r="E22" s="541"/>
      <c r="F22" s="683" t="e">
        <f>E22/D22*100</f>
        <v>#DIV/0!</v>
      </c>
    </row>
    <row r="23" spans="1:6" s="425" customFormat="1" ht="15" customHeight="1" hidden="1">
      <c r="A23" s="542" t="s">
        <v>382</v>
      </c>
      <c r="B23" s="1664" t="s">
        <v>369</v>
      </c>
      <c r="C23" s="1665"/>
      <c r="D23" s="446">
        <f>D22</f>
        <v>0</v>
      </c>
      <c r="E23" s="446">
        <f>E22</f>
        <v>0</v>
      </c>
      <c r="F23" s="538" t="e">
        <f>F22</f>
        <v>#DIV/0!</v>
      </c>
    </row>
    <row r="24" spans="1:6" s="425" customFormat="1" ht="61.5" customHeight="1" hidden="1">
      <c r="A24" s="543" t="s">
        <v>467</v>
      </c>
      <c r="B24" s="1659" t="s">
        <v>465</v>
      </c>
      <c r="C24" s="1666"/>
      <c r="D24" s="545"/>
      <c r="E24" s="545"/>
      <c r="F24" s="683" t="e">
        <f>E24/D24*100</f>
        <v>#DIV/0!</v>
      </c>
    </row>
    <row r="25" spans="1:6" s="425" customFormat="1" ht="15" customHeight="1" hidden="1">
      <c r="A25" s="542" t="s">
        <v>382</v>
      </c>
      <c r="B25" s="1670" t="s">
        <v>369</v>
      </c>
      <c r="C25" s="1671"/>
      <c r="D25" s="446">
        <f>D24</f>
        <v>0</v>
      </c>
      <c r="E25" s="446">
        <f>E24</f>
        <v>0</v>
      </c>
      <c r="F25" s="538" t="e">
        <f>F24</f>
        <v>#DIV/0!</v>
      </c>
    </row>
    <row r="26" spans="1:6" s="425" customFormat="1" ht="35.25" customHeight="1">
      <c r="A26" s="543">
        <v>41051000</v>
      </c>
      <c r="B26" s="1659" t="s">
        <v>368</v>
      </c>
      <c r="C26" s="1660"/>
      <c r="D26" s="541">
        <f>D27</f>
        <v>1460340</v>
      </c>
      <c r="E26" s="541">
        <f>E27</f>
        <v>715470</v>
      </c>
      <c r="F26" s="544">
        <f>E26/D26*100</f>
        <v>48.99338510209951</v>
      </c>
    </row>
    <row r="27" spans="1:6" s="425" customFormat="1" ht="15" customHeight="1">
      <c r="A27" s="542" t="s">
        <v>382</v>
      </c>
      <c r="B27" s="1664" t="s">
        <v>369</v>
      </c>
      <c r="C27" s="1665"/>
      <c r="D27" s="446">
        <v>1460340</v>
      </c>
      <c r="E27" s="446">
        <v>715470</v>
      </c>
      <c r="F27" s="538">
        <f>F26</f>
        <v>48.99338510209951</v>
      </c>
    </row>
    <row r="28" spans="1:6" s="425" customFormat="1" ht="66" customHeight="1">
      <c r="A28" s="539">
        <v>41051200</v>
      </c>
      <c r="B28" s="1659" t="s">
        <v>347</v>
      </c>
      <c r="C28" s="1660"/>
      <c r="D28" s="684">
        <f>D29</f>
        <v>272874</v>
      </c>
      <c r="E28" s="684">
        <f>E29</f>
        <v>138306</v>
      </c>
      <c r="F28" s="544">
        <f>E28/D28*100</f>
        <v>50.68493150684932</v>
      </c>
    </row>
    <row r="29" spans="1:6" s="425" customFormat="1" ht="15" customHeight="1">
      <c r="A29" s="542" t="s">
        <v>382</v>
      </c>
      <c r="B29" s="1664" t="s">
        <v>369</v>
      </c>
      <c r="C29" s="1665"/>
      <c r="D29" s="446">
        <v>272874</v>
      </c>
      <c r="E29" s="446">
        <v>138306</v>
      </c>
      <c r="F29" s="538">
        <f>F28</f>
        <v>50.68493150684932</v>
      </c>
    </row>
    <row r="30" spans="1:6" s="425" customFormat="1" ht="62.25" customHeight="1">
      <c r="A30" s="539">
        <v>41051200</v>
      </c>
      <c r="B30" s="1659" t="s">
        <v>370</v>
      </c>
      <c r="C30" s="1660"/>
      <c r="D30" s="741">
        <f>D31</f>
        <v>164472</v>
      </c>
      <c r="E30" s="741">
        <f>E31</f>
        <v>85974</v>
      </c>
      <c r="F30" s="544">
        <f>E30/D30*100</f>
        <v>52.27272727272727</v>
      </c>
    </row>
    <row r="31" spans="1:6" s="425" customFormat="1" ht="21" customHeight="1">
      <c r="A31" s="542" t="s">
        <v>382</v>
      </c>
      <c r="B31" s="1657" t="s">
        <v>369</v>
      </c>
      <c r="C31" s="1658"/>
      <c r="D31" s="740">
        <v>164472</v>
      </c>
      <c r="E31" s="446">
        <v>85974</v>
      </c>
      <c r="F31" s="538">
        <f>F30</f>
        <v>52.27272727272727</v>
      </c>
    </row>
    <row r="32" spans="1:6" s="425" customFormat="1" ht="50.25" customHeight="1">
      <c r="A32" s="543" t="s">
        <v>735</v>
      </c>
      <c r="B32" s="1659" t="s">
        <v>736</v>
      </c>
      <c r="C32" s="1660"/>
      <c r="D32" s="545">
        <f>D33</f>
        <v>88279</v>
      </c>
      <c r="E32" s="545">
        <f>E33</f>
        <v>29427</v>
      </c>
      <c r="F32" s="683">
        <f>E32/D32*100</f>
        <v>33.33408851482233</v>
      </c>
    </row>
    <row r="33" spans="1:6" s="425" customFormat="1" ht="21" customHeight="1">
      <c r="A33" s="542" t="s">
        <v>382</v>
      </c>
      <c r="B33" s="1670" t="s">
        <v>369</v>
      </c>
      <c r="C33" s="1676"/>
      <c r="D33" s="445">
        <v>88279</v>
      </c>
      <c r="E33" s="445">
        <v>29427</v>
      </c>
      <c r="F33" s="683">
        <f>E33/D33*100</f>
        <v>33.33408851482233</v>
      </c>
    </row>
    <row r="34" spans="1:6" s="425" customFormat="1" ht="55.5" customHeight="1">
      <c r="A34" s="543" t="s">
        <v>468</v>
      </c>
      <c r="B34" s="1677" t="s">
        <v>466</v>
      </c>
      <c r="C34" s="1678"/>
      <c r="D34" s="545">
        <f>D35</f>
        <v>37033</v>
      </c>
      <c r="E34" s="545">
        <f>E35</f>
        <v>37033</v>
      </c>
      <c r="F34" s="683">
        <f>E34/D34*100</f>
        <v>100</v>
      </c>
    </row>
    <row r="35" spans="1:6" s="425" customFormat="1" ht="15" customHeight="1">
      <c r="A35" s="537" t="s">
        <v>382</v>
      </c>
      <c r="B35" s="1664" t="s">
        <v>369</v>
      </c>
      <c r="C35" s="1665"/>
      <c r="D35" s="446">
        <v>37033</v>
      </c>
      <c r="E35" s="446">
        <v>37033</v>
      </c>
      <c r="F35" s="683">
        <f>E35/D35*100</f>
        <v>100</v>
      </c>
    </row>
    <row r="36" spans="1:6" s="425" customFormat="1" ht="33.75" customHeight="1">
      <c r="A36" s="543" t="s">
        <v>426</v>
      </c>
      <c r="B36" s="1668" t="s">
        <v>348</v>
      </c>
      <c r="C36" s="1669"/>
      <c r="D36" s="545">
        <f>D37</f>
        <v>50445</v>
      </c>
      <c r="E36" s="545">
        <f>E37</f>
        <v>6734.21</v>
      </c>
      <c r="F36" s="544">
        <f>E36/D36*100</f>
        <v>13.349608484488057</v>
      </c>
    </row>
    <row r="37" spans="1:6" s="425" customFormat="1" ht="17.25" customHeight="1">
      <c r="A37" s="542" t="s">
        <v>382</v>
      </c>
      <c r="B37" s="1664" t="s">
        <v>369</v>
      </c>
      <c r="C37" s="1665"/>
      <c r="D37" s="446">
        <v>50445</v>
      </c>
      <c r="E37" s="446">
        <v>6734.21</v>
      </c>
      <c r="F37" s="538">
        <f>F36</f>
        <v>13.349608484488057</v>
      </c>
    </row>
    <row r="38" spans="1:6" s="425" customFormat="1" ht="33" customHeight="1">
      <c r="A38" s="543" t="s">
        <v>426</v>
      </c>
      <c r="B38" s="1668" t="s">
        <v>349</v>
      </c>
      <c r="C38" s="1669"/>
      <c r="D38" s="685">
        <f>D39</f>
        <v>50420</v>
      </c>
      <c r="E38" s="685">
        <f>E39</f>
        <v>25212</v>
      </c>
      <c r="F38" s="544">
        <f>E38/D38*100</f>
        <v>50.00396667988893</v>
      </c>
    </row>
    <row r="39" spans="1:6" s="425" customFormat="1" ht="15" customHeight="1">
      <c r="A39" s="542" t="s">
        <v>382</v>
      </c>
      <c r="B39" s="1657" t="s">
        <v>369</v>
      </c>
      <c r="C39" s="1658"/>
      <c r="D39" s="446">
        <v>50420</v>
      </c>
      <c r="E39" s="448">
        <v>25212</v>
      </c>
      <c r="F39" s="546">
        <f>E39/D39*100</f>
        <v>50.00396667988893</v>
      </c>
    </row>
    <row r="40" spans="1:6" s="425" customFormat="1" ht="48" customHeight="1">
      <c r="A40" s="543" t="s">
        <v>426</v>
      </c>
      <c r="B40" s="1668" t="s">
        <v>350</v>
      </c>
      <c r="C40" s="1669"/>
      <c r="D40" s="685">
        <f>D41</f>
        <v>18905</v>
      </c>
      <c r="E40" s="685">
        <f>E41</f>
        <v>7775.57</v>
      </c>
      <c r="F40" s="544">
        <f>E40/D40*100</f>
        <v>41.12970113726527</v>
      </c>
    </row>
    <row r="41" spans="1:6" s="425" customFormat="1" ht="15" customHeight="1">
      <c r="A41" s="354" t="s">
        <v>382</v>
      </c>
      <c r="B41" s="1664" t="s">
        <v>369</v>
      </c>
      <c r="C41" s="1665"/>
      <c r="D41" s="446">
        <v>18905</v>
      </c>
      <c r="E41" s="448">
        <v>7775.57</v>
      </c>
      <c r="F41" s="546">
        <f>F40</f>
        <v>41.12970113726527</v>
      </c>
    </row>
    <row r="42" spans="1:6" s="425" customFormat="1" ht="0" customHeight="1" hidden="1">
      <c r="A42" s="450"/>
      <c r="B42" s="1667"/>
      <c r="C42" s="1663"/>
      <c r="D42" s="451"/>
      <c r="E42" s="448"/>
      <c r="F42" s="449"/>
    </row>
    <row r="43" spans="1:6" s="425" customFormat="1" ht="15.75" customHeight="1">
      <c r="A43" s="1672" t="s">
        <v>371</v>
      </c>
      <c r="B43" s="1673"/>
      <c r="C43" s="1673"/>
      <c r="D43" s="1673"/>
      <c r="E43" s="1673"/>
      <c r="F43" s="1674"/>
    </row>
    <row r="44" spans="1:6" s="425" customFormat="1" ht="21.75" customHeight="1" hidden="1">
      <c r="A44" s="426">
        <v>41053400</v>
      </c>
      <c r="B44" s="1659" t="s">
        <v>427</v>
      </c>
      <c r="C44" s="1660"/>
      <c r="D44" s="511"/>
      <c r="E44" s="511"/>
      <c r="F44" s="447" t="e">
        <f>E44/D44*100</f>
        <v>#DIV/0!</v>
      </c>
    </row>
    <row r="45" spans="1:6" ht="15" customHeight="1" hidden="1">
      <c r="A45" s="328">
        <v>15100000000</v>
      </c>
      <c r="B45" s="1664" t="s">
        <v>369</v>
      </c>
      <c r="C45" s="1665"/>
      <c r="D45" s="451">
        <f>D44</f>
        <v>0</v>
      </c>
      <c r="E45" s="512">
        <f>E44</f>
        <v>0</v>
      </c>
      <c r="F45" s="546" t="e">
        <f>E45/D45*100</f>
        <v>#DIV/0!</v>
      </c>
    </row>
    <row r="46" spans="1:6" ht="15">
      <c r="A46" s="428"/>
      <c r="B46" s="1667" t="s">
        <v>383</v>
      </c>
      <c r="C46" s="1663"/>
      <c r="D46" s="446"/>
      <c r="E46" s="547"/>
      <c r="F46" s="546"/>
    </row>
    <row r="47" spans="1:6" ht="15">
      <c r="A47" s="328" t="s">
        <v>372</v>
      </c>
      <c r="B47" s="1659" t="s">
        <v>373</v>
      </c>
      <c r="C47" s="1660"/>
      <c r="D47" s="445">
        <f>D48+D49</f>
        <v>94491168</v>
      </c>
      <c r="E47" s="445">
        <f>E48+E49</f>
        <v>68058531.77999999</v>
      </c>
      <c r="F47" s="536">
        <f>E47/D47*100</f>
        <v>72.02634195399085</v>
      </c>
    </row>
    <row r="48" spans="1:6" ht="15">
      <c r="A48" s="328" t="s">
        <v>372</v>
      </c>
      <c r="B48" s="1667" t="s">
        <v>374</v>
      </c>
      <c r="C48" s="1663"/>
      <c r="D48" s="446">
        <f>D16+D18+D26+D28+D30+D36+D38+D40+D20+D22+D32+D34+D24</f>
        <v>94491168</v>
      </c>
      <c r="E48" s="446">
        <f>E16+E18+E26+E28+E30+E36+E38+E40+E20+E22+E32+E34+E24</f>
        <v>68058531.77999999</v>
      </c>
      <c r="F48" s="538">
        <f>E48/D48*100</f>
        <v>72.02634195399085</v>
      </c>
    </row>
    <row r="49" spans="1:6" ht="15" customHeight="1" thickBot="1">
      <c r="A49" s="429" t="s">
        <v>372</v>
      </c>
      <c r="B49" s="1679" t="s">
        <v>375</v>
      </c>
      <c r="C49" s="1680"/>
      <c r="D49" s="513">
        <f>D45</f>
        <v>0</v>
      </c>
      <c r="E49" s="514">
        <f>E45</f>
        <v>0</v>
      </c>
      <c r="F49" s="548">
        <v>0</v>
      </c>
    </row>
    <row r="50" spans="1:6" ht="15" customHeight="1">
      <c r="A50" s="431"/>
      <c r="B50" s="431"/>
      <c r="C50" s="431"/>
      <c r="D50" s="431"/>
      <c r="E50" s="94"/>
      <c r="F50" s="94"/>
    </row>
    <row r="51" spans="1:6" ht="15">
      <c r="A51" s="1675" t="s">
        <v>376</v>
      </c>
      <c r="B51" s="1675"/>
      <c r="C51" s="1675"/>
      <c r="D51" s="1675"/>
      <c r="E51" s="43"/>
      <c r="F51" s="43"/>
    </row>
    <row r="52" spans="1:6" ht="13.5" thickBot="1">
      <c r="A52" s="432"/>
      <c r="B52" s="432"/>
      <c r="C52" s="432"/>
      <c r="D52" s="327" t="s">
        <v>384</v>
      </c>
      <c r="E52" s="43"/>
      <c r="F52" s="479" t="s">
        <v>389</v>
      </c>
    </row>
    <row r="53" spans="1:6" ht="125.25" thickBot="1">
      <c r="A53" s="423" t="s">
        <v>377</v>
      </c>
      <c r="B53" s="424" t="s">
        <v>378</v>
      </c>
      <c r="C53" s="341" t="s">
        <v>379</v>
      </c>
      <c r="D53" s="440" t="s">
        <v>497</v>
      </c>
      <c r="E53" s="419" t="s">
        <v>679</v>
      </c>
      <c r="F53" s="441" t="s">
        <v>244</v>
      </c>
    </row>
    <row r="54" spans="1:6" s="90" customFormat="1" ht="15">
      <c r="A54" s="347">
        <v>1</v>
      </c>
      <c r="B54" s="1652">
        <v>2</v>
      </c>
      <c r="C54" s="1653"/>
      <c r="D54" s="442">
        <v>3</v>
      </c>
      <c r="E54" s="452">
        <v>4</v>
      </c>
      <c r="F54" s="453">
        <v>5</v>
      </c>
    </row>
    <row r="55" spans="1:6" ht="15">
      <c r="A55" s="1642" t="s">
        <v>380</v>
      </c>
      <c r="B55" s="1643"/>
      <c r="C55" s="1643"/>
      <c r="D55" s="1643"/>
      <c r="E55" s="1643"/>
      <c r="F55" s="1644"/>
    </row>
    <row r="56" spans="1:6" ht="15">
      <c r="A56" s="454" t="s">
        <v>66</v>
      </c>
      <c r="B56" s="427">
        <v>9110</v>
      </c>
      <c r="C56" s="888" t="s">
        <v>195</v>
      </c>
      <c r="D56" s="445">
        <f>D57</f>
        <v>37085200</v>
      </c>
      <c r="E56" s="445">
        <f>E57</f>
        <v>18542400</v>
      </c>
      <c r="F56" s="549">
        <f>E56/D56*100</f>
        <v>49.999460701304024</v>
      </c>
    </row>
    <row r="57" spans="1:6" ht="15">
      <c r="A57" s="328">
        <v>99000000000</v>
      </c>
      <c r="B57" s="434"/>
      <c r="C57" s="435" t="s">
        <v>367</v>
      </c>
      <c r="D57" s="451">
        <v>37085200</v>
      </c>
      <c r="E57" s="446">
        <v>18542400</v>
      </c>
      <c r="F57" s="550">
        <f>F56</f>
        <v>49.999460701304024</v>
      </c>
    </row>
    <row r="58" spans="1:6" ht="15">
      <c r="A58" s="889" t="s">
        <v>737</v>
      </c>
      <c r="B58" s="890">
        <v>9770</v>
      </c>
      <c r="C58" s="891" t="s">
        <v>570</v>
      </c>
      <c r="D58" s="892">
        <f>D59</f>
        <v>350000</v>
      </c>
      <c r="E58" s="892">
        <f>E59</f>
        <v>350000</v>
      </c>
      <c r="F58" s="549">
        <f aca="true" t="shared" si="0" ref="F58:F64">E58/D58*100</f>
        <v>100</v>
      </c>
    </row>
    <row r="59" spans="1:6" ht="15">
      <c r="A59" s="893">
        <v>15327200000</v>
      </c>
      <c r="B59" s="894">
        <v>9770</v>
      </c>
      <c r="C59" s="895" t="s">
        <v>571</v>
      </c>
      <c r="D59" s="896">
        <v>350000</v>
      </c>
      <c r="E59" s="896">
        <v>350000</v>
      </c>
      <c r="F59" s="897">
        <f t="shared" si="0"/>
        <v>100</v>
      </c>
    </row>
    <row r="60" spans="1:6" ht="30.75">
      <c r="A60" s="889" t="s">
        <v>446</v>
      </c>
      <c r="B60" s="890">
        <v>9800</v>
      </c>
      <c r="C60" s="898" t="s">
        <v>537</v>
      </c>
      <c r="D60" s="892">
        <f>D61+D62+D63+D64</f>
        <v>4675900</v>
      </c>
      <c r="E60" s="892">
        <f>E61+E62+E63+E64</f>
        <v>4675900</v>
      </c>
      <c r="F60" s="544">
        <f t="shared" si="0"/>
        <v>100</v>
      </c>
    </row>
    <row r="61" spans="1:6" ht="15">
      <c r="A61" s="899" t="s">
        <v>572</v>
      </c>
      <c r="B61" s="900">
        <v>9800</v>
      </c>
      <c r="C61" s="901" t="s">
        <v>573</v>
      </c>
      <c r="D61" s="902">
        <v>1000000</v>
      </c>
      <c r="E61" s="902">
        <v>1000000</v>
      </c>
      <c r="F61" s="887">
        <f t="shared" si="0"/>
        <v>100</v>
      </c>
    </row>
    <row r="62" spans="1:6" ht="15">
      <c r="A62" s="899" t="s">
        <v>572</v>
      </c>
      <c r="B62" s="900">
        <v>9800</v>
      </c>
      <c r="C62" s="901" t="s">
        <v>573</v>
      </c>
      <c r="D62" s="902">
        <v>225900</v>
      </c>
      <c r="E62" s="902">
        <v>225900</v>
      </c>
      <c r="F62" s="887">
        <f t="shared" si="0"/>
        <v>100</v>
      </c>
    </row>
    <row r="63" spans="1:6" ht="15">
      <c r="A63" s="899" t="s">
        <v>572</v>
      </c>
      <c r="B63" s="900">
        <v>9800</v>
      </c>
      <c r="C63" s="901" t="s">
        <v>573</v>
      </c>
      <c r="D63" s="902">
        <v>2000000</v>
      </c>
      <c r="E63" s="902">
        <v>2000000</v>
      </c>
      <c r="F63" s="887">
        <f t="shared" si="0"/>
        <v>100</v>
      </c>
    </row>
    <row r="64" spans="1:6" ht="15">
      <c r="A64" s="899" t="s">
        <v>572</v>
      </c>
      <c r="B64" s="900">
        <v>9800</v>
      </c>
      <c r="C64" s="901" t="s">
        <v>573</v>
      </c>
      <c r="D64" s="902">
        <v>1450000</v>
      </c>
      <c r="E64" s="902">
        <v>1450000</v>
      </c>
      <c r="F64" s="887">
        <f t="shared" si="0"/>
        <v>100</v>
      </c>
    </row>
    <row r="65" spans="1:6" ht="15">
      <c r="A65" s="903"/>
      <c r="B65" s="904"/>
      <c r="C65" s="905"/>
      <c r="D65" s="906"/>
      <c r="E65" s="907"/>
      <c r="F65" s="908"/>
    </row>
    <row r="66" spans="1:6" ht="15">
      <c r="A66" s="1645" t="s">
        <v>381</v>
      </c>
      <c r="B66" s="1646"/>
      <c r="C66" s="1646"/>
      <c r="D66" s="1646"/>
      <c r="E66" s="1646"/>
      <c r="F66" s="1647"/>
    </row>
    <row r="67" spans="1:6" ht="30.75">
      <c r="A67" s="889" t="s">
        <v>446</v>
      </c>
      <c r="B67" s="890">
        <v>9800</v>
      </c>
      <c r="C67" s="898" t="s">
        <v>537</v>
      </c>
      <c r="D67" s="909">
        <f>D68+D69+D70</f>
        <v>7939600</v>
      </c>
      <c r="E67" s="909">
        <f>E68+E69+E70</f>
        <v>7039600</v>
      </c>
      <c r="F67" s="544">
        <f aca="true" t="shared" si="1" ref="F67:F73">E67/D67*100</f>
        <v>88.66441634339262</v>
      </c>
    </row>
    <row r="68" spans="1:11" s="87" customFormat="1" ht="15">
      <c r="A68" s="899" t="s">
        <v>572</v>
      </c>
      <c r="B68" s="900">
        <v>9800</v>
      </c>
      <c r="C68" s="901" t="s">
        <v>573</v>
      </c>
      <c r="D68" s="910">
        <v>900000</v>
      </c>
      <c r="E68" s="172">
        <v>0</v>
      </c>
      <c r="F68" s="887">
        <f t="shared" si="1"/>
        <v>0</v>
      </c>
      <c r="G68" s="85"/>
      <c r="H68" s="85"/>
      <c r="I68" s="85"/>
      <c r="K68" s="85"/>
    </row>
    <row r="69" spans="1:11" s="87" customFormat="1" ht="15">
      <c r="A69" s="899" t="s">
        <v>572</v>
      </c>
      <c r="B69" s="900">
        <v>9800</v>
      </c>
      <c r="C69" s="901" t="s">
        <v>573</v>
      </c>
      <c r="D69" s="910">
        <v>89600</v>
      </c>
      <c r="E69" s="1539">
        <v>89600</v>
      </c>
      <c r="F69" s="887">
        <f t="shared" si="1"/>
        <v>100</v>
      </c>
      <c r="G69" s="85"/>
      <c r="H69" s="85"/>
      <c r="I69" s="85"/>
      <c r="K69" s="85"/>
    </row>
    <row r="70" spans="1:11" s="87" customFormat="1" ht="15">
      <c r="A70" s="899" t="s">
        <v>572</v>
      </c>
      <c r="B70" s="900">
        <v>9800</v>
      </c>
      <c r="C70" s="901" t="s">
        <v>573</v>
      </c>
      <c r="D70" s="910">
        <v>6950000</v>
      </c>
      <c r="E70" s="1539">
        <v>6950000</v>
      </c>
      <c r="F70" s="887">
        <f t="shared" si="1"/>
        <v>100</v>
      </c>
      <c r="G70" s="85"/>
      <c r="H70" s="85"/>
      <c r="I70" s="85"/>
      <c r="K70" s="85"/>
    </row>
    <row r="71" spans="1:6" ht="15">
      <c r="A71" s="426" t="s">
        <v>372</v>
      </c>
      <c r="B71" s="427" t="s">
        <v>372</v>
      </c>
      <c r="C71" s="433" t="s">
        <v>373</v>
      </c>
      <c r="D71" s="911">
        <f>D72+D73</f>
        <v>50050700</v>
      </c>
      <c r="E71" s="911">
        <f>E72+E73</f>
        <v>30607900</v>
      </c>
      <c r="F71" s="540">
        <f t="shared" si="1"/>
        <v>61.153790056882315</v>
      </c>
    </row>
    <row r="72" spans="1:6" ht="15">
      <c r="A72" s="328" t="s">
        <v>372</v>
      </c>
      <c r="B72" s="348" t="s">
        <v>372</v>
      </c>
      <c r="C72" s="435" t="s">
        <v>374</v>
      </c>
      <c r="D72" s="912">
        <f>D56+D58+D60</f>
        <v>42111100</v>
      </c>
      <c r="E72" s="912">
        <f>E56+E58+E60</f>
        <v>23568300</v>
      </c>
      <c r="F72" s="538">
        <f t="shared" si="1"/>
        <v>55.966954080990526</v>
      </c>
    </row>
    <row r="73" spans="1:6" ht="15.75" thickBot="1">
      <c r="A73" s="429" t="s">
        <v>372</v>
      </c>
      <c r="B73" s="430" t="s">
        <v>372</v>
      </c>
      <c r="C73" s="436" t="s">
        <v>375</v>
      </c>
      <c r="D73" s="913">
        <f>D67</f>
        <v>7939600</v>
      </c>
      <c r="E73" s="914">
        <f>E67</f>
        <v>7039600</v>
      </c>
      <c r="F73" s="915">
        <f t="shared" si="1"/>
        <v>88.66441634339262</v>
      </c>
    </row>
    <row r="74" spans="5:6" ht="12.75">
      <c r="E74" s="43"/>
      <c r="F74" s="43"/>
    </row>
    <row r="75" spans="5:6" ht="12.75">
      <c r="E75" s="43"/>
      <c r="F75" s="43"/>
    </row>
    <row r="76" spans="1:4" ht="17.25">
      <c r="A76" s="418" t="s">
        <v>566</v>
      </c>
      <c r="B76" s="418"/>
      <c r="D76" s="916" t="s">
        <v>567</v>
      </c>
    </row>
  </sheetData>
  <sheetProtection/>
  <mergeCells count="45">
    <mergeCell ref="A51:D51"/>
    <mergeCell ref="B33:C33"/>
    <mergeCell ref="B40:C40"/>
    <mergeCell ref="B41:C41"/>
    <mergeCell ref="B34:C34"/>
    <mergeCell ref="B37:C37"/>
    <mergeCell ref="B49:C49"/>
    <mergeCell ref="B44:C44"/>
    <mergeCell ref="B29:C29"/>
    <mergeCell ref="B30:C30"/>
    <mergeCell ref="B32:C32"/>
    <mergeCell ref="A43:F43"/>
    <mergeCell ref="B42:C42"/>
    <mergeCell ref="B46:C46"/>
    <mergeCell ref="B45:C45"/>
    <mergeCell ref="B19:C19"/>
    <mergeCell ref="B48:C48"/>
    <mergeCell ref="B35:C35"/>
    <mergeCell ref="B36:C36"/>
    <mergeCell ref="B38:C38"/>
    <mergeCell ref="B25:C25"/>
    <mergeCell ref="B26:C26"/>
    <mergeCell ref="B27:C27"/>
    <mergeCell ref="B28:C28"/>
    <mergeCell ref="B31:C31"/>
    <mergeCell ref="B54:C54"/>
    <mergeCell ref="A10:D10"/>
    <mergeCell ref="B16:C16"/>
    <mergeCell ref="B18:C18"/>
    <mergeCell ref="B20:C20"/>
    <mergeCell ref="B17:C17"/>
    <mergeCell ref="B21:C21"/>
    <mergeCell ref="B22:C22"/>
    <mergeCell ref="B23:C23"/>
    <mergeCell ref="B24:C24"/>
    <mergeCell ref="A55:F55"/>
    <mergeCell ref="A66:F66"/>
    <mergeCell ref="A7:F7"/>
    <mergeCell ref="A9:D9"/>
    <mergeCell ref="A11:F11"/>
    <mergeCell ref="B13:C13"/>
    <mergeCell ref="B14:C14"/>
    <mergeCell ref="A15:F15"/>
    <mergeCell ref="B39:C39"/>
    <mergeCell ref="B47:C47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55" r:id="rId1"/>
  <rowBreaks count="1" manualBreakCount="1">
    <brk id="5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103"/>
  <sheetViews>
    <sheetView view="pageBreakPreview" zoomScale="66" zoomScaleNormal="70" zoomScaleSheetLayoutView="66" zoomScalePageLayoutView="0" workbookViewId="0" topLeftCell="A6">
      <selection activeCell="K100" sqref="K100:N100"/>
    </sheetView>
  </sheetViews>
  <sheetFormatPr defaultColWidth="9.00390625" defaultRowHeight="12.75"/>
  <cols>
    <col min="1" max="1" width="12.50390625" style="47" customWidth="1"/>
    <col min="2" max="2" width="9.875" style="47" customWidth="1"/>
    <col min="3" max="3" width="9.50390625" style="337" customWidth="1"/>
    <col min="4" max="4" width="35.125" style="47" customWidth="1"/>
    <col min="5" max="5" width="32.375" style="47" customWidth="1"/>
    <col min="6" max="6" width="30.875" style="87" customWidth="1"/>
    <col min="7" max="7" width="15.50390625" style="350" customWidth="1"/>
    <col min="8" max="8" width="15.50390625" style="373" customWidth="1"/>
    <col min="9" max="9" width="15.00390625" style="376" customWidth="1"/>
    <col min="10" max="10" width="16.375" style="1510" customWidth="1"/>
    <col min="11" max="11" width="14.375" style="373" customWidth="1"/>
    <col min="12" max="12" width="14.50390625" style="1510" customWidth="1"/>
    <col min="13" max="13" width="15.625" style="373" customWidth="1"/>
    <col min="14" max="14" width="14.875" style="373" customWidth="1"/>
    <col min="15" max="15" width="11.50390625" style="734" customWidth="1"/>
    <col min="16" max="16384" width="8.875" style="47" customWidth="1"/>
  </cols>
  <sheetData>
    <row r="1" spans="9:10" ht="15" hidden="1">
      <c r="I1" s="374" t="s">
        <v>324</v>
      </c>
      <c r="J1" s="1506"/>
    </row>
    <row r="2" spans="9:10" ht="15" hidden="1">
      <c r="I2" s="350" t="s">
        <v>183</v>
      </c>
      <c r="J2" s="1506"/>
    </row>
    <row r="3" spans="9:10" ht="15" hidden="1">
      <c r="I3" s="375" t="s">
        <v>0</v>
      </c>
      <c r="J3" s="1507"/>
    </row>
    <row r="4" spans="9:10" ht="15" hidden="1">
      <c r="I4" s="349" t="s">
        <v>184</v>
      </c>
      <c r="J4" s="1508"/>
    </row>
    <row r="5" spans="9:10" ht="15" hidden="1">
      <c r="I5" s="373"/>
      <c r="J5" s="1509"/>
    </row>
    <row r="6" spans="9:14" ht="15">
      <c r="I6" s="373"/>
      <c r="M6" s="1298" t="s">
        <v>424</v>
      </c>
      <c r="N6" s="377"/>
    </row>
    <row r="7" spans="9:14" ht="15">
      <c r="I7" s="373"/>
      <c r="M7" s="1298" t="s">
        <v>193</v>
      </c>
      <c r="N7" s="377"/>
    </row>
    <row r="8" spans="9:15" ht="15">
      <c r="I8" s="373"/>
      <c r="M8" s="1299" t="s">
        <v>675</v>
      </c>
      <c r="N8" s="1300"/>
      <c r="O8" s="772"/>
    </row>
    <row r="9" spans="9:15" ht="15">
      <c r="I9" s="373"/>
      <c r="M9" s="1301" t="s">
        <v>688</v>
      </c>
      <c r="N9" s="1302"/>
      <c r="O9" s="773"/>
    </row>
    <row r="10" spans="7:9" ht="15">
      <c r="G10" s="1692"/>
      <c r="H10" s="1692"/>
      <c r="I10" s="1692"/>
    </row>
    <row r="11" ht="15">
      <c r="I11" s="373"/>
    </row>
    <row r="12" spans="3:15" s="76" customFormat="1" ht="27.75" customHeight="1">
      <c r="C12" s="1256" t="s">
        <v>687</v>
      </c>
      <c r="D12" s="1256"/>
      <c r="E12" s="1256"/>
      <c r="F12" s="1256"/>
      <c r="G12" s="380"/>
      <c r="H12" s="380"/>
      <c r="I12" s="380"/>
      <c r="J12" s="1511"/>
      <c r="K12" s="380"/>
      <c r="L12" s="1511"/>
      <c r="M12" s="378"/>
      <c r="N12" s="378"/>
      <c r="O12" s="735"/>
    </row>
    <row r="13" spans="1:15" s="76" customFormat="1" ht="27.75" customHeight="1">
      <c r="A13" s="1682">
        <v>15591000000</v>
      </c>
      <c r="B13" s="1682"/>
      <c r="C13" s="1682"/>
      <c r="D13" s="77"/>
      <c r="E13" s="77"/>
      <c r="F13" s="77"/>
      <c r="G13" s="379"/>
      <c r="H13" s="380"/>
      <c r="I13" s="380"/>
      <c r="J13" s="1511"/>
      <c r="K13" s="380"/>
      <c r="L13" s="1528"/>
      <c r="M13" s="378"/>
      <c r="N13" s="378"/>
      <c r="O13" s="735"/>
    </row>
    <row r="14" spans="1:15" s="76" customFormat="1" ht="27.75" customHeight="1" thickBot="1">
      <c r="A14" s="1683" t="s">
        <v>338</v>
      </c>
      <c r="B14" s="1683"/>
      <c r="C14" s="1683"/>
      <c r="D14" s="77"/>
      <c r="E14" s="77"/>
      <c r="F14" s="77"/>
      <c r="G14" s="379"/>
      <c r="H14" s="380"/>
      <c r="I14" s="380"/>
      <c r="J14" s="1511"/>
      <c r="K14" s="380"/>
      <c r="L14" s="1528"/>
      <c r="M14" s="378"/>
      <c r="N14" s="378" t="s">
        <v>308</v>
      </c>
      <c r="O14" s="735"/>
    </row>
    <row r="15" spans="1:15" s="76" customFormat="1" ht="32.25" customHeight="1">
      <c r="A15" s="1684" t="s">
        <v>342</v>
      </c>
      <c r="B15" s="1686" t="s">
        <v>343</v>
      </c>
      <c r="C15" s="1688" t="s">
        <v>309</v>
      </c>
      <c r="D15" s="1690" t="s">
        <v>1</v>
      </c>
      <c r="E15" s="1690" t="s">
        <v>4</v>
      </c>
      <c r="F15" s="1690" t="s">
        <v>2</v>
      </c>
      <c r="G15" s="1652" t="s">
        <v>3</v>
      </c>
      <c r="H15" s="1693"/>
      <c r="I15" s="1694" t="s">
        <v>245</v>
      </c>
      <c r="J15" s="1695"/>
      <c r="K15" s="1695"/>
      <c r="L15" s="1696"/>
      <c r="M15" s="1697" t="s">
        <v>256</v>
      </c>
      <c r="N15" s="1697"/>
      <c r="O15" s="1698"/>
    </row>
    <row r="16" spans="1:15" s="76" customFormat="1" ht="135" customHeight="1" thickBot="1">
      <c r="A16" s="1685"/>
      <c r="B16" s="1687"/>
      <c r="C16" s="1689"/>
      <c r="D16" s="1691"/>
      <c r="E16" s="1691"/>
      <c r="F16" s="1691"/>
      <c r="G16" s="345" t="s">
        <v>519</v>
      </c>
      <c r="H16" s="1303" t="s">
        <v>700</v>
      </c>
      <c r="I16" s="345" t="s">
        <v>519</v>
      </c>
      <c r="J16" s="1512" t="s">
        <v>322</v>
      </c>
      <c r="K16" s="1303" t="s">
        <v>700</v>
      </c>
      <c r="L16" s="1512" t="s">
        <v>322</v>
      </c>
      <c r="M16" s="345" t="s">
        <v>519</v>
      </c>
      <c r="N16" s="1303" t="s">
        <v>700</v>
      </c>
      <c r="O16" s="736" t="s">
        <v>244</v>
      </c>
    </row>
    <row r="17" spans="1:15" s="76" customFormat="1" ht="21" customHeight="1" thickBot="1">
      <c r="A17" s="338">
        <v>1</v>
      </c>
      <c r="B17" s="339">
        <v>2</v>
      </c>
      <c r="C17" s="340" t="s">
        <v>312</v>
      </c>
      <c r="D17" s="341">
        <v>4</v>
      </c>
      <c r="E17" s="341">
        <v>5</v>
      </c>
      <c r="F17" s="341">
        <v>6</v>
      </c>
      <c r="G17" s="341">
        <v>7</v>
      </c>
      <c r="H17" s="341">
        <v>8</v>
      </c>
      <c r="I17" s="419">
        <v>9</v>
      </c>
      <c r="J17" s="1513">
        <v>10</v>
      </c>
      <c r="K17" s="420">
        <v>11</v>
      </c>
      <c r="L17" s="1529">
        <v>12</v>
      </c>
      <c r="M17" s="421">
        <v>13</v>
      </c>
      <c r="N17" s="421">
        <v>14</v>
      </c>
      <c r="O17" s="526">
        <v>15</v>
      </c>
    </row>
    <row r="18" spans="1:15" s="76" customFormat="1" ht="81.75" customHeight="1" thickBot="1">
      <c r="A18" s="1087" t="s">
        <v>78</v>
      </c>
      <c r="B18" s="152"/>
      <c r="C18" s="152"/>
      <c r="D18" s="153" t="s">
        <v>8</v>
      </c>
      <c r="E18" s="342"/>
      <c r="F18" s="343"/>
      <c r="G18" s="384">
        <f aca="true" t="shared" si="0" ref="G18:L18">G19</f>
        <v>51688399</v>
      </c>
      <c r="H18" s="384">
        <f t="shared" si="0"/>
        <v>27448228.43</v>
      </c>
      <c r="I18" s="384">
        <f t="shared" si="0"/>
        <v>16532904</v>
      </c>
      <c r="J18" s="1514">
        <f t="shared" si="0"/>
        <v>16439400</v>
      </c>
      <c r="K18" s="384">
        <f t="shared" si="0"/>
        <v>14837095.44</v>
      </c>
      <c r="L18" s="1514">
        <f t="shared" si="0"/>
        <v>14743591.44</v>
      </c>
      <c r="M18" s="384">
        <f>G18+I18</f>
        <v>68221303</v>
      </c>
      <c r="N18" s="384">
        <f>H18+K18</f>
        <v>42285323.87</v>
      </c>
      <c r="O18" s="737">
        <f>N18/M18</f>
        <v>0.6198258023597115</v>
      </c>
    </row>
    <row r="19" spans="1:15" s="76" customFormat="1" ht="72" thickBot="1">
      <c r="A19" s="154" t="s">
        <v>79</v>
      </c>
      <c r="B19" s="1092"/>
      <c r="C19" s="1092"/>
      <c r="D19" s="1304" t="s">
        <v>9</v>
      </c>
      <c r="E19" s="155"/>
      <c r="F19" s="344"/>
      <c r="G19" s="385">
        <f aca="true" t="shared" si="1" ref="G19:M19">SUM(G20:G34)</f>
        <v>51688399</v>
      </c>
      <c r="H19" s="385">
        <f t="shared" si="1"/>
        <v>27448228.43</v>
      </c>
      <c r="I19" s="385">
        <f t="shared" si="1"/>
        <v>16532904</v>
      </c>
      <c r="J19" s="385">
        <f t="shared" si="1"/>
        <v>16439400</v>
      </c>
      <c r="K19" s="385">
        <f t="shared" si="1"/>
        <v>14837095.44</v>
      </c>
      <c r="L19" s="385">
        <f t="shared" si="1"/>
        <v>14743591.44</v>
      </c>
      <c r="M19" s="385">
        <f t="shared" si="1"/>
        <v>68221303</v>
      </c>
      <c r="N19" s="385">
        <f>SUM(N20:N34)</f>
        <v>42285323.87</v>
      </c>
      <c r="O19" s="738">
        <f>N19/M19</f>
        <v>0.6198258023597115</v>
      </c>
    </row>
    <row r="20" spans="1:15" s="76" customFormat="1" ht="168.75" customHeight="1">
      <c r="A20" s="1305" t="s">
        <v>80</v>
      </c>
      <c r="B20" s="1306" t="s">
        <v>81</v>
      </c>
      <c r="C20" s="1307" t="s">
        <v>196</v>
      </c>
      <c r="D20" s="1308" t="s">
        <v>189</v>
      </c>
      <c r="E20" s="805" t="s">
        <v>520</v>
      </c>
      <c r="F20" s="801" t="s">
        <v>521</v>
      </c>
      <c r="G20" s="497">
        <v>196176</v>
      </c>
      <c r="H20" s="497">
        <v>98088</v>
      </c>
      <c r="I20" s="497">
        <v>0</v>
      </c>
      <c r="J20" s="1515">
        <v>0</v>
      </c>
      <c r="K20" s="499">
        <v>0</v>
      </c>
      <c r="L20" s="498">
        <v>0</v>
      </c>
      <c r="M20" s="499">
        <f>G20+I20</f>
        <v>196176</v>
      </c>
      <c r="N20" s="499">
        <f>H20+K20</f>
        <v>98088</v>
      </c>
      <c r="O20" s="937">
        <f>N20/M20</f>
        <v>0.5</v>
      </c>
    </row>
    <row r="21" spans="1:15" s="87" customFormat="1" ht="134.25" customHeight="1">
      <c r="A21" s="670" t="s">
        <v>82</v>
      </c>
      <c r="B21" s="1309" t="s">
        <v>223</v>
      </c>
      <c r="C21" s="1309" t="s">
        <v>197</v>
      </c>
      <c r="D21" s="803" t="s">
        <v>218</v>
      </c>
      <c r="E21" s="803" t="s">
        <v>701</v>
      </c>
      <c r="F21" s="803" t="s">
        <v>702</v>
      </c>
      <c r="G21" s="500">
        <v>6952624</v>
      </c>
      <c r="H21" s="500">
        <v>3433143.14</v>
      </c>
      <c r="I21" s="508">
        <v>7440800</v>
      </c>
      <c r="J21" s="1516">
        <v>7440800</v>
      </c>
      <c r="K21" s="500">
        <v>7399991.6</v>
      </c>
      <c r="L21" s="1143">
        <f>K21</f>
        <v>7399991.6</v>
      </c>
      <c r="M21" s="500">
        <f>G21+I21</f>
        <v>14393424</v>
      </c>
      <c r="N21" s="500">
        <f>H21+K21</f>
        <v>10833134.74</v>
      </c>
      <c r="O21" s="1141">
        <f>N21/M21</f>
        <v>0.7526447313717709</v>
      </c>
    </row>
    <row r="22" spans="1:15" s="141" customFormat="1" ht="150.75" customHeight="1">
      <c r="A22" s="670" t="s">
        <v>82</v>
      </c>
      <c r="B22" s="1309" t="s">
        <v>223</v>
      </c>
      <c r="C22" s="1309" t="s">
        <v>197</v>
      </c>
      <c r="D22" s="803" t="s">
        <v>218</v>
      </c>
      <c r="E22" s="802" t="s">
        <v>522</v>
      </c>
      <c r="F22" s="802" t="s">
        <v>523</v>
      </c>
      <c r="G22" s="500">
        <v>17268740</v>
      </c>
      <c r="H22" s="500">
        <v>8418721.85</v>
      </c>
      <c r="I22" s="500">
        <v>0</v>
      </c>
      <c r="J22" s="1143">
        <v>0</v>
      </c>
      <c r="K22" s="500">
        <v>0</v>
      </c>
      <c r="L22" s="1144">
        <v>0</v>
      </c>
      <c r="M22" s="500">
        <f aca="true" t="shared" si="2" ref="M22:M33">G22+I22</f>
        <v>17268740</v>
      </c>
      <c r="N22" s="500">
        <f aca="true" t="shared" si="3" ref="N22:N33">H22+K22</f>
        <v>8418721.85</v>
      </c>
      <c r="O22" s="937">
        <f>N22/M22</f>
        <v>0.4875122244008538</v>
      </c>
    </row>
    <row r="23" spans="1:15" s="141" customFormat="1" ht="137.25" customHeight="1">
      <c r="A23" s="1310" t="s">
        <v>278</v>
      </c>
      <c r="B23" s="1309" t="s">
        <v>279</v>
      </c>
      <c r="C23" s="1309" t="s">
        <v>280</v>
      </c>
      <c r="D23" s="803" t="s">
        <v>307</v>
      </c>
      <c r="E23" s="802" t="s">
        <v>358</v>
      </c>
      <c r="F23" s="801" t="s">
        <v>524</v>
      </c>
      <c r="G23" s="500">
        <v>1950549</v>
      </c>
      <c r="H23" s="500">
        <v>770519.54</v>
      </c>
      <c r="I23" s="501">
        <v>304000</v>
      </c>
      <c r="J23" s="1143">
        <f>I23</f>
        <v>304000</v>
      </c>
      <c r="K23" s="503">
        <v>303999.84</v>
      </c>
      <c r="L23" s="1143">
        <f>K23</f>
        <v>303999.84</v>
      </c>
      <c r="M23" s="500">
        <f t="shared" si="2"/>
        <v>2254549</v>
      </c>
      <c r="N23" s="500">
        <f t="shared" si="3"/>
        <v>1074519.3800000001</v>
      </c>
      <c r="O23" s="937">
        <f aca="true" t="shared" si="4" ref="O23:O83">N23/M23</f>
        <v>0.47660058841036507</v>
      </c>
    </row>
    <row r="24" spans="1:15" s="141" customFormat="1" ht="115.5" customHeight="1">
      <c r="A24" s="804" t="s">
        <v>281</v>
      </c>
      <c r="B24" s="811" t="s">
        <v>282</v>
      </c>
      <c r="C24" s="811" t="s">
        <v>283</v>
      </c>
      <c r="D24" s="805" t="s">
        <v>498</v>
      </c>
      <c r="E24" s="805" t="s">
        <v>525</v>
      </c>
      <c r="F24" s="805" t="s">
        <v>526</v>
      </c>
      <c r="G24" s="499">
        <v>235745</v>
      </c>
      <c r="H24" s="499">
        <v>7920</v>
      </c>
      <c r="I24" s="501">
        <v>0</v>
      </c>
      <c r="J24" s="1505">
        <v>0</v>
      </c>
      <c r="K24" s="503">
        <v>0</v>
      </c>
      <c r="L24" s="1143">
        <v>0</v>
      </c>
      <c r="M24" s="500">
        <f t="shared" si="2"/>
        <v>235745</v>
      </c>
      <c r="N24" s="500">
        <f t="shared" si="3"/>
        <v>7920</v>
      </c>
      <c r="O24" s="1135">
        <f t="shared" si="4"/>
        <v>0.03359562238859785</v>
      </c>
    </row>
    <row r="25" spans="1:15" s="141" customFormat="1" ht="222" customHeight="1">
      <c r="A25" s="806" t="s">
        <v>509</v>
      </c>
      <c r="B25" s="817" t="s">
        <v>510</v>
      </c>
      <c r="C25" s="817" t="s">
        <v>199</v>
      </c>
      <c r="D25" s="1311" t="s">
        <v>511</v>
      </c>
      <c r="E25" s="805" t="s">
        <v>527</v>
      </c>
      <c r="F25" s="801" t="s">
        <v>703</v>
      </c>
      <c r="G25" s="499">
        <v>0</v>
      </c>
      <c r="H25" s="499">
        <v>0</v>
      </c>
      <c r="I25" s="501">
        <v>93504</v>
      </c>
      <c r="J25" s="1505">
        <v>0</v>
      </c>
      <c r="K25" s="503">
        <v>93504</v>
      </c>
      <c r="L25" s="1143">
        <v>0</v>
      </c>
      <c r="M25" s="500">
        <f t="shared" si="2"/>
        <v>93504</v>
      </c>
      <c r="N25" s="500">
        <f t="shared" si="3"/>
        <v>93504</v>
      </c>
      <c r="O25" s="1135">
        <f t="shared" si="4"/>
        <v>1</v>
      </c>
    </row>
    <row r="26" spans="1:15" s="141" customFormat="1" ht="126">
      <c r="A26" s="810" t="s">
        <v>431</v>
      </c>
      <c r="B26" s="811">
        <v>8110</v>
      </c>
      <c r="C26" s="812" t="s">
        <v>200</v>
      </c>
      <c r="D26" s="1395" t="s">
        <v>471</v>
      </c>
      <c r="E26" s="1312" t="s">
        <v>530</v>
      </c>
      <c r="F26" s="801" t="s">
        <v>704</v>
      </c>
      <c r="G26" s="499">
        <v>79145</v>
      </c>
      <c r="H26" s="499">
        <v>75995</v>
      </c>
      <c r="I26" s="501">
        <v>0</v>
      </c>
      <c r="J26" s="1505">
        <v>0</v>
      </c>
      <c r="K26" s="503">
        <v>0</v>
      </c>
      <c r="L26" s="1143">
        <v>0</v>
      </c>
      <c r="M26" s="500">
        <f t="shared" si="2"/>
        <v>79145</v>
      </c>
      <c r="N26" s="500">
        <f t="shared" si="3"/>
        <v>75995</v>
      </c>
      <c r="O26" s="1135">
        <f t="shared" si="4"/>
        <v>0.9601996335839282</v>
      </c>
    </row>
    <row r="27" spans="1:15" s="141" customFormat="1" ht="116.25" customHeight="1">
      <c r="A27" s="813" t="s">
        <v>119</v>
      </c>
      <c r="B27" s="807" t="s">
        <v>531</v>
      </c>
      <c r="C27" s="807" t="s">
        <v>185</v>
      </c>
      <c r="D27" s="808" t="s">
        <v>532</v>
      </c>
      <c r="E27" s="802" t="s">
        <v>478</v>
      </c>
      <c r="F27" s="802" t="s">
        <v>705</v>
      </c>
      <c r="G27" s="499">
        <v>12000</v>
      </c>
      <c r="H27" s="499">
        <v>0</v>
      </c>
      <c r="I27" s="501">
        <v>0</v>
      </c>
      <c r="J27" s="1505">
        <v>0</v>
      </c>
      <c r="K27" s="503">
        <v>0</v>
      </c>
      <c r="L27" s="1143">
        <v>0</v>
      </c>
      <c r="M27" s="499">
        <f t="shared" si="2"/>
        <v>12000</v>
      </c>
      <c r="N27" s="499">
        <f t="shared" si="3"/>
        <v>0</v>
      </c>
      <c r="O27" s="1135">
        <f t="shared" si="4"/>
        <v>0</v>
      </c>
    </row>
    <row r="28" spans="1:15" s="87" customFormat="1" ht="124.5" customHeight="1">
      <c r="A28" s="670" t="s">
        <v>499</v>
      </c>
      <c r="B28" s="807">
        <v>8230</v>
      </c>
      <c r="C28" s="807" t="s">
        <v>185</v>
      </c>
      <c r="D28" s="808" t="s">
        <v>501</v>
      </c>
      <c r="E28" s="809" t="s">
        <v>528</v>
      </c>
      <c r="F28" s="802" t="s">
        <v>529</v>
      </c>
      <c r="G28" s="499">
        <v>17315214</v>
      </c>
      <c r="H28" s="499">
        <v>8444224.9</v>
      </c>
      <c r="I28" s="499">
        <v>0</v>
      </c>
      <c r="J28" s="1505">
        <v>0</v>
      </c>
      <c r="K28" s="500">
        <v>0</v>
      </c>
      <c r="L28" s="1144">
        <v>0</v>
      </c>
      <c r="M28" s="499">
        <f t="shared" si="2"/>
        <v>17315214</v>
      </c>
      <c r="N28" s="499">
        <f t="shared" si="3"/>
        <v>8444224.9</v>
      </c>
      <c r="O28" s="937">
        <f t="shared" si="4"/>
        <v>0.48767661202454676</v>
      </c>
    </row>
    <row r="29" spans="1:15" s="87" customFormat="1" ht="201.75" customHeight="1">
      <c r="A29" s="806" t="s">
        <v>469</v>
      </c>
      <c r="B29" s="817" t="s">
        <v>533</v>
      </c>
      <c r="C29" s="817" t="s">
        <v>185</v>
      </c>
      <c r="D29" s="1313" t="s">
        <v>470</v>
      </c>
      <c r="E29" s="809" t="s">
        <v>534</v>
      </c>
      <c r="F29" s="801" t="s">
        <v>703</v>
      </c>
      <c r="G29" s="500">
        <v>0</v>
      </c>
      <c r="H29" s="500">
        <v>0</v>
      </c>
      <c r="I29" s="500">
        <v>755000</v>
      </c>
      <c r="J29" s="1143">
        <v>755000</v>
      </c>
      <c r="K29" s="500">
        <v>0</v>
      </c>
      <c r="L29" s="1144">
        <v>0</v>
      </c>
      <c r="M29" s="500">
        <f>G29+I29</f>
        <v>755000</v>
      </c>
      <c r="N29" s="500">
        <f>H29+K29</f>
        <v>0</v>
      </c>
      <c r="O29" s="1140">
        <f t="shared" si="4"/>
        <v>0</v>
      </c>
    </row>
    <row r="30" spans="1:15" s="87" customFormat="1" ht="180">
      <c r="A30" s="815" t="s">
        <v>83</v>
      </c>
      <c r="B30" s="1314" t="s">
        <v>535</v>
      </c>
      <c r="C30" s="1314" t="s">
        <v>198</v>
      </c>
      <c r="D30" s="1315" t="s">
        <v>84</v>
      </c>
      <c r="E30" s="1316" t="s">
        <v>479</v>
      </c>
      <c r="F30" s="1316" t="s">
        <v>536</v>
      </c>
      <c r="G30" s="816">
        <v>3002306</v>
      </c>
      <c r="H30" s="816">
        <v>1523716</v>
      </c>
      <c r="I30" s="816">
        <v>0</v>
      </c>
      <c r="J30" s="1517">
        <v>0</v>
      </c>
      <c r="K30" s="816">
        <v>0</v>
      </c>
      <c r="L30" s="1530">
        <v>0</v>
      </c>
      <c r="M30" s="816">
        <f t="shared" si="2"/>
        <v>3002306</v>
      </c>
      <c r="N30" s="816">
        <f t="shared" si="3"/>
        <v>1523716</v>
      </c>
      <c r="O30" s="937">
        <f t="shared" si="4"/>
        <v>0.507515223298358</v>
      </c>
    </row>
    <row r="31" spans="1:15" s="87" customFormat="1" ht="129" customHeight="1">
      <c r="A31" s="806" t="s">
        <v>446</v>
      </c>
      <c r="B31" s="807">
        <v>9800</v>
      </c>
      <c r="C31" s="817" t="s">
        <v>217</v>
      </c>
      <c r="D31" s="803" t="s">
        <v>537</v>
      </c>
      <c r="E31" s="1316" t="s">
        <v>538</v>
      </c>
      <c r="F31" s="801" t="s">
        <v>539</v>
      </c>
      <c r="G31" s="500">
        <v>1000000</v>
      </c>
      <c r="H31" s="500">
        <v>1000000</v>
      </c>
      <c r="I31" s="500">
        <v>0</v>
      </c>
      <c r="J31" s="1143">
        <v>0</v>
      </c>
      <c r="K31" s="500">
        <v>0</v>
      </c>
      <c r="L31" s="1144">
        <v>0</v>
      </c>
      <c r="M31" s="500">
        <f t="shared" si="2"/>
        <v>1000000</v>
      </c>
      <c r="N31" s="500">
        <f t="shared" si="3"/>
        <v>1000000</v>
      </c>
      <c r="O31" s="1135">
        <f t="shared" si="4"/>
        <v>1</v>
      </c>
    </row>
    <row r="32" spans="1:15" s="87" customFormat="1" ht="153.75" customHeight="1">
      <c r="A32" s="806" t="s">
        <v>446</v>
      </c>
      <c r="B32" s="807">
        <v>9800</v>
      </c>
      <c r="C32" s="817" t="s">
        <v>217</v>
      </c>
      <c r="D32" s="803" t="s">
        <v>537</v>
      </c>
      <c r="E32" s="1316" t="s">
        <v>706</v>
      </c>
      <c r="F32" s="801" t="s">
        <v>707</v>
      </c>
      <c r="G32" s="500">
        <v>225900</v>
      </c>
      <c r="H32" s="500">
        <v>225900</v>
      </c>
      <c r="I32" s="500">
        <v>89600</v>
      </c>
      <c r="J32" s="1143">
        <v>89600</v>
      </c>
      <c r="K32" s="500">
        <v>89600</v>
      </c>
      <c r="L32" s="1143">
        <f>K32</f>
        <v>89600</v>
      </c>
      <c r="M32" s="500">
        <f t="shared" si="2"/>
        <v>315500</v>
      </c>
      <c r="N32" s="500">
        <f t="shared" si="3"/>
        <v>315500</v>
      </c>
      <c r="O32" s="1135">
        <f t="shared" si="4"/>
        <v>1</v>
      </c>
    </row>
    <row r="33" spans="1:15" s="87" customFormat="1" ht="144">
      <c r="A33" s="806" t="s">
        <v>446</v>
      </c>
      <c r="B33" s="807">
        <v>9800</v>
      </c>
      <c r="C33" s="817" t="s">
        <v>217</v>
      </c>
      <c r="D33" s="803" t="s">
        <v>537</v>
      </c>
      <c r="E33" s="1317" t="s">
        <v>540</v>
      </c>
      <c r="F33" s="801" t="s">
        <v>541</v>
      </c>
      <c r="G33" s="500">
        <v>0</v>
      </c>
      <c r="H33" s="500">
        <v>0</v>
      </c>
      <c r="I33" s="500">
        <v>900000</v>
      </c>
      <c r="J33" s="1143">
        <v>900000</v>
      </c>
      <c r="K33" s="500">
        <v>0</v>
      </c>
      <c r="L33" s="1144">
        <v>0</v>
      </c>
      <c r="M33" s="500">
        <f t="shared" si="2"/>
        <v>900000</v>
      </c>
      <c r="N33" s="500">
        <f t="shared" si="3"/>
        <v>0</v>
      </c>
      <c r="O33" s="1135">
        <f t="shared" si="4"/>
        <v>0</v>
      </c>
    </row>
    <row r="34" spans="1:15" s="87" customFormat="1" ht="213" customHeight="1">
      <c r="A34" s="806" t="s">
        <v>446</v>
      </c>
      <c r="B34" s="807">
        <v>9800</v>
      </c>
      <c r="C34" s="817" t="s">
        <v>217</v>
      </c>
      <c r="D34" s="803" t="s">
        <v>537</v>
      </c>
      <c r="E34" s="802" t="s">
        <v>527</v>
      </c>
      <c r="F34" s="801" t="s">
        <v>708</v>
      </c>
      <c r="G34" s="500">
        <v>3450000</v>
      </c>
      <c r="H34" s="500">
        <v>3450000</v>
      </c>
      <c r="I34" s="500">
        <v>6950000</v>
      </c>
      <c r="J34" s="1143">
        <v>6950000</v>
      </c>
      <c r="K34" s="500">
        <v>6950000</v>
      </c>
      <c r="L34" s="1143">
        <f>K34</f>
        <v>6950000</v>
      </c>
      <c r="M34" s="500">
        <f>G34+I34</f>
        <v>10400000</v>
      </c>
      <c r="N34" s="500">
        <f>H34+K34</f>
        <v>10400000</v>
      </c>
      <c r="O34" s="1140">
        <f t="shared" si="4"/>
        <v>1</v>
      </c>
    </row>
    <row r="35" spans="1:15" s="87" customFormat="1" ht="84" customHeight="1" thickBot="1">
      <c r="A35" s="1318" t="s">
        <v>85</v>
      </c>
      <c r="B35" s="1319"/>
      <c r="C35" s="1320"/>
      <c r="D35" s="1321" t="s">
        <v>357</v>
      </c>
      <c r="E35" s="1322"/>
      <c r="F35" s="1322"/>
      <c r="G35" s="1323">
        <f aca="true" t="shared" si="5" ref="G35:L35">G36</f>
        <v>10637191</v>
      </c>
      <c r="H35" s="1323">
        <f t="shared" si="5"/>
        <v>2741248.4</v>
      </c>
      <c r="I35" s="1323">
        <f t="shared" si="5"/>
        <v>391595</v>
      </c>
      <c r="J35" s="1518">
        <f>J36</f>
        <v>391595</v>
      </c>
      <c r="K35" s="1323">
        <f t="shared" si="5"/>
        <v>47850</v>
      </c>
      <c r="L35" s="1518">
        <f t="shared" si="5"/>
        <v>47850</v>
      </c>
      <c r="M35" s="1323">
        <f>G35+I35</f>
        <v>11028786</v>
      </c>
      <c r="N35" s="1323">
        <f>H35+J35</f>
        <v>3132843.4</v>
      </c>
      <c r="O35" s="1142">
        <f t="shared" si="4"/>
        <v>0.2840605847280018</v>
      </c>
    </row>
    <row r="36" spans="1:15" s="87" customFormat="1" ht="87" customHeight="1" thickBot="1">
      <c r="A36" s="919" t="s">
        <v>86</v>
      </c>
      <c r="B36" s="1324"/>
      <c r="C36" s="1324"/>
      <c r="D36" s="1325" t="s">
        <v>357</v>
      </c>
      <c r="E36" s="1326"/>
      <c r="F36" s="1326"/>
      <c r="G36" s="1327">
        <f>G37+G38+G39+G40+G41+G42+G43+G44</f>
        <v>10637191</v>
      </c>
      <c r="H36" s="1327">
        <f>H37+H38+H39+H40+H41+H42+H43+H44</f>
        <v>2741248.4</v>
      </c>
      <c r="I36" s="1327">
        <f aca="true" t="shared" si="6" ref="I36:N36">I37+I38+I39+I40+I41+I42+I43+I44</f>
        <v>391595</v>
      </c>
      <c r="J36" s="1327">
        <f>J37+J38+J39+J40+J41+J42+J43+J44</f>
        <v>391595</v>
      </c>
      <c r="K36" s="1327">
        <f t="shared" si="6"/>
        <v>47850</v>
      </c>
      <c r="L36" s="1327">
        <f t="shared" si="6"/>
        <v>47850</v>
      </c>
      <c r="M36" s="1327">
        <f t="shared" si="6"/>
        <v>11028786</v>
      </c>
      <c r="N36" s="1327">
        <f t="shared" si="6"/>
        <v>2789098.4</v>
      </c>
      <c r="O36" s="923">
        <f t="shared" si="4"/>
        <v>0.2528926030480599</v>
      </c>
    </row>
    <row r="37" spans="1:15" s="87" customFormat="1" ht="120.75" customHeight="1">
      <c r="A37" s="922" t="s">
        <v>90</v>
      </c>
      <c r="B37" s="1095" t="s">
        <v>211</v>
      </c>
      <c r="C37" s="1095" t="s">
        <v>202</v>
      </c>
      <c r="D37" s="1328" t="s">
        <v>91</v>
      </c>
      <c r="E37" s="1329" t="s">
        <v>480</v>
      </c>
      <c r="F37" s="1330" t="s">
        <v>709</v>
      </c>
      <c r="G37" s="927">
        <v>267608</v>
      </c>
      <c r="H37" s="927">
        <v>212463.27</v>
      </c>
      <c r="I37" s="927">
        <v>0</v>
      </c>
      <c r="J37" s="1519">
        <v>0</v>
      </c>
      <c r="K37" s="1331" t="s">
        <v>579</v>
      </c>
      <c r="L37" s="1531">
        <v>0</v>
      </c>
      <c r="M37" s="927">
        <f aca="true" t="shared" si="7" ref="M37:M44">G37+I37</f>
        <v>267608</v>
      </c>
      <c r="N37" s="1332">
        <f>H37+K37</f>
        <v>212463.27</v>
      </c>
      <c r="O37" s="1136">
        <f t="shared" si="4"/>
        <v>0.7939346731039431</v>
      </c>
    </row>
    <row r="38" spans="1:15" s="1334" customFormat="1" ht="127.5" customHeight="1">
      <c r="A38" s="813" t="s">
        <v>15</v>
      </c>
      <c r="B38" s="807" t="s">
        <v>16</v>
      </c>
      <c r="C38" s="807" t="s">
        <v>203</v>
      </c>
      <c r="D38" s="802" t="s">
        <v>502</v>
      </c>
      <c r="E38" s="802" t="s">
        <v>480</v>
      </c>
      <c r="F38" s="801" t="s">
        <v>709</v>
      </c>
      <c r="G38" s="500">
        <v>9956171</v>
      </c>
      <c r="H38" s="507">
        <v>2506921.01</v>
      </c>
      <c r="I38" s="1333">
        <v>343745</v>
      </c>
      <c r="J38" s="1143">
        <v>343745</v>
      </c>
      <c r="K38" s="500">
        <v>0</v>
      </c>
      <c r="L38" s="1532">
        <v>0</v>
      </c>
      <c r="M38" s="500">
        <f t="shared" si="7"/>
        <v>10299916</v>
      </c>
      <c r="N38" s="500">
        <f aca="true" t="shared" si="8" ref="N38:N44">H38+K38</f>
        <v>2506921.01</v>
      </c>
      <c r="O38" s="1141">
        <f t="shared" si="4"/>
        <v>0.24339237426790664</v>
      </c>
    </row>
    <row r="39" spans="1:15" s="1075" customFormat="1" ht="126">
      <c r="A39" s="813" t="s">
        <v>22</v>
      </c>
      <c r="B39" s="807" t="s">
        <v>213</v>
      </c>
      <c r="C39" s="807" t="s">
        <v>204</v>
      </c>
      <c r="D39" s="802" t="s">
        <v>580</v>
      </c>
      <c r="E39" s="802" t="s">
        <v>480</v>
      </c>
      <c r="F39" s="801" t="s">
        <v>709</v>
      </c>
      <c r="G39" s="500">
        <v>24467</v>
      </c>
      <c r="H39" s="500">
        <v>12814.12</v>
      </c>
      <c r="I39" s="1143">
        <v>0</v>
      </c>
      <c r="J39" s="1143">
        <v>0</v>
      </c>
      <c r="K39" s="1143">
        <v>0</v>
      </c>
      <c r="L39" s="1144">
        <v>0</v>
      </c>
      <c r="M39" s="500">
        <f t="shared" si="7"/>
        <v>24467</v>
      </c>
      <c r="N39" s="500">
        <f t="shared" si="8"/>
        <v>12814.12</v>
      </c>
      <c r="O39" s="1140">
        <f t="shared" si="4"/>
        <v>0.523730739363224</v>
      </c>
    </row>
    <row r="40" spans="1:15" s="87" customFormat="1" ht="126">
      <c r="A40" s="813" t="s">
        <v>25</v>
      </c>
      <c r="B40" s="807" t="s">
        <v>26</v>
      </c>
      <c r="C40" s="807" t="s">
        <v>205</v>
      </c>
      <c r="D40" s="802" t="s">
        <v>121</v>
      </c>
      <c r="E40" s="802" t="s">
        <v>480</v>
      </c>
      <c r="F40" s="801" t="s">
        <v>709</v>
      </c>
      <c r="G40" s="500">
        <v>18100</v>
      </c>
      <c r="H40" s="500">
        <v>9050</v>
      </c>
      <c r="I40" s="502">
        <v>0</v>
      </c>
      <c r="J40" s="1143">
        <v>0</v>
      </c>
      <c r="K40" s="500">
        <v>0</v>
      </c>
      <c r="L40" s="1144">
        <v>0</v>
      </c>
      <c r="M40" s="500">
        <f t="shared" si="7"/>
        <v>18100</v>
      </c>
      <c r="N40" s="500">
        <f t="shared" si="8"/>
        <v>9050</v>
      </c>
      <c r="O40" s="1141">
        <f t="shared" si="4"/>
        <v>0.5</v>
      </c>
    </row>
    <row r="41" spans="1:15" s="87" customFormat="1" ht="126">
      <c r="A41" s="813" t="s">
        <v>28</v>
      </c>
      <c r="B41" s="807" t="s">
        <v>29</v>
      </c>
      <c r="C41" s="807" t="s">
        <v>205</v>
      </c>
      <c r="D41" s="802" t="s">
        <v>581</v>
      </c>
      <c r="E41" s="802" t="s">
        <v>480</v>
      </c>
      <c r="F41" s="801" t="s">
        <v>709</v>
      </c>
      <c r="G41" s="500">
        <v>3458</v>
      </c>
      <c r="H41" s="500">
        <v>0</v>
      </c>
      <c r="I41" s="502">
        <v>0</v>
      </c>
      <c r="J41" s="1143">
        <v>0</v>
      </c>
      <c r="K41" s="500">
        <v>0</v>
      </c>
      <c r="L41" s="1144">
        <v>0</v>
      </c>
      <c r="M41" s="500">
        <f t="shared" si="7"/>
        <v>3458</v>
      </c>
      <c r="N41" s="500">
        <f t="shared" si="8"/>
        <v>0</v>
      </c>
      <c r="O41" s="1140">
        <f t="shared" si="4"/>
        <v>0</v>
      </c>
    </row>
    <row r="42" spans="1:15" s="87" customFormat="1" ht="129" customHeight="1">
      <c r="A42" s="813" t="s">
        <v>34</v>
      </c>
      <c r="B42" s="807" t="s">
        <v>35</v>
      </c>
      <c r="C42" s="807" t="s">
        <v>205</v>
      </c>
      <c r="D42" s="802" t="s">
        <v>36</v>
      </c>
      <c r="E42" s="802" t="s">
        <v>481</v>
      </c>
      <c r="F42" s="801" t="s">
        <v>709</v>
      </c>
      <c r="G42" s="500">
        <v>10005</v>
      </c>
      <c r="H42" s="500">
        <v>0</v>
      </c>
      <c r="I42" s="502">
        <v>0</v>
      </c>
      <c r="J42" s="1143">
        <v>0</v>
      </c>
      <c r="K42" s="500">
        <v>0</v>
      </c>
      <c r="L42" s="1144">
        <v>0</v>
      </c>
      <c r="M42" s="500">
        <f t="shared" si="7"/>
        <v>10005</v>
      </c>
      <c r="N42" s="500">
        <f t="shared" si="8"/>
        <v>0</v>
      </c>
      <c r="O42" s="1140">
        <f t="shared" si="4"/>
        <v>0</v>
      </c>
    </row>
    <row r="43" spans="1:15" s="87" customFormat="1" ht="144">
      <c r="A43" s="813" t="s">
        <v>122</v>
      </c>
      <c r="B43" s="807" t="s">
        <v>123</v>
      </c>
      <c r="C43" s="807" t="s">
        <v>206</v>
      </c>
      <c r="D43" s="808" t="s">
        <v>124</v>
      </c>
      <c r="E43" s="802" t="s">
        <v>482</v>
      </c>
      <c r="F43" s="802" t="s">
        <v>483</v>
      </c>
      <c r="G43" s="500">
        <v>357382</v>
      </c>
      <c r="H43" s="500">
        <v>0</v>
      </c>
      <c r="I43" s="502">
        <v>0</v>
      </c>
      <c r="J43" s="1143">
        <v>0</v>
      </c>
      <c r="K43" s="500">
        <v>0</v>
      </c>
      <c r="L43" s="1144">
        <v>0</v>
      </c>
      <c r="M43" s="500">
        <f t="shared" si="7"/>
        <v>357382</v>
      </c>
      <c r="N43" s="500">
        <f t="shared" si="8"/>
        <v>0</v>
      </c>
      <c r="O43" s="1135">
        <f t="shared" si="4"/>
        <v>0</v>
      </c>
    </row>
    <row r="44" spans="1:15" s="87" customFormat="1" ht="136.5" customHeight="1" thickBot="1">
      <c r="A44" s="934" t="s">
        <v>512</v>
      </c>
      <c r="B44" s="935" t="s">
        <v>430</v>
      </c>
      <c r="C44" s="935" t="s">
        <v>200</v>
      </c>
      <c r="D44" s="1335" t="s">
        <v>471</v>
      </c>
      <c r="E44" s="1336" t="s">
        <v>582</v>
      </c>
      <c r="F44" s="818" t="s">
        <v>704</v>
      </c>
      <c r="G44" s="816">
        <v>0</v>
      </c>
      <c r="H44" s="816">
        <v>0</v>
      </c>
      <c r="I44" s="816">
        <v>47850</v>
      </c>
      <c r="J44" s="1517">
        <v>47850</v>
      </c>
      <c r="K44" s="816">
        <v>47850</v>
      </c>
      <c r="L44" s="1517">
        <f>K44</f>
        <v>47850</v>
      </c>
      <c r="M44" s="816">
        <f t="shared" si="7"/>
        <v>47850</v>
      </c>
      <c r="N44" s="927">
        <f t="shared" si="8"/>
        <v>47850</v>
      </c>
      <c r="O44" s="1135">
        <f t="shared" si="4"/>
        <v>1</v>
      </c>
    </row>
    <row r="45" spans="1:15" s="87" customFormat="1" ht="86.25" customHeight="1" thickBot="1">
      <c r="A45" s="920" t="s">
        <v>95</v>
      </c>
      <c r="B45" s="1337"/>
      <c r="C45" s="1337"/>
      <c r="D45" s="1338" t="s">
        <v>41</v>
      </c>
      <c r="E45" s="1338"/>
      <c r="F45" s="1339"/>
      <c r="G45" s="1340">
        <f>G46</f>
        <v>12225450</v>
      </c>
      <c r="H45" s="1340">
        <f>H46</f>
        <v>4263602.34</v>
      </c>
      <c r="I45" s="1340">
        <f aca="true" t="shared" si="9" ref="I45:N45">I46</f>
        <v>0</v>
      </c>
      <c r="J45" s="1520">
        <f t="shared" si="9"/>
        <v>0</v>
      </c>
      <c r="K45" s="1340">
        <f t="shared" si="9"/>
        <v>0</v>
      </c>
      <c r="L45" s="1520">
        <f t="shared" si="9"/>
        <v>0</v>
      </c>
      <c r="M45" s="1340">
        <f>M46</f>
        <v>12225450</v>
      </c>
      <c r="N45" s="1340">
        <f t="shared" si="9"/>
        <v>4263602.34</v>
      </c>
      <c r="O45" s="936">
        <f t="shared" si="4"/>
        <v>0.34874809025434644</v>
      </c>
    </row>
    <row r="46" spans="1:15" s="87" customFormat="1" ht="103.5" customHeight="1" thickBot="1">
      <c r="A46" s="919" t="s">
        <v>96</v>
      </c>
      <c r="B46" s="1341"/>
      <c r="C46" s="1342"/>
      <c r="D46" s="1343" t="s">
        <v>354</v>
      </c>
      <c r="E46" s="1344"/>
      <c r="F46" s="1345"/>
      <c r="G46" s="1346">
        <f aca="true" t="shared" si="10" ref="G46:L46">SUM(G47:G50)</f>
        <v>12225450</v>
      </c>
      <c r="H46" s="1346">
        <f t="shared" si="10"/>
        <v>4263602.34</v>
      </c>
      <c r="I46" s="1346">
        <f t="shared" si="10"/>
        <v>0</v>
      </c>
      <c r="J46" s="1346">
        <f t="shared" si="10"/>
        <v>0</v>
      </c>
      <c r="K46" s="1346">
        <f t="shared" si="10"/>
        <v>0</v>
      </c>
      <c r="L46" s="1346">
        <f t="shared" si="10"/>
        <v>0</v>
      </c>
      <c r="M46" s="1346">
        <f aca="true" t="shared" si="11" ref="M46:M53">G46+I46</f>
        <v>12225450</v>
      </c>
      <c r="N46" s="1346">
        <f>H46+K46</f>
        <v>4263602.34</v>
      </c>
      <c r="O46" s="923">
        <f t="shared" si="4"/>
        <v>0.34874809025434644</v>
      </c>
    </row>
    <row r="47" spans="1:15" s="87" customFormat="1" ht="186.75" customHeight="1">
      <c r="A47" s="804" t="s">
        <v>130</v>
      </c>
      <c r="B47" s="811" t="s">
        <v>187</v>
      </c>
      <c r="C47" s="811" t="s">
        <v>212</v>
      </c>
      <c r="D47" s="921" t="s">
        <v>131</v>
      </c>
      <c r="E47" s="805" t="s">
        <v>484</v>
      </c>
      <c r="F47" s="805" t="s">
        <v>575</v>
      </c>
      <c r="G47" s="499">
        <v>15000</v>
      </c>
      <c r="H47" s="499">
        <v>5938.25</v>
      </c>
      <c r="I47" s="505">
        <v>0</v>
      </c>
      <c r="J47" s="1505">
        <v>0</v>
      </c>
      <c r="K47" s="499">
        <v>0</v>
      </c>
      <c r="L47" s="498">
        <v>0</v>
      </c>
      <c r="M47" s="499">
        <f t="shared" si="11"/>
        <v>15000</v>
      </c>
      <c r="N47" s="499">
        <f>H47+K47</f>
        <v>5938.25</v>
      </c>
      <c r="O47" s="1135">
        <f t="shared" si="4"/>
        <v>0.3958833333333333</v>
      </c>
    </row>
    <row r="48" spans="1:15" s="141" customFormat="1" ht="171.75" customHeight="1">
      <c r="A48" s="813" t="s">
        <v>132</v>
      </c>
      <c r="B48" s="807" t="s">
        <v>133</v>
      </c>
      <c r="C48" s="807" t="s">
        <v>213</v>
      </c>
      <c r="D48" s="808" t="s">
        <v>576</v>
      </c>
      <c r="E48" s="802" t="s">
        <v>484</v>
      </c>
      <c r="F48" s="802" t="s">
        <v>575</v>
      </c>
      <c r="G48" s="500">
        <v>18450</v>
      </c>
      <c r="H48" s="500">
        <v>6964.09</v>
      </c>
      <c r="I48" s="502">
        <v>0</v>
      </c>
      <c r="J48" s="1143">
        <v>0</v>
      </c>
      <c r="K48" s="500">
        <v>0</v>
      </c>
      <c r="L48" s="1144">
        <v>0</v>
      </c>
      <c r="M48" s="500">
        <f t="shared" si="11"/>
        <v>18450</v>
      </c>
      <c r="N48" s="500">
        <f>H48+K48</f>
        <v>6964.09</v>
      </c>
      <c r="O48" s="1141">
        <f t="shared" si="4"/>
        <v>0.37745745257452573</v>
      </c>
    </row>
    <row r="49" spans="1:15" s="141" customFormat="1" ht="239.25" customHeight="1">
      <c r="A49" s="813" t="s">
        <v>134</v>
      </c>
      <c r="B49" s="807" t="s">
        <v>135</v>
      </c>
      <c r="C49" s="807" t="s">
        <v>209</v>
      </c>
      <c r="D49" s="802" t="s">
        <v>136</v>
      </c>
      <c r="E49" s="802" t="s">
        <v>710</v>
      </c>
      <c r="F49" s="802" t="s">
        <v>711</v>
      </c>
      <c r="G49" s="500">
        <v>900000</v>
      </c>
      <c r="H49" s="500">
        <v>310000</v>
      </c>
      <c r="I49" s="502"/>
      <c r="J49" s="1143"/>
      <c r="K49" s="500"/>
      <c r="L49" s="1144"/>
      <c r="M49" s="500">
        <f t="shared" si="11"/>
        <v>900000</v>
      </c>
      <c r="N49" s="500">
        <f>H49+K49</f>
        <v>310000</v>
      </c>
      <c r="O49" s="1141">
        <f t="shared" si="4"/>
        <v>0.34444444444444444</v>
      </c>
    </row>
    <row r="50" spans="1:15" s="141" customFormat="1" ht="124.5" customHeight="1" thickBot="1">
      <c r="A50" s="922" t="s">
        <v>134</v>
      </c>
      <c r="B50" s="1095" t="s">
        <v>135</v>
      </c>
      <c r="C50" s="1095" t="s">
        <v>209</v>
      </c>
      <c r="D50" s="1328" t="s">
        <v>136</v>
      </c>
      <c r="E50" s="1329" t="s">
        <v>486</v>
      </c>
      <c r="F50" s="1329" t="s">
        <v>712</v>
      </c>
      <c r="G50" s="927">
        <v>11292000</v>
      </c>
      <c r="H50" s="927">
        <v>3940700</v>
      </c>
      <c r="I50" s="924">
        <v>0</v>
      </c>
      <c r="J50" s="1519">
        <v>0</v>
      </c>
      <c r="K50" s="927">
        <v>0</v>
      </c>
      <c r="L50" s="1531">
        <v>0</v>
      </c>
      <c r="M50" s="927">
        <f t="shared" si="11"/>
        <v>11292000</v>
      </c>
      <c r="N50" s="927">
        <f>H50+K50</f>
        <v>3940700</v>
      </c>
      <c r="O50" s="938">
        <f t="shared" si="4"/>
        <v>0.34898157987956074</v>
      </c>
    </row>
    <row r="51" spans="1:15" s="141" customFormat="1" ht="81.75" customHeight="1" thickBot="1">
      <c r="A51" s="920" t="s">
        <v>98</v>
      </c>
      <c r="B51" s="1347" t="s">
        <v>574</v>
      </c>
      <c r="C51" s="1347" t="s">
        <v>574</v>
      </c>
      <c r="D51" s="1348" t="s">
        <v>577</v>
      </c>
      <c r="E51" s="1349" t="s">
        <v>574</v>
      </c>
      <c r="F51" s="1349" t="s">
        <v>574</v>
      </c>
      <c r="G51" s="1340">
        <f aca="true" t="shared" si="12" ref="G51:L52">G52</f>
        <v>36000</v>
      </c>
      <c r="H51" s="1340">
        <f t="shared" si="12"/>
        <v>0</v>
      </c>
      <c r="I51" s="1340">
        <f t="shared" si="12"/>
        <v>0</v>
      </c>
      <c r="J51" s="1520">
        <f t="shared" si="12"/>
        <v>0</v>
      </c>
      <c r="K51" s="1340">
        <f t="shared" si="12"/>
        <v>0</v>
      </c>
      <c r="L51" s="1520">
        <f t="shared" si="12"/>
        <v>0</v>
      </c>
      <c r="M51" s="1340">
        <f t="shared" si="11"/>
        <v>36000</v>
      </c>
      <c r="N51" s="1340">
        <f>N52</f>
        <v>0</v>
      </c>
      <c r="O51" s="1137">
        <f t="shared" si="4"/>
        <v>0</v>
      </c>
    </row>
    <row r="52" spans="1:15" s="87" customFormat="1" ht="81.75" customHeight="1" thickBot="1">
      <c r="A52" s="919" t="s">
        <v>99</v>
      </c>
      <c r="B52" s="1350" t="s">
        <v>574</v>
      </c>
      <c r="C52" s="1350" t="s">
        <v>574</v>
      </c>
      <c r="D52" s="1351" t="s">
        <v>577</v>
      </c>
      <c r="E52" s="1352" t="s">
        <v>574</v>
      </c>
      <c r="F52" s="1352" t="s">
        <v>574</v>
      </c>
      <c r="G52" s="1346">
        <f>G53</f>
        <v>36000</v>
      </c>
      <c r="H52" s="1346">
        <f>H53</f>
        <v>0</v>
      </c>
      <c r="I52" s="1346">
        <f t="shared" si="12"/>
        <v>0</v>
      </c>
      <c r="J52" s="1346">
        <f t="shared" si="12"/>
        <v>0</v>
      </c>
      <c r="K52" s="1346">
        <f t="shared" si="12"/>
        <v>0</v>
      </c>
      <c r="L52" s="1346">
        <f t="shared" si="12"/>
        <v>0</v>
      </c>
      <c r="M52" s="1346">
        <f t="shared" si="11"/>
        <v>36000</v>
      </c>
      <c r="N52" s="1346">
        <f>H52+K52</f>
        <v>0</v>
      </c>
      <c r="O52" s="1138">
        <f t="shared" si="4"/>
        <v>0</v>
      </c>
    </row>
    <row r="53" spans="1:19" s="80" customFormat="1" ht="123" customHeight="1" thickBot="1">
      <c r="A53" s="922" t="s">
        <v>137</v>
      </c>
      <c r="B53" s="1095" t="s">
        <v>229</v>
      </c>
      <c r="C53" s="1095" t="s">
        <v>206</v>
      </c>
      <c r="D53" s="1328" t="s">
        <v>219</v>
      </c>
      <c r="E53" s="1329" t="s">
        <v>487</v>
      </c>
      <c r="F53" s="1329" t="s">
        <v>578</v>
      </c>
      <c r="G53" s="927">
        <v>36000</v>
      </c>
      <c r="H53" s="1353">
        <v>0</v>
      </c>
      <c r="I53" s="924">
        <v>0</v>
      </c>
      <c r="J53" s="1519">
        <v>0</v>
      </c>
      <c r="K53" s="927">
        <v>0</v>
      </c>
      <c r="L53" s="1531">
        <v>0</v>
      </c>
      <c r="M53" s="927">
        <f t="shared" si="11"/>
        <v>36000</v>
      </c>
      <c r="N53" s="927">
        <f>H53+K53</f>
        <v>0</v>
      </c>
      <c r="O53" s="1136">
        <f t="shared" si="4"/>
        <v>0</v>
      </c>
      <c r="S53" s="1536"/>
    </row>
    <row r="54" spans="1:15" s="87" customFormat="1" ht="96" customHeight="1" thickBot="1">
      <c r="A54" s="920" t="s">
        <v>10</v>
      </c>
      <c r="B54" s="1347" t="s">
        <v>574</v>
      </c>
      <c r="C54" s="1347" t="s">
        <v>574</v>
      </c>
      <c r="D54" s="1348" t="s">
        <v>583</v>
      </c>
      <c r="E54" s="1349" t="s">
        <v>574</v>
      </c>
      <c r="F54" s="1349" t="s">
        <v>574</v>
      </c>
      <c r="G54" s="1354">
        <f>G55</f>
        <v>33404654</v>
      </c>
      <c r="H54" s="1354">
        <f aca="true" t="shared" si="13" ref="H54:N54">H55</f>
        <v>10186286.889999999</v>
      </c>
      <c r="I54" s="1354">
        <f t="shared" si="13"/>
        <v>0</v>
      </c>
      <c r="J54" s="1521">
        <f t="shared" si="13"/>
        <v>0</v>
      </c>
      <c r="K54" s="1354">
        <f t="shared" si="13"/>
        <v>0</v>
      </c>
      <c r="L54" s="1521">
        <f t="shared" si="13"/>
        <v>0</v>
      </c>
      <c r="M54" s="1354">
        <f t="shared" si="13"/>
        <v>33404654</v>
      </c>
      <c r="N54" s="1354">
        <f t="shared" si="13"/>
        <v>10186286.889999999</v>
      </c>
      <c r="O54" s="936">
        <f t="shared" si="4"/>
        <v>0.304936159195063</v>
      </c>
    </row>
    <row r="55" spans="1:15" s="1334" customFormat="1" ht="90" thickBot="1">
      <c r="A55" s="919" t="s">
        <v>11</v>
      </c>
      <c r="B55" s="1350" t="s">
        <v>574</v>
      </c>
      <c r="C55" s="1350" t="s">
        <v>574</v>
      </c>
      <c r="D55" s="1351" t="s">
        <v>583</v>
      </c>
      <c r="E55" s="1352" t="s">
        <v>574</v>
      </c>
      <c r="F55" s="1352" t="s">
        <v>574</v>
      </c>
      <c r="G55" s="1327">
        <f>G56+G57+G58+G59+G60+G61+G62+G63+G64+G65+G66+G67+G68</f>
        <v>33404654</v>
      </c>
      <c r="H55" s="1327">
        <f>H56+H57+H58+H59+H60+H61+H62+H63+H64+H65+H66+H67+H68</f>
        <v>10186286.889999999</v>
      </c>
      <c r="I55" s="1327">
        <v>0</v>
      </c>
      <c r="J55" s="1327">
        <v>0</v>
      </c>
      <c r="K55" s="1327">
        <v>0</v>
      </c>
      <c r="L55" s="1327">
        <v>0</v>
      </c>
      <c r="M55" s="1327">
        <f>G55+I55</f>
        <v>33404654</v>
      </c>
      <c r="N55" s="1346">
        <f>H55+K55</f>
        <v>10186286.889999999</v>
      </c>
      <c r="O55" s="923">
        <f t="shared" si="4"/>
        <v>0.304936159195063</v>
      </c>
    </row>
    <row r="56" spans="1:15" s="1334" customFormat="1" ht="120" customHeight="1">
      <c r="A56" s="804" t="s">
        <v>44</v>
      </c>
      <c r="B56" s="811" t="s">
        <v>45</v>
      </c>
      <c r="C56" s="811" t="s">
        <v>204</v>
      </c>
      <c r="D56" s="921" t="s">
        <v>584</v>
      </c>
      <c r="E56" s="805" t="s">
        <v>488</v>
      </c>
      <c r="F56" s="805" t="s">
        <v>585</v>
      </c>
      <c r="G56" s="504">
        <v>23912</v>
      </c>
      <c r="H56" s="504">
        <v>15951.63</v>
      </c>
      <c r="I56" s="504">
        <v>0</v>
      </c>
      <c r="J56" s="1355">
        <v>0</v>
      </c>
      <c r="K56" s="504">
        <v>0</v>
      </c>
      <c r="L56" s="1355">
        <v>0</v>
      </c>
      <c r="M56" s="504">
        <f>G56+I56</f>
        <v>23912</v>
      </c>
      <c r="N56" s="497">
        <f aca="true" t="shared" si="14" ref="N56:N68">H56+K56</f>
        <v>15951.63</v>
      </c>
      <c r="O56" s="1135">
        <f t="shared" si="4"/>
        <v>0.6670972733355637</v>
      </c>
    </row>
    <row r="57" spans="1:15" s="1334" customFormat="1" ht="126">
      <c r="A57" s="813" t="s">
        <v>361</v>
      </c>
      <c r="B57" s="807" t="s">
        <v>125</v>
      </c>
      <c r="C57" s="807" t="s">
        <v>206</v>
      </c>
      <c r="D57" s="808" t="s">
        <v>239</v>
      </c>
      <c r="E57" s="802" t="s">
        <v>485</v>
      </c>
      <c r="F57" s="801" t="s">
        <v>586</v>
      </c>
      <c r="G57" s="507">
        <v>140000</v>
      </c>
      <c r="H57" s="504">
        <v>84000</v>
      </c>
      <c r="I57" s="507">
        <v>0</v>
      </c>
      <c r="J57" s="1356">
        <v>0</v>
      </c>
      <c r="K57" s="507">
        <v>0</v>
      </c>
      <c r="L57" s="1356">
        <v>0</v>
      </c>
      <c r="M57" s="504">
        <f aca="true" t="shared" si="15" ref="M57:M68">G57+I57</f>
        <v>140000</v>
      </c>
      <c r="N57" s="500">
        <f t="shared" si="14"/>
        <v>84000</v>
      </c>
      <c r="O57" s="1135">
        <f t="shared" si="4"/>
        <v>0.6</v>
      </c>
    </row>
    <row r="58" spans="1:15" s="1334" customFormat="1" ht="120" customHeight="1">
      <c r="A58" s="813" t="s">
        <v>49</v>
      </c>
      <c r="B58" s="807" t="s">
        <v>147</v>
      </c>
      <c r="C58" s="807" t="s">
        <v>148</v>
      </c>
      <c r="D58" s="808" t="s">
        <v>149</v>
      </c>
      <c r="E58" s="802" t="s">
        <v>488</v>
      </c>
      <c r="F58" s="802" t="s">
        <v>585</v>
      </c>
      <c r="G58" s="504">
        <v>11224</v>
      </c>
      <c r="H58" s="504">
        <v>7828.19</v>
      </c>
      <c r="I58" s="504">
        <v>0</v>
      </c>
      <c r="J58" s="1355">
        <v>0</v>
      </c>
      <c r="K58" s="504">
        <v>0</v>
      </c>
      <c r="L58" s="1355">
        <v>0</v>
      </c>
      <c r="M58" s="504">
        <f t="shared" si="15"/>
        <v>11224</v>
      </c>
      <c r="N58" s="500">
        <f t="shared" si="14"/>
        <v>7828.19</v>
      </c>
      <c r="O58" s="1135">
        <f t="shared" si="4"/>
        <v>0.6974509978617248</v>
      </c>
    </row>
    <row r="59" spans="1:15" s="1334" customFormat="1" ht="124.5" customHeight="1">
      <c r="A59" s="813" t="s">
        <v>50</v>
      </c>
      <c r="B59" s="807" t="s">
        <v>150</v>
      </c>
      <c r="C59" s="807" t="s">
        <v>148</v>
      </c>
      <c r="D59" s="808" t="s">
        <v>151</v>
      </c>
      <c r="E59" s="802" t="s">
        <v>488</v>
      </c>
      <c r="F59" s="802" t="s">
        <v>585</v>
      </c>
      <c r="G59" s="507">
        <v>1100</v>
      </c>
      <c r="H59" s="507">
        <v>734.64</v>
      </c>
      <c r="I59" s="507">
        <v>0</v>
      </c>
      <c r="J59" s="1356">
        <v>0</v>
      </c>
      <c r="K59" s="507">
        <v>0</v>
      </c>
      <c r="L59" s="1356">
        <v>0</v>
      </c>
      <c r="M59" s="507">
        <f t="shared" si="15"/>
        <v>1100</v>
      </c>
      <c r="N59" s="500">
        <f t="shared" si="14"/>
        <v>734.64</v>
      </c>
      <c r="O59" s="1140">
        <f t="shared" si="4"/>
        <v>0.6678545454545455</v>
      </c>
    </row>
    <row r="60" spans="1:15" s="1334" customFormat="1" ht="121.5" customHeight="1">
      <c r="A60" s="813" t="s">
        <v>51</v>
      </c>
      <c r="B60" s="807" t="s">
        <v>224</v>
      </c>
      <c r="C60" s="807" t="s">
        <v>152</v>
      </c>
      <c r="D60" s="808" t="s">
        <v>477</v>
      </c>
      <c r="E60" s="802" t="s">
        <v>488</v>
      </c>
      <c r="F60" s="802" t="s">
        <v>585</v>
      </c>
      <c r="G60" s="504">
        <v>23780</v>
      </c>
      <c r="H60" s="507">
        <v>17848.49</v>
      </c>
      <c r="I60" s="504">
        <v>0</v>
      </c>
      <c r="J60" s="1355">
        <v>0</v>
      </c>
      <c r="K60" s="504">
        <v>0</v>
      </c>
      <c r="L60" s="1355">
        <v>0</v>
      </c>
      <c r="M60" s="504">
        <f t="shared" si="15"/>
        <v>23780</v>
      </c>
      <c r="N60" s="500">
        <f t="shared" si="14"/>
        <v>17848.49</v>
      </c>
      <c r="O60" s="1135">
        <f t="shared" si="4"/>
        <v>0.7505672834314551</v>
      </c>
    </row>
    <row r="61" spans="1:15" s="1334" customFormat="1" ht="124.5" customHeight="1">
      <c r="A61" s="813" t="s">
        <v>52</v>
      </c>
      <c r="B61" s="807" t="s">
        <v>126</v>
      </c>
      <c r="C61" s="807" t="s">
        <v>207</v>
      </c>
      <c r="D61" s="808" t="s">
        <v>127</v>
      </c>
      <c r="E61" s="802" t="s">
        <v>488</v>
      </c>
      <c r="F61" s="802" t="s">
        <v>585</v>
      </c>
      <c r="G61" s="504">
        <v>170000</v>
      </c>
      <c r="H61" s="504">
        <v>76200</v>
      </c>
      <c r="I61" s="504">
        <v>0</v>
      </c>
      <c r="J61" s="1355">
        <v>0</v>
      </c>
      <c r="K61" s="504">
        <v>0</v>
      </c>
      <c r="L61" s="1355">
        <v>0</v>
      </c>
      <c r="M61" s="504">
        <f t="shared" si="15"/>
        <v>170000</v>
      </c>
      <c r="N61" s="500">
        <f t="shared" si="14"/>
        <v>76200</v>
      </c>
      <c r="O61" s="1135">
        <f t="shared" si="4"/>
        <v>0.44823529411764707</v>
      </c>
    </row>
    <row r="62" spans="1:15" s="1334" customFormat="1" ht="126" customHeight="1">
      <c r="A62" s="813" t="s">
        <v>53</v>
      </c>
      <c r="B62" s="807" t="s">
        <v>225</v>
      </c>
      <c r="C62" s="807" t="s">
        <v>208</v>
      </c>
      <c r="D62" s="808" t="s">
        <v>587</v>
      </c>
      <c r="E62" s="802" t="s">
        <v>362</v>
      </c>
      <c r="F62" s="802" t="s">
        <v>588</v>
      </c>
      <c r="G62" s="504">
        <v>21000</v>
      </c>
      <c r="H62" s="504">
        <v>8280</v>
      </c>
      <c r="I62" s="504">
        <v>0</v>
      </c>
      <c r="J62" s="1355">
        <v>0</v>
      </c>
      <c r="K62" s="504">
        <v>0</v>
      </c>
      <c r="L62" s="1355">
        <v>0</v>
      </c>
      <c r="M62" s="504">
        <f t="shared" si="15"/>
        <v>21000</v>
      </c>
      <c r="N62" s="500">
        <f t="shared" si="14"/>
        <v>8280</v>
      </c>
      <c r="O62" s="937">
        <f t="shared" si="4"/>
        <v>0.3942857142857143</v>
      </c>
    </row>
    <row r="63" spans="1:15" s="1334" customFormat="1" ht="122.25" customHeight="1">
      <c r="A63" s="813" t="s">
        <v>54</v>
      </c>
      <c r="B63" s="807" t="s">
        <v>332</v>
      </c>
      <c r="C63" s="807" t="s">
        <v>208</v>
      </c>
      <c r="D63" s="808" t="s">
        <v>333</v>
      </c>
      <c r="E63" s="802" t="s">
        <v>362</v>
      </c>
      <c r="F63" s="802" t="s">
        <v>588</v>
      </c>
      <c r="G63" s="507">
        <v>836474</v>
      </c>
      <c r="H63" s="507">
        <v>206478.46</v>
      </c>
      <c r="I63" s="507">
        <v>0</v>
      </c>
      <c r="J63" s="1356">
        <v>0</v>
      </c>
      <c r="K63" s="507">
        <v>0</v>
      </c>
      <c r="L63" s="1356">
        <v>0</v>
      </c>
      <c r="M63" s="507">
        <f t="shared" si="15"/>
        <v>836474</v>
      </c>
      <c r="N63" s="500">
        <f t="shared" si="14"/>
        <v>206478.46</v>
      </c>
      <c r="O63" s="1141">
        <f t="shared" si="4"/>
        <v>0.24684384690976646</v>
      </c>
    </row>
    <row r="64" spans="1:15" s="1334" customFormat="1" ht="116.25" customHeight="1">
      <c r="A64" s="804">
        <v>1015041</v>
      </c>
      <c r="B64" s="811">
        <v>5041</v>
      </c>
      <c r="C64" s="811" t="s">
        <v>208</v>
      </c>
      <c r="D64" s="921" t="s">
        <v>507</v>
      </c>
      <c r="E64" s="802" t="s">
        <v>362</v>
      </c>
      <c r="F64" s="802" t="s">
        <v>588</v>
      </c>
      <c r="G64" s="507">
        <v>30174808</v>
      </c>
      <c r="H64" s="504">
        <v>9102797.19</v>
      </c>
      <c r="I64" s="507">
        <v>0</v>
      </c>
      <c r="J64" s="1356">
        <v>0</v>
      </c>
      <c r="K64" s="507">
        <v>0</v>
      </c>
      <c r="L64" s="1356">
        <v>0</v>
      </c>
      <c r="M64" s="504">
        <f t="shared" si="15"/>
        <v>30174808</v>
      </c>
      <c r="N64" s="500">
        <f t="shared" si="14"/>
        <v>9102797.19</v>
      </c>
      <c r="O64" s="937">
        <f t="shared" si="4"/>
        <v>0.3016687691931627</v>
      </c>
    </row>
    <row r="65" spans="1:15" s="1334" customFormat="1" ht="120" customHeight="1">
      <c r="A65" s="813" t="s">
        <v>55</v>
      </c>
      <c r="B65" s="807" t="s">
        <v>242</v>
      </c>
      <c r="C65" s="807" t="s">
        <v>208</v>
      </c>
      <c r="D65" s="808" t="s">
        <v>589</v>
      </c>
      <c r="E65" s="802" t="s">
        <v>362</v>
      </c>
      <c r="F65" s="802" t="s">
        <v>588</v>
      </c>
      <c r="G65" s="504">
        <v>1103084</v>
      </c>
      <c r="H65" s="504">
        <v>148168.29</v>
      </c>
      <c r="I65" s="1355">
        <v>0</v>
      </c>
      <c r="J65" s="1355">
        <v>0</v>
      </c>
      <c r="K65" s="1355">
        <v>0</v>
      </c>
      <c r="L65" s="1355">
        <v>0</v>
      </c>
      <c r="M65" s="504">
        <f t="shared" si="15"/>
        <v>1103084</v>
      </c>
      <c r="N65" s="500">
        <f t="shared" si="14"/>
        <v>148168.29</v>
      </c>
      <c r="O65" s="937">
        <f t="shared" si="4"/>
        <v>0.134321855815151</v>
      </c>
    </row>
    <row r="66" spans="1:15" s="1334" customFormat="1" ht="118.5" customHeight="1">
      <c r="A66" s="813" t="s">
        <v>56</v>
      </c>
      <c r="B66" s="807" t="s">
        <v>240</v>
      </c>
      <c r="C66" s="807" t="s">
        <v>208</v>
      </c>
      <c r="D66" s="808" t="s">
        <v>241</v>
      </c>
      <c r="E66" s="802" t="s">
        <v>362</v>
      </c>
      <c r="F66" s="802" t="s">
        <v>588</v>
      </c>
      <c r="G66" s="504">
        <v>465000</v>
      </c>
      <c r="H66" s="507">
        <v>168000</v>
      </c>
      <c r="I66" s="1355">
        <v>0</v>
      </c>
      <c r="J66" s="1355">
        <v>0</v>
      </c>
      <c r="K66" s="1355">
        <v>0</v>
      </c>
      <c r="L66" s="1355">
        <v>0</v>
      </c>
      <c r="M66" s="504">
        <f t="shared" si="15"/>
        <v>465000</v>
      </c>
      <c r="N66" s="500">
        <f t="shared" si="14"/>
        <v>168000</v>
      </c>
      <c r="O66" s="1135">
        <f t="shared" si="4"/>
        <v>0.36129032258064514</v>
      </c>
    </row>
    <row r="67" spans="1:15" s="1334" customFormat="1" ht="131.25" customHeight="1">
      <c r="A67" s="813">
        <v>1018110</v>
      </c>
      <c r="B67" s="817">
        <v>8110</v>
      </c>
      <c r="C67" s="817" t="s">
        <v>200</v>
      </c>
      <c r="D67" s="1311" t="s">
        <v>508</v>
      </c>
      <c r="E67" s="801" t="s">
        <v>530</v>
      </c>
      <c r="F67" s="801" t="s">
        <v>704</v>
      </c>
      <c r="G67" s="507">
        <v>84272</v>
      </c>
      <c r="H67" s="507">
        <v>0</v>
      </c>
      <c r="I67" s="1356">
        <v>0</v>
      </c>
      <c r="J67" s="1356">
        <v>0</v>
      </c>
      <c r="K67" s="1356">
        <v>0</v>
      </c>
      <c r="L67" s="1356">
        <v>0</v>
      </c>
      <c r="M67" s="507">
        <f t="shared" si="15"/>
        <v>84272</v>
      </c>
      <c r="N67" s="500">
        <f t="shared" si="14"/>
        <v>0</v>
      </c>
      <c r="O67" s="1140">
        <f t="shared" si="4"/>
        <v>0</v>
      </c>
    </row>
    <row r="68" spans="1:15" s="1334" customFormat="1" ht="117" customHeight="1" thickBot="1">
      <c r="A68" s="815">
        <v>1019770</v>
      </c>
      <c r="B68" s="1357">
        <v>9770</v>
      </c>
      <c r="C68" s="1357" t="s">
        <v>217</v>
      </c>
      <c r="D68" s="1358" t="s">
        <v>330</v>
      </c>
      <c r="E68" s="1316" t="s">
        <v>362</v>
      </c>
      <c r="F68" s="1316" t="s">
        <v>588</v>
      </c>
      <c r="G68" s="1359">
        <v>350000</v>
      </c>
      <c r="H68" s="1359">
        <v>350000</v>
      </c>
      <c r="I68" s="1360">
        <v>0</v>
      </c>
      <c r="J68" s="1360">
        <v>0</v>
      </c>
      <c r="K68" s="1360">
        <v>0</v>
      </c>
      <c r="L68" s="1360">
        <v>0</v>
      </c>
      <c r="M68" s="1359">
        <f t="shared" si="15"/>
        <v>350000</v>
      </c>
      <c r="N68" s="1361">
        <f t="shared" si="14"/>
        <v>350000</v>
      </c>
      <c r="O68" s="1136">
        <f t="shared" si="4"/>
        <v>1</v>
      </c>
    </row>
    <row r="69" spans="1:15" s="1334" customFormat="1" ht="108" customHeight="1" thickBot="1">
      <c r="A69" s="920" t="s">
        <v>101</v>
      </c>
      <c r="B69" s="1347" t="s">
        <v>574</v>
      </c>
      <c r="C69" s="1347" t="s">
        <v>574</v>
      </c>
      <c r="D69" s="1348" t="s">
        <v>590</v>
      </c>
      <c r="E69" s="1349" t="s">
        <v>574</v>
      </c>
      <c r="F69" s="1349" t="s">
        <v>574</v>
      </c>
      <c r="G69" s="1340">
        <f>G70</f>
        <v>41356652</v>
      </c>
      <c r="H69" s="1340">
        <f aca="true" t="shared" si="16" ref="H69:N69">H70</f>
        <v>15926716.22</v>
      </c>
      <c r="I69" s="1340">
        <f t="shared" si="16"/>
        <v>1571176</v>
      </c>
      <c r="J69" s="1520">
        <f t="shared" si="16"/>
        <v>1096376</v>
      </c>
      <c r="K69" s="1340">
        <f t="shared" si="16"/>
        <v>1197977.45</v>
      </c>
      <c r="L69" s="1520">
        <f t="shared" si="16"/>
        <v>1096375.95</v>
      </c>
      <c r="M69" s="1340">
        <f t="shared" si="16"/>
        <v>42927828</v>
      </c>
      <c r="N69" s="1340">
        <f t="shared" si="16"/>
        <v>17124693.67</v>
      </c>
      <c r="O69" s="936">
        <f t="shared" si="4"/>
        <v>0.39891824179876983</v>
      </c>
    </row>
    <row r="70" spans="1:15" s="1334" customFormat="1" ht="104.25" customHeight="1" thickBot="1">
      <c r="A70" s="925">
        <v>1210000</v>
      </c>
      <c r="B70" s="1350" t="s">
        <v>574</v>
      </c>
      <c r="C70" s="1350" t="s">
        <v>574</v>
      </c>
      <c r="D70" s="1351" t="s">
        <v>590</v>
      </c>
      <c r="E70" s="1352" t="s">
        <v>574</v>
      </c>
      <c r="F70" s="1352" t="s">
        <v>574</v>
      </c>
      <c r="G70" s="1327">
        <f aca="true" t="shared" si="17" ref="G70:L70">G71+G72+G73+G74+G75+G76+G77</f>
        <v>41356652</v>
      </c>
      <c r="H70" s="1327">
        <f t="shared" si="17"/>
        <v>15926716.22</v>
      </c>
      <c r="I70" s="1327">
        <f t="shared" si="17"/>
        <v>1571176</v>
      </c>
      <c r="J70" s="1327">
        <f t="shared" si="17"/>
        <v>1096376</v>
      </c>
      <c r="K70" s="1327">
        <f t="shared" si="17"/>
        <v>1197977.45</v>
      </c>
      <c r="L70" s="1327">
        <f t="shared" si="17"/>
        <v>1096375.95</v>
      </c>
      <c r="M70" s="1327">
        <f>G70+I70</f>
        <v>42927828</v>
      </c>
      <c r="N70" s="1327">
        <f>H70+K70</f>
        <v>17124693.67</v>
      </c>
      <c r="O70" s="923">
        <f t="shared" si="4"/>
        <v>0.39891824179876983</v>
      </c>
    </row>
    <row r="71" spans="1:15" s="87" customFormat="1" ht="126">
      <c r="A71" s="804" t="s">
        <v>285</v>
      </c>
      <c r="B71" s="811" t="s">
        <v>286</v>
      </c>
      <c r="C71" s="811" t="s">
        <v>287</v>
      </c>
      <c r="D71" s="921" t="s">
        <v>288</v>
      </c>
      <c r="E71" s="805" t="s">
        <v>455</v>
      </c>
      <c r="F71" s="805" t="s">
        <v>713</v>
      </c>
      <c r="G71" s="499">
        <v>7980</v>
      </c>
      <c r="H71" s="499">
        <v>7694.22</v>
      </c>
      <c r="I71" s="499">
        <v>0</v>
      </c>
      <c r="J71" s="1505">
        <v>0</v>
      </c>
      <c r="K71" s="499">
        <v>0</v>
      </c>
      <c r="L71" s="498">
        <v>0</v>
      </c>
      <c r="M71" s="499">
        <f>G71+I71</f>
        <v>7980</v>
      </c>
      <c r="N71" s="497">
        <f>H71+K71</f>
        <v>7694.22</v>
      </c>
      <c r="O71" s="1135">
        <f>N71/M71</f>
        <v>0.964187969924812</v>
      </c>
    </row>
    <row r="72" spans="1:15" s="1334" customFormat="1" ht="126">
      <c r="A72" s="813" t="s">
        <v>334</v>
      </c>
      <c r="B72" s="807" t="s">
        <v>104</v>
      </c>
      <c r="C72" s="807" t="s">
        <v>214</v>
      </c>
      <c r="D72" s="808" t="s">
        <v>105</v>
      </c>
      <c r="E72" s="802" t="s">
        <v>455</v>
      </c>
      <c r="F72" s="802" t="s">
        <v>713</v>
      </c>
      <c r="G72" s="500">
        <v>304536</v>
      </c>
      <c r="H72" s="507">
        <v>70001.28</v>
      </c>
      <c r="I72" s="500">
        <v>0</v>
      </c>
      <c r="J72" s="1143">
        <v>0</v>
      </c>
      <c r="K72" s="500">
        <v>0</v>
      </c>
      <c r="L72" s="1143">
        <v>0</v>
      </c>
      <c r="M72" s="500">
        <f aca="true" t="shared" si="18" ref="M72:M77">G72+I72</f>
        <v>304536</v>
      </c>
      <c r="N72" s="500">
        <f aca="true" t="shared" si="19" ref="N72:N78">H72+K72</f>
        <v>70001.28</v>
      </c>
      <c r="O72" s="1141">
        <f aca="true" t="shared" si="20" ref="O72:O79">N72/M72</f>
        <v>0.2298620852707069</v>
      </c>
    </row>
    <row r="73" spans="1:15" s="87" customFormat="1" ht="126">
      <c r="A73" s="813" t="s">
        <v>106</v>
      </c>
      <c r="B73" s="807" t="s">
        <v>107</v>
      </c>
      <c r="C73" s="807" t="s">
        <v>214</v>
      </c>
      <c r="D73" s="808" t="s">
        <v>108</v>
      </c>
      <c r="E73" s="802" t="s">
        <v>455</v>
      </c>
      <c r="F73" s="802" t="s">
        <v>713</v>
      </c>
      <c r="G73" s="499">
        <v>38431673</v>
      </c>
      <c r="H73" s="499">
        <v>14338241.23</v>
      </c>
      <c r="I73" s="499">
        <v>0</v>
      </c>
      <c r="J73" s="1505">
        <v>0</v>
      </c>
      <c r="K73" s="500">
        <v>0</v>
      </c>
      <c r="L73" s="1143">
        <f>K73</f>
        <v>0</v>
      </c>
      <c r="M73" s="499">
        <f t="shared" si="18"/>
        <v>38431673</v>
      </c>
      <c r="N73" s="499">
        <f t="shared" si="19"/>
        <v>14338241.23</v>
      </c>
      <c r="O73" s="937">
        <f t="shared" si="20"/>
        <v>0.37308397243076047</v>
      </c>
    </row>
    <row r="74" spans="1:15" s="87" customFormat="1" ht="126">
      <c r="A74" s="813" t="s">
        <v>106</v>
      </c>
      <c r="B74" s="807" t="s">
        <v>107</v>
      </c>
      <c r="C74" s="807" t="s">
        <v>214</v>
      </c>
      <c r="D74" s="808" t="s">
        <v>108</v>
      </c>
      <c r="E74" s="802" t="s">
        <v>489</v>
      </c>
      <c r="F74" s="802" t="s">
        <v>591</v>
      </c>
      <c r="G74" s="500">
        <v>279487</v>
      </c>
      <c r="H74" s="500">
        <v>98673.68</v>
      </c>
      <c r="I74" s="500">
        <v>0</v>
      </c>
      <c r="J74" s="1143">
        <v>0</v>
      </c>
      <c r="K74" s="500">
        <v>0</v>
      </c>
      <c r="L74" s="1143">
        <f>K74</f>
        <v>0</v>
      </c>
      <c r="M74" s="499">
        <f t="shared" si="18"/>
        <v>279487</v>
      </c>
      <c r="N74" s="500">
        <f t="shared" si="19"/>
        <v>98673.68</v>
      </c>
      <c r="O74" s="937">
        <f t="shared" si="20"/>
        <v>0.3530528432449452</v>
      </c>
    </row>
    <row r="75" spans="1:15" s="87" customFormat="1" ht="126">
      <c r="A75" s="804" t="s">
        <v>306</v>
      </c>
      <c r="B75" s="811" t="s">
        <v>289</v>
      </c>
      <c r="C75" s="811" t="s">
        <v>215</v>
      </c>
      <c r="D75" s="921" t="s">
        <v>416</v>
      </c>
      <c r="E75" s="805" t="s">
        <v>455</v>
      </c>
      <c r="F75" s="802" t="s">
        <v>713</v>
      </c>
      <c r="G75" s="499">
        <v>2332976</v>
      </c>
      <c r="H75" s="500">
        <v>1412105.81</v>
      </c>
      <c r="I75" s="505">
        <v>0</v>
      </c>
      <c r="J75" s="1505">
        <v>0</v>
      </c>
      <c r="K75" s="500">
        <v>0</v>
      </c>
      <c r="L75" s="1144">
        <v>0</v>
      </c>
      <c r="M75" s="499">
        <f>G75+I75</f>
        <v>2332976</v>
      </c>
      <c r="N75" s="499">
        <f t="shared" si="19"/>
        <v>1412105.81</v>
      </c>
      <c r="O75" s="937">
        <f t="shared" si="20"/>
        <v>0.6052808987319201</v>
      </c>
    </row>
    <row r="76" spans="1:15" s="141" customFormat="1" ht="216">
      <c r="A76" s="806" t="s">
        <v>513</v>
      </c>
      <c r="B76" s="817" t="s">
        <v>514</v>
      </c>
      <c r="C76" s="817" t="s">
        <v>335</v>
      </c>
      <c r="D76" s="802" t="s">
        <v>515</v>
      </c>
      <c r="E76" s="802" t="s">
        <v>592</v>
      </c>
      <c r="F76" s="801" t="s">
        <v>714</v>
      </c>
      <c r="G76" s="500">
        <v>0</v>
      </c>
      <c r="H76" s="500">
        <v>0</v>
      </c>
      <c r="I76" s="500">
        <v>1096376</v>
      </c>
      <c r="J76" s="1143">
        <v>1096376</v>
      </c>
      <c r="K76" s="500">
        <v>1096375.95</v>
      </c>
      <c r="L76" s="1143">
        <f>K76</f>
        <v>1096375.95</v>
      </c>
      <c r="M76" s="500">
        <f t="shared" si="18"/>
        <v>1096376</v>
      </c>
      <c r="N76" s="500">
        <f t="shared" si="19"/>
        <v>1096375.95</v>
      </c>
      <c r="O76" s="1140">
        <f t="shared" si="20"/>
        <v>0.9999999543952074</v>
      </c>
    </row>
    <row r="77" spans="1:15" s="141" customFormat="1" ht="126" thickBot="1">
      <c r="A77" s="922" t="s">
        <v>138</v>
      </c>
      <c r="B77" s="1095" t="s">
        <v>491</v>
      </c>
      <c r="C77" s="1095" t="s">
        <v>201</v>
      </c>
      <c r="D77" s="1328" t="s">
        <v>144</v>
      </c>
      <c r="E77" s="1329" t="s">
        <v>490</v>
      </c>
      <c r="F77" s="1362" t="s">
        <v>715</v>
      </c>
      <c r="G77" s="927">
        <v>0</v>
      </c>
      <c r="H77" s="927">
        <v>0</v>
      </c>
      <c r="I77" s="927">
        <v>474800</v>
      </c>
      <c r="J77" s="1519">
        <v>0</v>
      </c>
      <c r="K77" s="927">
        <v>101601.5</v>
      </c>
      <c r="L77" s="1531">
        <v>0</v>
      </c>
      <c r="M77" s="927">
        <f t="shared" si="18"/>
        <v>474800</v>
      </c>
      <c r="N77" s="927">
        <f t="shared" si="19"/>
        <v>101601.5</v>
      </c>
      <c r="O77" s="1136">
        <f t="shared" si="20"/>
        <v>0.2139879949452401</v>
      </c>
    </row>
    <row r="78" spans="1:15" s="141" customFormat="1" ht="89.25" customHeight="1" thickBot="1">
      <c r="A78" s="920" t="s">
        <v>226</v>
      </c>
      <c r="B78" s="1347" t="s">
        <v>574</v>
      </c>
      <c r="C78" s="1347" t="s">
        <v>574</v>
      </c>
      <c r="D78" s="1348" t="s">
        <v>593</v>
      </c>
      <c r="E78" s="1349" t="s">
        <v>574</v>
      </c>
      <c r="F78" s="1349" t="s">
        <v>574</v>
      </c>
      <c r="G78" s="1340">
        <v>0</v>
      </c>
      <c r="H78" s="1340">
        <v>0</v>
      </c>
      <c r="I78" s="1340">
        <f>I79</f>
        <v>68091860</v>
      </c>
      <c r="J78" s="1520">
        <f>J79</f>
        <v>68091860</v>
      </c>
      <c r="K78" s="1340">
        <f>K79</f>
        <v>12166435.73</v>
      </c>
      <c r="L78" s="1520">
        <f>L79</f>
        <v>12166435.73</v>
      </c>
      <c r="M78" s="1340">
        <f>G78+I78</f>
        <v>68091860</v>
      </c>
      <c r="N78" s="1340">
        <f t="shared" si="19"/>
        <v>12166435.73</v>
      </c>
      <c r="O78" s="936">
        <f t="shared" si="20"/>
        <v>0.1786768011624297</v>
      </c>
    </row>
    <row r="79" spans="1:15" s="87" customFormat="1" ht="78.75" customHeight="1" thickBot="1">
      <c r="A79" s="928">
        <v>1510000</v>
      </c>
      <c r="B79" s="1363" t="s">
        <v>574</v>
      </c>
      <c r="C79" s="1363" t="s">
        <v>574</v>
      </c>
      <c r="D79" s="1364" t="s">
        <v>593</v>
      </c>
      <c r="E79" s="1365" t="s">
        <v>574</v>
      </c>
      <c r="F79" s="1365" t="s">
        <v>574</v>
      </c>
      <c r="G79" s="1327">
        <v>0</v>
      </c>
      <c r="H79" s="1346">
        <v>0</v>
      </c>
      <c r="I79" s="1327">
        <f>SUM(I80:I92)</f>
        <v>68091860</v>
      </c>
      <c r="J79" s="1327">
        <f>SUM(J80:J92)</f>
        <v>68091860</v>
      </c>
      <c r="K79" s="1327">
        <f>SUM(K80:K92)</f>
        <v>12166435.73</v>
      </c>
      <c r="L79" s="1327">
        <f>SUM(L80:L92)</f>
        <v>12166435.73</v>
      </c>
      <c r="M79" s="1327">
        <f>G79+I79</f>
        <v>68091860</v>
      </c>
      <c r="N79" s="1346">
        <f>H79+K79</f>
        <v>12166435.73</v>
      </c>
      <c r="O79" s="923">
        <f t="shared" si="20"/>
        <v>0.1786768011624297</v>
      </c>
    </row>
    <row r="80" spans="1:15" s="87" customFormat="1" ht="144.75" customHeight="1">
      <c r="A80" s="1145">
        <v>1511010</v>
      </c>
      <c r="B80" s="1366" t="s">
        <v>211</v>
      </c>
      <c r="C80" s="1366" t="s">
        <v>202</v>
      </c>
      <c r="D80" s="1367" t="s">
        <v>91</v>
      </c>
      <c r="E80" s="1367" t="s">
        <v>461</v>
      </c>
      <c r="F80" s="1368" t="s">
        <v>716</v>
      </c>
      <c r="G80" s="1146">
        <v>0</v>
      </c>
      <c r="H80" s="497">
        <v>0</v>
      </c>
      <c r="I80" s="1369">
        <v>4694110</v>
      </c>
      <c r="J80" s="1522">
        <f aca="true" t="shared" si="21" ref="J80:J92">I80</f>
        <v>4694110</v>
      </c>
      <c r="K80" s="1369">
        <v>32693.88</v>
      </c>
      <c r="L80" s="1522">
        <f>K80</f>
        <v>32693.88</v>
      </c>
      <c r="M80" s="1369">
        <f aca="true" t="shared" si="22" ref="M80:M92">G80+I80</f>
        <v>4694110</v>
      </c>
      <c r="N80" s="497">
        <f aca="true" t="shared" si="23" ref="N80:N92">H80+K80</f>
        <v>32693.88</v>
      </c>
      <c r="O80" s="1147">
        <f t="shared" si="4"/>
        <v>0.0069648730004196755</v>
      </c>
    </row>
    <row r="81" spans="1:15" s="87" customFormat="1" ht="143.25" customHeight="1">
      <c r="A81" s="670" t="s">
        <v>473</v>
      </c>
      <c r="B81" s="1370" t="s">
        <v>16</v>
      </c>
      <c r="C81" s="1309" t="s">
        <v>203</v>
      </c>
      <c r="D81" s="1371" t="s">
        <v>17</v>
      </c>
      <c r="E81" s="802" t="s">
        <v>461</v>
      </c>
      <c r="F81" s="801" t="s">
        <v>717</v>
      </c>
      <c r="G81" s="929">
        <v>0</v>
      </c>
      <c r="H81" s="507">
        <v>0</v>
      </c>
      <c r="I81" s="507">
        <v>14803413</v>
      </c>
      <c r="J81" s="1356">
        <f t="shared" si="21"/>
        <v>14803413</v>
      </c>
      <c r="K81" s="507">
        <v>7457630.43</v>
      </c>
      <c r="L81" s="1356">
        <f>K81</f>
        <v>7457630.43</v>
      </c>
      <c r="M81" s="507">
        <f t="shared" si="22"/>
        <v>14803413</v>
      </c>
      <c r="N81" s="500">
        <f t="shared" si="23"/>
        <v>7457630.43</v>
      </c>
      <c r="O81" s="937">
        <f t="shared" si="4"/>
        <v>0.5037777727338959</v>
      </c>
    </row>
    <row r="82" spans="1:15" s="87" customFormat="1" ht="140.25" customHeight="1">
      <c r="A82" s="814" t="s">
        <v>474</v>
      </c>
      <c r="B82" s="1357" t="s">
        <v>223</v>
      </c>
      <c r="C82" s="1357" t="s">
        <v>197</v>
      </c>
      <c r="D82" s="1358" t="s">
        <v>476</v>
      </c>
      <c r="E82" s="802" t="s">
        <v>461</v>
      </c>
      <c r="F82" s="801" t="s">
        <v>718</v>
      </c>
      <c r="G82" s="929">
        <v>0</v>
      </c>
      <c r="H82" s="507">
        <v>0</v>
      </c>
      <c r="I82" s="507">
        <v>612798</v>
      </c>
      <c r="J82" s="1356">
        <f t="shared" si="21"/>
        <v>612798</v>
      </c>
      <c r="K82" s="507">
        <v>502290.44</v>
      </c>
      <c r="L82" s="1356">
        <f>K82</f>
        <v>502290.44</v>
      </c>
      <c r="M82" s="507">
        <f t="shared" si="22"/>
        <v>612798</v>
      </c>
      <c r="N82" s="500">
        <f t="shared" si="23"/>
        <v>502290.44</v>
      </c>
      <c r="O82" s="1135">
        <f t="shared" si="4"/>
        <v>0.8196672312899194</v>
      </c>
    </row>
    <row r="83" spans="1:15" s="87" customFormat="1" ht="147" customHeight="1">
      <c r="A83" s="806" t="s">
        <v>475</v>
      </c>
      <c r="B83" s="817" t="s">
        <v>224</v>
      </c>
      <c r="C83" s="817" t="s">
        <v>152</v>
      </c>
      <c r="D83" s="1311" t="s">
        <v>494</v>
      </c>
      <c r="E83" s="802" t="s">
        <v>461</v>
      </c>
      <c r="F83" s="801" t="s">
        <v>718</v>
      </c>
      <c r="G83" s="929">
        <v>0</v>
      </c>
      <c r="H83" s="504">
        <v>0</v>
      </c>
      <c r="I83" s="504">
        <v>385436</v>
      </c>
      <c r="J83" s="1355">
        <f t="shared" si="21"/>
        <v>385436</v>
      </c>
      <c r="K83" s="504"/>
      <c r="L83" s="1355"/>
      <c r="M83" s="507">
        <f t="shared" si="22"/>
        <v>385436</v>
      </c>
      <c r="N83" s="500">
        <f t="shared" si="23"/>
        <v>0</v>
      </c>
      <c r="O83" s="1135">
        <f t="shared" si="4"/>
        <v>0</v>
      </c>
    </row>
    <row r="84" spans="1:15" s="87" customFormat="1" ht="126">
      <c r="A84" s="806" t="s">
        <v>719</v>
      </c>
      <c r="B84" s="817" t="s">
        <v>398</v>
      </c>
      <c r="C84" s="817" t="s">
        <v>214</v>
      </c>
      <c r="D84" s="808" t="s">
        <v>105</v>
      </c>
      <c r="E84" s="802" t="s">
        <v>455</v>
      </c>
      <c r="F84" s="802" t="s">
        <v>713</v>
      </c>
      <c r="G84" s="929"/>
      <c r="H84" s="504"/>
      <c r="I84" s="504">
        <v>7702800</v>
      </c>
      <c r="J84" s="1355">
        <f t="shared" si="21"/>
        <v>7702800</v>
      </c>
      <c r="K84" s="504"/>
      <c r="L84" s="1355"/>
      <c r="M84" s="507">
        <f>G84+I84</f>
        <v>7702800</v>
      </c>
      <c r="N84" s="500">
        <f>H84+K84</f>
        <v>0</v>
      </c>
      <c r="O84" s="1135">
        <f>N84/M84</f>
        <v>0</v>
      </c>
    </row>
    <row r="85" spans="1:15" s="87" customFormat="1" ht="126">
      <c r="A85" s="806" t="s">
        <v>399</v>
      </c>
      <c r="B85" s="817" t="s">
        <v>104</v>
      </c>
      <c r="C85" s="817" t="s">
        <v>214</v>
      </c>
      <c r="D85" s="808" t="s">
        <v>105</v>
      </c>
      <c r="E85" s="802" t="s">
        <v>455</v>
      </c>
      <c r="F85" s="802" t="s">
        <v>713</v>
      </c>
      <c r="G85" s="929"/>
      <c r="H85" s="504"/>
      <c r="I85" s="504">
        <v>213272</v>
      </c>
      <c r="J85" s="1355">
        <f t="shared" si="21"/>
        <v>213272</v>
      </c>
      <c r="K85" s="504"/>
      <c r="L85" s="1355"/>
      <c r="M85" s="507">
        <f>G85+I85</f>
        <v>213272</v>
      </c>
      <c r="N85" s="500">
        <f>H85+K85</f>
        <v>0</v>
      </c>
      <c r="O85" s="1135">
        <f>N85/M85</f>
        <v>0</v>
      </c>
    </row>
    <row r="86" spans="1:15" s="87" customFormat="1" ht="132.75" customHeight="1">
      <c r="A86" s="806" t="s">
        <v>400</v>
      </c>
      <c r="B86" s="817" t="s">
        <v>107</v>
      </c>
      <c r="C86" s="817" t="s">
        <v>214</v>
      </c>
      <c r="D86" s="1311" t="s">
        <v>108</v>
      </c>
      <c r="E86" s="802" t="s">
        <v>455</v>
      </c>
      <c r="F86" s="802" t="s">
        <v>720</v>
      </c>
      <c r="G86" s="930">
        <v>0</v>
      </c>
      <c r="H86" s="507">
        <v>0</v>
      </c>
      <c r="I86" s="507">
        <v>13743876</v>
      </c>
      <c r="J86" s="1356">
        <f t="shared" si="21"/>
        <v>13743876</v>
      </c>
      <c r="K86" s="507">
        <v>279273.33</v>
      </c>
      <c r="L86" s="1143">
        <f aca="true" t="shared" si="24" ref="L86:L91">K86</f>
        <v>279273.33</v>
      </c>
      <c r="M86" s="507">
        <f t="shared" si="22"/>
        <v>13743876</v>
      </c>
      <c r="N86" s="500">
        <f t="shared" si="23"/>
        <v>279273.33</v>
      </c>
      <c r="O86" s="1140">
        <f aca="true" t="shared" si="25" ref="O86:O93">N86/M86</f>
        <v>0.020319837722633703</v>
      </c>
    </row>
    <row r="87" spans="1:15" s="87" customFormat="1" ht="141" customHeight="1">
      <c r="A87" s="814" t="s">
        <v>405</v>
      </c>
      <c r="B87" s="1357" t="s">
        <v>406</v>
      </c>
      <c r="C87" s="1357" t="s">
        <v>216</v>
      </c>
      <c r="D87" s="1358" t="s">
        <v>421</v>
      </c>
      <c r="E87" s="802" t="s">
        <v>594</v>
      </c>
      <c r="F87" s="801" t="s">
        <v>718</v>
      </c>
      <c r="G87" s="931">
        <v>0</v>
      </c>
      <c r="H87" s="507">
        <v>0</v>
      </c>
      <c r="I87" s="507">
        <v>307755</v>
      </c>
      <c r="J87" s="1356">
        <f t="shared" si="21"/>
        <v>307755</v>
      </c>
      <c r="K87" s="507">
        <v>307754.42</v>
      </c>
      <c r="L87" s="1143">
        <f t="shared" si="24"/>
        <v>307754.42</v>
      </c>
      <c r="M87" s="1356">
        <f t="shared" si="22"/>
        <v>307755</v>
      </c>
      <c r="N87" s="500">
        <f t="shared" si="23"/>
        <v>307754.42</v>
      </c>
      <c r="O87" s="1135">
        <f t="shared" si="25"/>
        <v>0.9999981153839904</v>
      </c>
    </row>
    <row r="88" spans="1:15" s="87" customFormat="1" ht="145.5" customHeight="1">
      <c r="A88" s="806" t="s">
        <v>409</v>
      </c>
      <c r="B88" s="817" t="s">
        <v>410</v>
      </c>
      <c r="C88" s="817" t="s">
        <v>216</v>
      </c>
      <c r="D88" s="1311" t="s">
        <v>422</v>
      </c>
      <c r="E88" s="802" t="s">
        <v>594</v>
      </c>
      <c r="F88" s="801" t="s">
        <v>716</v>
      </c>
      <c r="G88" s="1139">
        <v>0</v>
      </c>
      <c r="H88" s="502">
        <v>0</v>
      </c>
      <c r="I88" s="507">
        <v>1865034</v>
      </c>
      <c r="J88" s="1516">
        <f t="shared" si="21"/>
        <v>1865034</v>
      </c>
      <c r="K88" s="508">
        <v>0</v>
      </c>
      <c r="L88" s="1143">
        <f t="shared" si="24"/>
        <v>0</v>
      </c>
      <c r="M88" s="507">
        <f t="shared" si="22"/>
        <v>1865034</v>
      </c>
      <c r="N88" s="500">
        <f t="shared" si="23"/>
        <v>0</v>
      </c>
      <c r="O88" s="1140">
        <f t="shared" si="25"/>
        <v>0</v>
      </c>
    </row>
    <row r="89" spans="1:15" s="87" customFormat="1" ht="144">
      <c r="A89" s="804" t="s">
        <v>413</v>
      </c>
      <c r="B89" s="811" t="s">
        <v>414</v>
      </c>
      <c r="C89" s="811" t="s">
        <v>216</v>
      </c>
      <c r="D89" s="921" t="s">
        <v>595</v>
      </c>
      <c r="E89" s="805" t="s">
        <v>461</v>
      </c>
      <c r="F89" s="801" t="s">
        <v>716</v>
      </c>
      <c r="G89" s="932">
        <v>0</v>
      </c>
      <c r="H89" s="505">
        <v>0</v>
      </c>
      <c r="I89" s="504">
        <v>3090106</v>
      </c>
      <c r="J89" s="1355">
        <f t="shared" si="21"/>
        <v>3090106</v>
      </c>
      <c r="K89" s="504">
        <v>3027705.68</v>
      </c>
      <c r="L89" s="1505">
        <f t="shared" si="24"/>
        <v>3027705.68</v>
      </c>
      <c r="M89" s="504">
        <f t="shared" si="22"/>
        <v>3090106</v>
      </c>
      <c r="N89" s="499">
        <f t="shared" si="23"/>
        <v>3027705.68</v>
      </c>
      <c r="O89" s="937">
        <f t="shared" si="25"/>
        <v>0.9798064144077906</v>
      </c>
    </row>
    <row r="90" spans="1:15" s="87" customFormat="1" ht="126">
      <c r="A90" s="806" t="s">
        <v>415</v>
      </c>
      <c r="B90" s="817" t="s">
        <v>289</v>
      </c>
      <c r="C90" s="817" t="s">
        <v>215</v>
      </c>
      <c r="D90" s="1311" t="s">
        <v>416</v>
      </c>
      <c r="E90" s="802" t="s">
        <v>455</v>
      </c>
      <c r="F90" s="802" t="s">
        <v>720</v>
      </c>
      <c r="G90" s="1139">
        <v>0</v>
      </c>
      <c r="H90" s="502">
        <v>0</v>
      </c>
      <c r="I90" s="507">
        <v>18643182</v>
      </c>
      <c r="J90" s="1356">
        <f t="shared" si="21"/>
        <v>18643182</v>
      </c>
      <c r="K90" s="507">
        <v>91028.22</v>
      </c>
      <c r="L90" s="1143">
        <f t="shared" si="24"/>
        <v>91028.22</v>
      </c>
      <c r="M90" s="507">
        <f t="shared" si="22"/>
        <v>18643182</v>
      </c>
      <c r="N90" s="500">
        <f t="shared" si="23"/>
        <v>91028.22</v>
      </c>
      <c r="O90" s="1140">
        <f t="shared" si="25"/>
        <v>0.004882654688453935</v>
      </c>
    </row>
    <row r="91" spans="1:15" s="87" customFormat="1" ht="126">
      <c r="A91" s="806" t="s">
        <v>417</v>
      </c>
      <c r="B91" s="817" t="s">
        <v>115</v>
      </c>
      <c r="C91" s="817" t="s">
        <v>199</v>
      </c>
      <c r="D91" s="1311" t="s">
        <v>418</v>
      </c>
      <c r="E91" s="802" t="s">
        <v>455</v>
      </c>
      <c r="F91" s="802" t="s">
        <v>713</v>
      </c>
      <c r="G91" s="932">
        <v>0</v>
      </c>
      <c r="H91" s="505">
        <v>0</v>
      </c>
      <c r="I91" s="504">
        <v>468060</v>
      </c>
      <c r="J91" s="1355">
        <f t="shared" si="21"/>
        <v>468060</v>
      </c>
      <c r="K91" s="504">
        <v>468059.33</v>
      </c>
      <c r="L91" s="1505">
        <f t="shared" si="24"/>
        <v>468059.33</v>
      </c>
      <c r="M91" s="507">
        <f t="shared" si="22"/>
        <v>468060</v>
      </c>
      <c r="N91" s="500">
        <f t="shared" si="23"/>
        <v>468059.33</v>
      </c>
      <c r="O91" s="1135">
        <f t="shared" si="25"/>
        <v>0.9999985685595865</v>
      </c>
    </row>
    <row r="92" spans="1:15" s="87" customFormat="1" ht="144" thickBot="1">
      <c r="A92" s="934" t="s">
        <v>417</v>
      </c>
      <c r="B92" s="935" t="s">
        <v>115</v>
      </c>
      <c r="C92" s="935" t="s">
        <v>199</v>
      </c>
      <c r="D92" s="1372" t="s">
        <v>418</v>
      </c>
      <c r="E92" s="1329" t="s">
        <v>461</v>
      </c>
      <c r="F92" s="1330" t="s">
        <v>718</v>
      </c>
      <c r="G92" s="933">
        <v>0</v>
      </c>
      <c r="H92" s="924">
        <v>0</v>
      </c>
      <c r="I92" s="926">
        <v>1562018</v>
      </c>
      <c r="J92" s="1523">
        <f t="shared" si="21"/>
        <v>1562018</v>
      </c>
      <c r="K92" s="926">
        <v>0</v>
      </c>
      <c r="L92" s="1519">
        <v>0</v>
      </c>
      <c r="M92" s="926">
        <f t="shared" si="22"/>
        <v>1562018</v>
      </c>
      <c r="N92" s="1353">
        <f t="shared" si="23"/>
        <v>0</v>
      </c>
      <c r="O92" s="1136">
        <f t="shared" si="25"/>
        <v>0</v>
      </c>
    </row>
    <row r="93" spans="1:15" s="1375" customFormat="1" ht="30" customHeight="1" thickBot="1">
      <c r="A93" s="154" t="s">
        <v>141</v>
      </c>
      <c r="B93" s="421" t="s">
        <v>262</v>
      </c>
      <c r="C93" s="152" t="s">
        <v>262</v>
      </c>
      <c r="D93" s="152" t="s">
        <v>316</v>
      </c>
      <c r="E93" s="1373" t="s">
        <v>262</v>
      </c>
      <c r="F93" s="1374" t="s">
        <v>262</v>
      </c>
      <c r="G93" s="509">
        <f aca="true" t="shared" si="26" ref="G93:L93">G18+G35+G45+G51+G54+G69+G78</f>
        <v>149348346</v>
      </c>
      <c r="H93" s="509">
        <f t="shared" si="26"/>
        <v>60566082.28</v>
      </c>
      <c r="I93" s="509">
        <f>I18+I35+I45+I51+I54+I69+I78</f>
        <v>86587535</v>
      </c>
      <c r="J93" s="1524">
        <f>J18+J35+J45+J51+J54+J69+J78</f>
        <v>86019231</v>
      </c>
      <c r="K93" s="509">
        <f t="shared" si="26"/>
        <v>28249358.619999997</v>
      </c>
      <c r="L93" s="1524">
        <f t="shared" si="26"/>
        <v>28054253.119999997</v>
      </c>
      <c r="M93" s="509">
        <f>G93+I93</f>
        <v>235935881</v>
      </c>
      <c r="N93" s="386">
        <f>H93+K93</f>
        <v>88815440.9</v>
      </c>
      <c r="O93" s="936">
        <f t="shared" si="25"/>
        <v>0.37643888891999433</v>
      </c>
    </row>
    <row r="94" spans="1:15" s="87" customFormat="1" ht="15" customHeight="1">
      <c r="A94" s="1376"/>
      <c r="C94" s="1377"/>
      <c r="D94" s="1377"/>
      <c r="E94" s="136"/>
      <c r="F94" s="136"/>
      <c r="G94" s="1378"/>
      <c r="H94" s="1379"/>
      <c r="I94" s="1378"/>
      <c r="J94" s="1525"/>
      <c r="K94" s="351"/>
      <c r="L94" s="1533"/>
      <c r="M94" s="350"/>
      <c r="N94" s="350"/>
      <c r="O94" s="739"/>
    </row>
    <row r="95" spans="1:256" s="1383" customFormat="1" ht="63" customHeight="1">
      <c r="A95" s="1681" t="s">
        <v>566</v>
      </c>
      <c r="B95" s="1681"/>
      <c r="C95" s="1681"/>
      <c r="D95" s="1681"/>
      <c r="E95" s="496"/>
      <c r="F95" s="496"/>
      <c r="G95" s="496"/>
      <c r="H95" s="496"/>
      <c r="I95" s="496"/>
      <c r="J95" s="496" t="s">
        <v>622</v>
      </c>
      <c r="K95" s="496"/>
      <c r="L95" s="1534"/>
      <c r="M95" s="1380"/>
      <c r="N95" s="496"/>
      <c r="O95" s="496"/>
      <c r="P95" s="1381"/>
      <c r="Q95" s="1382"/>
      <c r="R95" s="1256"/>
      <c r="S95" s="1256"/>
      <c r="T95" s="1256"/>
      <c r="U95" s="1256"/>
      <c r="V95" s="1256"/>
      <c r="W95" s="1256"/>
      <c r="X95" s="1256"/>
      <c r="Y95" s="1256"/>
      <c r="Z95" s="1256"/>
      <c r="AA95" s="1256"/>
      <c r="AB95" s="1256"/>
      <c r="AC95" s="1256"/>
      <c r="AD95" s="1256"/>
      <c r="AE95" s="1256"/>
      <c r="AF95" s="1256"/>
      <c r="AG95" s="1256"/>
      <c r="AH95" s="1256"/>
      <c r="AI95" s="1256"/>
      <c r="AJ95" s="1256"/>
      <c r="AK95" s="1256"/>
      <c r="AL95" s="1256"/>
      <c r="AM95" s="1256"/>
      <c r="AN95" s="1256"/>
      <c r="AO95" s="1256"/>
      <c r="AP95" s="1256"/>
      <c r="AQ95" s="1256"/>
      <c r="AR95" s="1256"/>
      <c r="AS95" s="1256"/>
      <c r="AT95" s="1256"/>
      <c r="AU95" s="1256"/>
      <c r="AV95" s="1256"/>
      <c r="AW95" s="1256"/>
      <c r="AX95" s="1256"/>
      <c r="AY95" s="1256"/>
      <c r="AZ95" s="1256"/>
      <c r="BA95" s="1256"/>
      <c r="BB95" s="1256"/>
      <c r="BC95" s="1256"/>
      <c r="BD95" s="1256"/>
      <c r="BE95" s="1256"/>
      <c r="BF95" s="1256"/>
      <c r="BG95" s="1256"/>
      <c r="BH95" s="1256"/>
      <c r="BI95" s="1256"/>
      <c r="BJ95" s="1256"/>
      <c r="BK95" s="1256"/>
      <c r="BL95" s="1256"/>
      <c r="BM95" s="1256"/>
      <c r="BN95" s="1256"/>
      <c r="BO95" s="1256"/>
      <c r="BP95" s="1256"/>
      <c r="BQ95" s="1256"/>
      <c r="BR95" s="1256"/>
      <c r="BS95" s="1256"/>
      <c r="BT95" s="1256"/>
      <c r="BU95" s="1256"/>
      <c r="BV95" s="1256"/>
      <c r="BW95" s="1256"/>
      <c r="BX95" s="1256"/>
      <c r="BY95" s="1256"/>
      <c r="BZ95" s="1256"/>
      <c r="CA95" s="1256"/>
      <c r="CB95" s="1256"/>
      <c r="CC95" s="1256"/>
      <c r="CD95" s="1256"/>
      <c r="CE95" s="1256"/>
      <c r="CF95" s="1256"/>
      <c r="CG95" s="1256"/>
      <c r="CH95" s="1256"/>
      <c r="CI95" s="1256"/>
      <c r="CJ95" s="1256"/>
      <c r="CK95" s="1256"/>
      <c r="CL95" s="1256"/>
      <c r="CM95" s="1256"/>
      <c r="CN95" s="1256"/>
      <c r="CO95" s="1256"/>
      <c r="CP95" s="1256"/>
      <c r="CQ95" s="1256"/>
      <c r="CR95" s="1256"/>
      <c r="CS95" s="1256"/>
      <c r="CT95" s="1256"/>
      <c r="CU95" s="1256"/>
      <c r="CV95" s="1256"/>
      <c r="CW95" s="1256"/>
      <c r="CX95" s="1256"/>
      <c r="CY95" s="1256"/>
      <c r="CZ95" s="1256"/>
      <c r="DA95" s="1256"/>
      <c r="DB95" s="1256"/>
      <c r="DC95" s="1256"/>
      <c r="DD95" s="1256"/>
      <c r="DE95" s="1256"/>
      <c r="DF95" s="1256"/>
      <c r="DG95" s="1256"/>
      <c r="DH95" s="1256"/>
      <c r="DI95" s="1256"/>
      <c r="DJ95" s="1256"/>
      <c r="DK95" s="1256"/>
      <c r="DL95" s="1256"/>
      <c r="DM95" s="1256"/>
      <c r="DN95" s="1256"/>
      <c r="DO95" s="1256"/>
      <c r="DP95" s="1256"/>
      <c r="DQ95" s="1256"/>
      <c r="DR95" s="1256"/>
      <c r="DS95" s="1256"/>
      <c r="DT95" s="1256"/>
      <c r="DU95" s="1256"/>
      <c r="DV95" s="1256"/>
      <c r="DW95" s="1256"/>
      <c r="DX95" s="1256"/>
      <c r="DY95" s="1256"/>
      <c r="DZ95" s="1256"/>
      <c r="EA95" s="1256"/>
      <c r="EB95" s="1256"/>
      <c r="EC95" s="1256"/>
      <c r="ED95" s="1256"/>
      <c r="EE95" s="1256"/>
      <c r="EF95" s="1256"/>
      <c r="EG95" s="1256"/>
      <c r="EH95" s="1256"/>
      <c r="EI95" s="1256"/>
      <c r="EJ95" s="1256"/>
      <c r="EK95" s="1256"/>
      <c r="EL95" s="1256"/>
      <c r="EM95" s="1256"/>
      <c r="EN95" s="1256"/>
      <c r="EO95" s="1256"/>
      <c r="EP95" s="1256"/>
      <c r="EQ95" s="1256"/>
      <c r="ER95" s="1256"/>
      <c r="ES95" s="1256"/>
      <c r="ET95" s="1256"/>
      <c r="EU95" s="1256"/>
      <c r="EV95" s="1256"/>
      <c r="EW95" s="1256"/>
      <c r="EX95" s="1256"/>
      <c r="EY95" s="1256"/>
      <c r="EZ95" s="1256"/>
      <c r="FA95" s="1256"/>
      <c r="FB95" s="1256"/>
      <c r="FC95" s="1256"/>
      <c r="FD95" s="1256"/>
      <c r="FE95" s="1256"/>
      <c r="FF95" s="1256"/>
      <c r="FG95" s="1256"/>
      <c r="FH95" s="1256"/>
      <c r="FI95" s="1256"/>
      <c r="FJ95" s="1256"/>
      <c r="FK95" s="1256"/>
      <c r="FL95" s="1256"/>
      <c r="FM95" s="1256"/>
      <c r="FN95" s="1256"/>
      <c r="FO95" s="1256"/>
      <c r="FP95" s="1256"/>
      <c r="FQ95" s="1256"/>
      <c r="FR95" s="1256"/>
      <c r="FS95" s="1256"/>
      <c r="FT95" s="1256"/>
      <c r="FU95" s="1256"/>
      <c r="FV95" s="1256"/>
      <c r="FW95" s="1256"/>
      <c r="FX95" s="1256"/>
      <c r="FY95" s="1256"/>
      <c r="FZ95" s="1256"/>
      <c r="GA95" s="1256"/>
      <c r="GB95" s="1256"/>
      <c r="GC95" s="1256"/>
      <c r="GD95" s="1256"/>
      <c r="GE95" s="1256"/>
      <c r="GF95" s="1256"/>
      <c r="GG95" s="1256"/>
      <c r="GH95" s="1256"/>
      <c r="GI95" s="1256"/>
      <c r="GJ95" s="1256"/>
      <c r="GK95" s="1256"/>
      <c r="GL95" s="1256"/>
      <c r="GM95" s="1256"/>
      <c r="GN95" s="1256"/>
      <c r="GO95" s="1256"/>
      <c r="GP95" s="1256"/>
      <c r="GQ95" s="1256"/>
      <c r="GR95" s="1256"/>
      <c r="GS95" s="1256"/>
      <c r="GT95" s="1256"/>
      <c r="GU95" s="1256"/>
      <c r="GV95" s="1256"/>
      <c r="GW95" s="1256"/>
      <c r="GX95" s="1256"/>
      <c r="GY95" s="1256"/>
      <c r="GZ95" s="1256"/>
      <c r="HA95" s="1256"/>
      <c r="HB95" s="1256"/>
      <c r="HC95" s="1256"/>
      <c r="HD95" s="1256"/>
      <c r="HE95" s="1256"/>
      <c r="HF95" s="1256"/>
      <c r="HG95" s="1256"/>
      <c r="HH95" s="1256"/>
      <c r="HI95" s="1256"/>
      <c r="HJ95" s="1256"/>
      <c r="HK95" s="1256"/>
      <c r="HL95" s="1256"/>
      <c r="HM95" s="1256"/>
      <c r="HN95" s="1256"/>
      <c r="HO95" s="1256"/>
      <c r="HP95" s="1256"/>
      <c r="HQ95" s="1256"/>
      <c r="HR95" s="1256"/>
      <c r="HS95" s="1256"/>
      <c r="HT95" s="1256"/>
      <c r="HU95" s="1256"/>
      <c r="HV95" s="1256"/>
      <c r="HW95" s="1256"/>
      <c r="HX95" s="1256"/>
      <c r="HY95" s="1256"/>
      <c r="HZ95" s="1256"/>
      <c r="IA95" s="1256"/>
      <c r="IB95" s="1256"/>
      <c r="IC95" s="1256"/>
      <c r="ID95" s="1256"/>
      <c r="IE95" s="1256"/>
      <c r="IF95" s="1256"/>
      <c r="IG95" s="1256"/>
      <c r="IH95" s="1256"/>
      <c r="II95" s="1256"/>
      <c r="IJ95" s="1256"/>
      <c r="IK95" s="1256"/>
      <c r="IL95" s="1256"/>
      <c r="IM95" s="1256"/>
      <c r="IN95" s="1256"/>
      <c r="IO95" s="1256"/>
      <c r="IP95" s="1256"/>
      <c r="IQ95" s="1256"/>
      <c r="IR95" s="1256"/>
      <c r="IS95" s="1256"/>
      <c r="IT95" s="1256"/>
      <c r="IU95" s="1256"/>
      <c r="IV95" s="1256"/>
    </row>
    <row r="96" spans="3:15" s="87" customFormat="1" ht="33" customHeight="1">
      <c r="C96" s="1377"/>
      <c r="D96" s="1384"/>
      <c r="E96" s="496"/>
      <c r="F96" s="496"/>
      <c r="H96" s="1378"/>
      <c r="I96" s="379"/>
      <c r="J96" s="1525"/>
      <c r="K96" s="1378"/>
      <c r="L96" s="1535"/>
      <c r="M96" s="495"/>
      <c r="N96" s="350"/>
      <c r="O96" s="739"/>
    </row>
    <row r="97" spans="3:15" s="87" customFormat="1" ht="33" customHeight="1">
      <c r="C97" s="1377"/>
      <c r="D97" s="1384"/>
      <c r="E97" s="496"/>
      <c r="F97" s="496"/>
      <c r="H97" s="379"/>
      <c r="I97" s="379"/>
      <c r="J97" s="1525"/>
      <c r="K97" s="1378"/>
      <c r="L97" s="1535"/>
      <c r="M97" s="495"/>
      <c r="N97" s="350"/>
      <c r="O97" s="739"/>
    </row>
    <row r="98" spans="3:15" s="87" customFormat="1" ht="15">
      <c r="C98" s="88"/>
      <c r="G98" s="525"/>
      <c r="H98" s="379"/>
      <c r="I98" s="525"/>
      <c r="J98" s="1526"/>
      <c r="K98" s="1385"/>
      <c r="L98" s="1526"/>
      <c r="M98" s="525"/>
      <c r="N98" s="351"/>
      <c r="O98" s="739"/>
    </row>
    <row r="99" spans="1:8" ht="15">
      <c r="A99" s="87"/>
      <c r="H99" s="379"/>
    </row>
    <row r="100" spans="1:14" ht="15">
      <c r="A100" s="87"/>
      <c r="G100" s="506"/>
      <c r="H100" s="525"/>
      <c r="I100" s="506"/>
      <c r="J100" s="1527"/>
      <c r="K100" s="506"/>
      <c r="L100" s="1527"/>
      <c r="M100" s="1386"/>
      <c r="N100" s="506"/>
    </row>
    <row r="102" spans="7:9" ht="15">
      <c r="G102" s="525"/>
      <c r="H102" s="506"/>
      <c r="I102" s="381"/>
    </row>
    <row r="103" ht="15">
      <c r="I103" s="381"/>
    </row>
  </sheetData>
  <sheetProtection/>
  <mergeCells count="13">
    <mergeCell ref="G10:I10"/>
    <mergeCell ref="E15:E16"/>
    <mergeCell ref="F15:F16"/>
    <mergeCell ref="G15:H15"/>
    <mergeCell ref="I15:L15"/>
    <mergeCell ref="M15:O15"/>
    <mergeCell ref="A95:D95"/>
    <mergeCell ref="A13:C13"/>
    <mergeCell ref="A14:C14"/>
    <mergeCell ref="A15:A16"/>
    <mergeCell ref="B15:B16"/>
    <mergeCell ref="C15:C16"/>
    <mergeCell ref="D15:D16"/>
  </mergeCells>
  <printOptions/>
  <pageMargins left="0.7874015748031497" right="0.7874015748031497" top="1.1811023622047245" bottom="0.3937007874015748" header="0.31496062992125984" footer="0.31496062992125984"/>
  <pageSetup fitToHeight="0" horizontalDpi="600" verticalDpi="600" orientation="landscape" paperSize="9" scale="50" r:id="rId1"/>
  <rowBreaks count="8" manualBreakCount="8">
    <brk id="22" max="14" man="1"/>
    <brk id="32" max="14" man="1"/>
    <brk id="44" max="14" man="1"/>
    <brk id="49" max="14" man="1"/>
    <brk id="62" max="14" man="1"/>
    <brk id="68" max="14" man="1"/>
    <brk id="74" max="14" man="1"/>
    <brk id="85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81"/>
  <sheetViews>
    <sheetView view="pageBreakPreview" zoomScale="50" zoomScaleNormal="50" zoomScaleSheetLayoutView="50" zoomScalePageLayoutView="0" workbookViewId="0" topLeftCell="A1">
      <selection activeCell="J10" sqref="J10:J11"/>
    </sheetView>
  </sheetViews>
  <sheetFormatPr defaultColWidth="9.375" defaultRowHeight="12.75"/>
  <cols>
    <col min="1" max="1" width="15.00390625" style="1030" customWidth="1"/>
    <col min="2" max="2" width="12.625" style="1497" customWidth="1"/>
    <col min="3" max="3" width="11.625" style="1498" customWidth="1"/>
    <col min="4" max="4" width="53.375" style="43" customWidth="1"/>
    <col min="5" max="5" width="63.125" style="1499" customWidth="1"/>
    <col min="6" max="6" width="15.375" style="1498" customWidth="1"/>
    <col min="7" max="7" width="22.00390625" style="1500" customWidth="1"/>
    <col min="8" max="8" width="18.50390625" style="1500" customWidth="1"/>
    <col min="9" max="9" width="13.875" style="1500" customWidth="1"/>
    <col min="10" max="10" width="23.125" style="1501" customWidth="1"/>
    <col min="11" max="11" width="19.50390625" style="1501" customWidth="1"/>
    <col min="12" max="12" width="14.00390625" style="1030" customWidth="1"/>
    <col min="13" max="13" width="24.125" style="1030" customWidth="1"/>
    <col min="14" max="14" width="9.375" style="1030" customWidth="1"/>
    <col min="15" max="15" width="13.625" style="1030" bestFit="1" customWidth="1"/>
    <col min="16" max="16384" width="9.375" style="1030" customWidth="1"/>
  </cols>
  <sheetData>
    <row r="1" spans="1:12" ht="21">
      <c r="A1" s="67"/>
      <c r="B1" s="68"/>
      <c r="C1" s="69"/>
      <c r="D1" s="70"/>
      <c r="E1" s="71"/>
      <c r="F1" s="69"/>
      <c r="G1" s="222"/>
      <c r="H1" s="222"/>
      <c r="I1" s="79" t="s">
        <v>732</v>
      </c>
      <c r="J1" s="527"/>
      <c r="K1" s="527"/>
      <c r="L1" s="1059"/>
    </row>
    <row r="2" spans="1:12" ht="21">
      <c r="A2" s="67"/>
      <c r="B2" s="68"/>
      <c r="C2" s="69"/>
      <c r="D2" s="70"/>
      <c r="E2" s="71"/>
      <c r="F2" s="69"/>
      <c r="G2" s="222"/>
      <c r="H2" s="222"/>
      <c r="I2" s="79" t="s">
        <v>193</v>
      </c>
      <c r="J2" s="527"/>
      <c r="K2" s="527"/>
      <c r="L2" s="1059"/>
    </row>
    <row r="3" spans="1:12" ht="21">
      <c r="A3" s="67"/>
      <c r="B3" s="68"/>
      <c r="C3" s="69"/>
      <c r="D3" s="70"/>
      <c r="E3" s="71"/>
      <c r="F3" s="69"/>
      <c r="G3" s="222"/>
      <c r="H3" s="222"/>
      <c r="I3" s="220" t="s">
        <v>721</v>
      </c>
      <c r="J3" s="528"/>
      <c r="K3" s="528"/>
      <c r="L3" s="1060"/>
    </row>
    <row r="4" spans="1:12" ht="21">
      <c r="A4" s="67"/>
      <c r="B4" s="68"/>
      <c r="C4" s="69"/>
      <c r="D4" s="70"/>
      <c r="E4" s="71"/>
      <c r="F4" s="69"/>
      <c r="G4" s="222"/>
      <c r="H4" s="222"/>
      <c r="I4" s="220" t="s">
        <v>686</v>
      </c>
      <c r="J4" s="529"/>
      <c r="K4" s="529"/>
      <c r="L4" s="1059"/>
    </row>
    <row r="5" spans="1:12" ht="15">
      <c r="A5" s="67"/>
      <c r="B5" s="68"/>
      <c r="C5" s="69"/>
      <c r="D5" s="70"/>
      <c r="E5" s="71"/>
      <c r="F5" s="69"/>
      <c r="G5" s="222"/>
      <c r="H5" s="222"/>
      <c r="I5" s="1742"/>
      <c r="J5" s="1742"/>
      <c r="K5" s="1742"/>
      <c r="L5" s="1742"/>
    </row>
    <row r="6" spans="1:12" ht="27" customHeight="1">
      <c r="A6" s="1743" t="s">
        <v>722</v>
      </c>
      <c r="B6" s="1743"/>
      <c r="C6" s="1743"/>
      <c r="D6" s="1743"/>
      <c r="E6" s="1743"/>
      <c r="F6" s="1743"/>
      <c r="G6" s="1743"/>
      <c r="H6" s="1743"/>
      <c r="I6" s="1743"/>
      <c r="J6" s="1743"/>
      <c r="K6" s="1743"/>
      <c r="L6" s="1743"/>
    </row>
    <row r="7" spans="1:12" ht="27.75" customHeight="1">
      <c r="A7" s="1648">
        <v>15591000000</v>
      </c>
      <c r="B7" s="1648"/>
      <c r="C7" s="1648"/>
      <c r="D7" s="1744"/>
      <c r="E7" s="1744"/>
      <c r="F7" s="1744"/>
      <c r="G7" s="1744"/>
      <c r="H7" s="1744"/>
      <c r="I7" s="1744"/>
      <c r="J7" s="1744"/>
      <c r="K7" s="1744"/>
      <c r="L7" s="1744"/>
    </row>
    <row r="8" spans="1:12" ht="20.25" customHeight="1">
      <c r="A8" s="1661" t="s">
        <v>338</v>
      </c>
      <c r="B8" s="1661"/>
      <c r="C8" s="1661"/>
      <c r="D8" s="89"/>
      <c r="E8" s="89"/>
      <c r="F8" s="485"/>
      <c r="G8" s="89"/>
      <c r="H8" s="89"/>
      <c r="I8" s="89"/>
      <c r="J8" s="530"/>
      <c r="K8" s="530"/>
      <c r="L8" s="1057"/>
    </row>
    <row r="9" spans="1:256" s="72" customFormat="1" ht="33.75" customHeight="1" thickBot="1">
      <c r="A9" s="768"/>
      <c r="B9" s="73"/>
      <c r="C9" s="74"/>
      <c r="D9" s="75"/>
      <c r="E9" s="73"/>
      <c r="F9" s="74"/>
      <c r="G9" s="329"/>
      <c r="H9" s="329"/>
      <c r="I9" s="221"/>
      <c r="J9" s="530"/>
      <c r="K9" s="486" t="s">
        <v>308</v>
      </c>
      <c r="L9" s="1058"/>
      <c r="M9" s="1030"/>
      <c r="N9" s="1030"/>
      <c r="O9" s="1030"/>
      <c r="P9" s="1030"/>
      <c r="Q9" s="1030"/>
      <c r="R9" s="1030"/>
      <c r="S9" s="1030"/>
      <c r="T9" s="1030"/>
      <c r="U9" s="1030"/>
      <c r="V9" s="1030"/>
      <c r="W9" s="1030"/>
      <c r="X9" s="1030"/>
      <c r="Y9" s="1030"/>
      <c r="Z9" s="1030"/>
      <c r="AA9" s="1030"/>
      <c r="AB9" s="1030"/>
      <c r="AC9" s="1030"/>
      <c r="AD9" s="1030"/>
      <c r="AE9" s="1030"/>
      <c r="AF9" s="1030"/>
      <c r="AG9" s="1030"/>
      <c r="AH9" s="1030"/>
      <c r="AI9" s="1030"/>
      <c r="AJ9" s="1030"/>
      <c r="AK9" s="1030"/>
      <c r="AL9" s="1030"/>
      <c r="AM9" s="1030"/>
      <c r="AN9" s="1030"/>
      <c r="AO9" s="1030"/>
      <c r="AP9" s="1030"/>
      <c r="AQ9" s="1030"/>
      <c r="AR9" s="1030"/>
      <c r="AS9" s="1030"/>
      <c r="AT9" s="1030"/>
      <c r="AU9" s="1030"/>
      <c r="AV9" s="1030"/>
      <c r="AW9" s="1030"/>
      <c r="AX9" s="1030"/>
      <c r="AY9" s="1030"/>
      <c r="AZ9" s="1030"/>
      <c r="BA9" s="1030"/>
      <c r="BB9" s="1030"/>
      <c r="BC9" s="1030"/>
      <c r="BD9" s="1030"/>
      <c r="BE9" s="1030"/>
      <c r="BF9" s="1030"/>
      <c r="BG9" s="1030"/>
      <c r="BH9" s="1030"/>
      <c r="BI9" s="1030"/>
      <c r="BJ9" s="1030"/>
      <c r="BK9" s="1030"/>
      <c r="BL9" s="1030"/>
      <c r="BM9" s="1030"/>
      <c r="BN9" s="1030"/>
      <c r="BO9" s="1030"/>
      <c r="BP9" s="1030"/>
      <c r="BQ9" s="1030"/>
      <c r="BR9" s="1030"/>
      <c r="BS9" s="1030"/>
      <c r="BT9" s="1030"/>
      <c r="BU9" s="1030"/>
      <c r="BV9" s="1030"/>
      <c r="BW9" s="1030"/>
      <c r="BX9" s="1030"/>
      <c r="BY9" s="1030"/>
      <c r="BZ9" s="1030"/>
      <c r="CA9" s="1030"/>
      <c r="CB9" s="1030"/>
      <c r="CC9" s="1030"/>
      <c r="CD9" s="1030"/>
      <c r="CE9" s="1030"/>
      <c r="CF9" s="1030"/>
      <c r="CG9" s="1030"/>
      <c r="CH9" s="1030"/>
      <c r="CI9" s="1030"/>
      <c r="CJ9" s="1030"/>
      <c r="CK9" s="1030"/>
      <c r="CL9" s="1030"/>
      <c r="CM9" s="1030"/>
      <c r="CN9" s="1030"/>
      <c r="CO9" s="1030"/>
      <c r="CP9" s="1030"/>
      <c r="CQ9" s="1030"/>
      <c r="CR9" s="1030"/>
      <c r="CS9" s="1030"/>
      <c r="CT9" s="1030"/>
      <c r="CU9" s="1030"/>
      <c r="CV9" s="1030"/>
      <c r="CW9" s="1030"/>
      <c r="CX9" s="1030"/>
      <c r="CY9" s="1030"/>
      <c r="CZ9" s="1030"/>
      <c r="DA9" s="1030"/>
      <c r="DB9" s="1030"/>
      <c r="DC9" s="1030"/>
      <c r="DD9" s="1030"/>
      <c r="DE9" s="1030"/>
      <c r="DF9" s="1030"/>
      <c r="DG9" s="1030"/>
      <c r="DH9" s="1030"/>
      <c r="DI9" s="1030"/>
      <c r="DJ9" s="1030"/>
      <c r="DK9" s="1030"/>
      <c r="DL9" s="1030"/>
      <c r="DM9" s="1030"/>
      <c r="DN9" s="1030"/>
      <c r="DO9" s="1030"/>
      <c r="DP9" s="1030"/>
      <c r="DQ9" s="1030"/>
      <c r="DR9" s="1030"/>
      <c r="DS9" s="1030"/>
      <c r="DT9" s="1030"/>
      <c r="DU9" s="1030"/>
      <c r="DV9" s="1030"/>
      <c r="DW9" s="1030"/>
      <c r="DX9" s="1030"/>
      <c r="DY9" s="1030"/>
      <c r="DZ9" s="1030"/>
      <c r="EA9" s="1030"/>
      <c r="EB9" s="1030"/>
      <c r="EC9" s="1030"/>
      <c r="ED9" s="1030"/>
      <c r="EE9" s="1030"/>
      <c r="EF9" s="1030"/>
      <c r="EG9" s="1030"/>
      <c r="EH9" s="1030"/>
      <c r="EI9" s="1030"/>
      <c r="EJ9" s="1030"/>
      <c r="EK9" s="1030"/>
      <c r="EL9" s="1030"/>
      <c r="EM9" s="1030"/>
      <c r="EN9" s="1030"/>
      <c r="EO9" s="1030"/>
      <c r="EP9" s="1030"/>
      <c r="EQ9" s="1030"/>
      <c r="ER9" s="1030"/>
      <c r="ES9" s="1030"/>
      <c r="ET9" s="1030"/>
      <c r="EU9" s="1030"/>
      <c r="EV9" s="1030"/>
      <c r="EW9" s="1030"/>
      <c r="EX9" s="1030"/>
      <c r="EY9" s="1030"/>
      <c r="EZ9" s="1030"/>
      <c r="FA9" s="1030"/>
      <c r="FB9" s="1030"/>
      <c r="FC9" s="1030"/>
      <c r="FD9" s="1030"/>
      <c r="FE9" s="1030"/>
      <c r="FF9" s="1030"/>
      <c r="FG9" s="1030"/>
      <c r="FH9" s="1030"/>
      <c r="FI9" s="1030"/>
      <c r="FJ9" s="1030"/>
      <c r="FK9" s="1030"/>
      <c r="FL9" s="1030"/>
      <c r="FM9" s="1030"/>
      <c r="FN9" s="1030"/>
      <c r="FO9" s="1030"/>
      <c r="FP9" s="1030"/>
      <c r="FQ9" s="1030"/>
      <c r="FR9" s="1030"/>
      <c r="FS9" s="1030"/>
      <c r="FT9" s="1030"/>
      <c r="FU9" s="1030"/>
      <c r="FV9" s="1030"/>
      <c r="FW9" s="1030"/>
      <c r="FX9" s="1030"/>
      <c r="FY9" s="1030"/>
      <c r="FZ9" s="1030"/>
      <c r="GA9" s="1030"/>
      <c r="GB9" s="1030"/>
      <c r="GC9" s="1030"/>
      <c r="GD9" s="1030"/>
      <c r="GE9" s="1030"/>
      <c r="GF9" s="1030"/>
      <c r="GG9" s="1030"/>
      <c r="GH9" s="1030"/>
      <c r="GI9" s="1030"/>
      <c r="GJ9" s="1030"/>
      <c r="GK9" s="1030"/>
      <c r="GL9" s="1030"/>
      <c r="GM9" s="1030"/>
      <c r="GN9" s="1030"/>
      <c r="GO9" s="1030"/>
      <c r="GP9" s="1030"/>
      <c r="GQ9" s="1030"/>
      <c r="GR9" s="1030"/>
      <c r="GS9" s="1030"/>
      <c r="GT9" s="1030"/>
      <c r="GU9" s="1030"/>
      <c r="GV9" s="1030"/>
      <c r="GW9" s="1030"/>
      <c r="GX9" s="1030"/>
      <c r="GY9" s="1030"/>
      <c r="GZ9" s="1030"/>
      <c r="HA9" s="1030"/>
      <c r="HB9" s="1030"/>
      <c r="HC9" s="1030"/>
      <c r="HD9" s="1030"/>
      <c r="HE9" s="1030"/>
      <c r="HF9" s="1030"/>
      <c r="HG9" s="1030"/>
      <c r="HH9" s="1030"/>
      <c r="HI9" s="1030"/>
      <c r="HJ9" s="1030"/>
      <c r="HK9" s="1030"/>
      <c r="HL9" s="1030"/>
      <c r="HM9" s="1030"/>
      <c r="HN9" s="1030"/>
      <c r="HO9" s="1030"/>
      <c r="HP9" s="1030"/>
      <c r="HQ9" s="1030"/>
      <c r="HR9" s="1030"/>
      <c r="HS9" s="1030"/>
      <c r="HT9" s="1030"/>
      <c r="HU9" s="1030"/>
      <c r="HV9" s="1030"/>
      <c r="HW9" s="1030"/>
      <c r="HX9" s="1030"/>
      <c r="HY9" s="1030"/>
      <c r="HZ9" s="1030"/>
      <c r="IA9" s="1030"/>
      <c r="IB9" s="1030"/>
      <c r="IC9" s="1030"/>
      <c r="ID9" s="1030"/>
      <c r="IE9" s="1030"/>
      <c r="IF9" s="1030"/>
      <c r="IG9" s="1030"/>
      <c r="IH9" s="1030"/>
      <c r="II9" s="1030"/>
      <c r="IJ9" s="1030"/>
      <c r="IK9" s="1030"/>
      <c r="IL9" s="1030"/>
      <c r="IM9" s="1030"/>
      <c r="IN9" s="1030"/>
      <c r="IO9" s="1030"/>
      <c r="IP9" s="1030"/>
      <c r="IQ9" s="1030"/>
      <c r="IR9" s="1030"/>
      <c r="IS9" s="1030"/>
      <c r="IT9" s="1030"/>
      <c r="IU9" s="1030"/>
      <c r="IV9" s="1030"/>
    </row>
    <row r="10" spans="1:256" s="72" customFormat="1" ht="27" customHeight="1">
      <c r="A10" s="1745" t="s">
        <v>342</v>
      </c>
      <c r="B10" s="1688" t="s">
        <v>343</v>
      </c>
      <c r="C10" s="1747" t="s">
        <v>309</v>
      </c>
      <c r="D10" s="1688" t="s">
        <v>351</v>
      </c>
      <c r="E10" s="1747" t="s">
        <v>6</v>
      </c>
      <c r="F10" s="1688" t="s">
        <v>723</v>
      </c>
      <c r="G10" s="1747" t="s">
        <v>492</v>
      </c>
      <c r="H10" s="1751" t="s">
        <v>596</v>
      </c>
      <c r="I10" s="1688" t="s">
        <v>419</v>
      </c>
      <c r="J10" s="1751" t="s">
        <v>456</v>
      </c>
      <c r="K10" s="1753" t="s">
        <v>679</v>
      </c>
      <c r="L10" s="1749" t="s">
        <v>724</v>
      </c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  <c r="IT10" s="94"/>
      <c r="IU10" s="94"/>
      <c r="IV10" s="94"/>
    </row>
    <row r="11" spans="1:256" s="72" customFormat="1" ht="169.5" customHeight="1" thickBot="1">
      <c r="A11" s="1746"/>
      <c r="B11" s="1689"/>
      <c r="C11" s="1748"/>
      <c r="D11" s="1689"/>
      <c r="E11" s="1748"/>
      <c r="F11" s="1689"/>
      <c r="G11" s="1748"/>
      <c r="H11" s="1752"/>
      <c r="I11" s="1689"/>
      <c r="J11" s="1752"/>
      <c r="K11" s="1754"/>
      <c r="L11" s="1750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  <c r="IT11" s="94"/>
      <c r="IU11" s="94"/>
      <c r="IV11" s="94"/>
    </row>
    <row r="12" spans="1:256" s="96" customFormat="1" ht="18" customHeight="1" thickBot="1">
      <c r="A12" s="1396" t="s">
        <v>310</v>
      </c>
      <c r="B12" s="1387" t="s">
        <v>311</v>
      </c>
      <c r="C12" s="1397" t="s">
        <v>312</v>
      </c>
      <c r="D12" s="1387" t="s">
        <v>313</v>
      </c>
      <c r="E12" s="1387" t="s">
        <v>314</v>
      </c>
      <c r="F12" s="1387" t="s">
        <v>352</v>
      </c>
      <c r="G12" s="1387" t="s">
        <v>353</v>
      </c>
      <c r="H12" s="1397" t="s">
        <v>420</v>
      </c>
      <c r="I12" s="1397" t="s">
        <v>597</v>
      </c>
      <c r="J12" s="1398">
        <v>10</v>
      </c>
      <c r="K12" s="1399">
        <v>11</v>
      </c>
      <c r="L12" s="1400">
        <v>12</v>
      </c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  <c r="IV12" s="63"/>
    </row>
    <row r="13" spans="1:256" s="96" customFormat="1" ht="66" customHeight="1" thickBot="1">
      <c r="A13" s="331" t="s">
        <v>78</v>
      </c>
      <c r="B13" s="939"/>
      <c r="C13" s="939"/>
      <c r="D13" s="940" t="s">
        <v>9</v>
      </c>
      <c r="E13" s="941"/>
      <c r="F13" s="334"/>
      <c r="G13" s="662"/>
      <c r="H13" s="662"/>
      <c r="I13" s="662"/>
      <c r="J13" s="716">
        <f>J14</f>
        <v>18586309</v>
      </c>
      <c r="K13" s="1401">
        <f>K14</f>
        <v>14950150.67</v>
      </c>
      <c r="L13" s="1402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</row>
    <row r="14" spans="1:256" s="96" customFormat="1" ht="69.75" customHeight="1">
      <c r="A14" s="717" t="s">
        <v>79</v>
      </c>
      <c r="B14" s="942"/>
      <c r="C14" s="942"/>
      <c r="D14" s="943" t="s">
        <v>9</v>
      </c>
      <c r="E14" s="944"/>
      <c r="F14" s="645"/>
      <c r="G14" s="718"/>
      <c r="H14" s="719"/>
      <c r="I14" s="719"/>
      <c r="J14" s="720">
        <f>J15+J16+J17+J18+J19+J20</f>
        <v>18586309</v>
      </c>
      <c r="K14" s="1403">
        <f>K15+K16+K17+K18+K19+K20</f>
        <v>14950150.67</v>
      </c>
      <c r="L14" s="1404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  <c r="IV14" s="63"/>
    </row>
    <row r="15" spans="1:256" s="96" customFormat="1" ht="126">
      <c r="A15" s="333" t="s">
        <v>80</v>
      </c>
      <c r="B15" s="945" t="s">
        <v>81</v>
      </c>
      <c r="C15" s="945" t="s">
        <v>196</v>
      </c>
      <c r="D15" s="1405" t="s">
        <v>598</v>
      </c>
      <c r="E15" s="946" t="s">
        <v>182</v>
      </c>
      <c r="F15" s="947"/>
      <c r="G15" s="948"/>
      <c r="H15" s="948"/>
      <c r="I15" s="948"/>
      <c r="J15" s="646">
        <f>160990+1934747</f>
        <v>2095737</v>
      </c>
      <c r="K15" s="1013">
        <v>160989</v>
      </c>
      <c r="L15" s="1406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  <c r="IU15" s="63"/>
      <c r="IV15" s="63"/>
    </row>
    <row r="16" spans="1:256" s="487" customFormat="1" ht="58.5" customHeight="1">
      <c r="A16" s="724" t="s">
        <v>82</v>
      </c>
      <c r="B16" s="722" t="s">
        <v>223</v>
      </c>
      <c r="C16" s="722" t="s">
        <v>197</v>
      </c>
      <c r="D16" s="1407" t="s">
        <v>476</v>
      </c>
      <c r="E16" s="949" t="s">
        <v>315</v>
      </c>
      <c r="F16" s="950"/>
      <c r="G16" s="951"/>
      <c r="H16" s="951"/>
      <c r="I16" s="951"/>
      <c r="J16" s="952">
        <v>7440800</v>
      </c>
      <c r="K16" s="1013">
        <v>7399991.6</v>
      </c>
      <c r="L16" s="1406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  <c r="IV16" s="63"/>
    </row>
    <row r="17" spans="1:256" s="96" customFormat="1" ht="78.75" customHeight="1">
      <c r="A17" s="724" t="s">
        <v>278</v>
      </c>
      <c r="B17" s="722" t="s">
        <v>279</v>
      </c>
      <c r="C17" s="722" t="s">
        <v>280</v>
      </c>
      <c r="D17" s="1407" t="s">
        <v>307</v>
      </c>
      <c r="E17" s="949" t="s">
        <v>315</v>
      </c>
      <c r="F17" s="950"/>
      <c r="G17" s="951"/>
      <c r="H17" s="951"/>
      <c r="I17" s="951"/>
      <c r="J17" s="952">
        <v>304000</v>
      </c>
      <c r="K17" s="1013">
        <v>303999.84</v>
      </c>
      <c r="L17" s="1406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  <c r="IU17" s="63"/>
      <c r="IV17" s="63"/>
    </row>
    <row r="18" spans="1:256" s="96" customFormat="1" ht="66" customHeight="1">
      <c r="A18" s="1392" t="s">
        <v>68</v>
      </c>
      <c r="B18" s="953" t="s">
        <v>69</v>
      </c>
      <c r="C18" s="953" t="s">
        <v>199</v>
      </c>
      <c r="D18" s="1408" t="s">
        <v>70</v>
      </c>
      <c r="E18" s="946" t="s">
        <v>493</v>
      </c>
      <c r="F18" s="950"/>
      <c r="G18" s="951"/>
      <c r="H18" s="951"/>
      <c r="I18" s="951"/>
      <c r="J18" s="952">
        <v>51172</v>
      </c>
      <c r="K18" s="1013">
        <v>45570.23</v>
      </c>
      <c r="L18" s="1406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  <c r="IV18" s="63"/>
    </row>
    <row r="19" spans="1:256" s="97" customFormat="1" ht="48" customHeight="1">
      <c r="A19" s="1388" t="s">
        <v>469</v>
      </c>
      <c r="B19" s="1391" t="s">
        <v>533</v>
      </c>
      <c r="C19" s="1391" t="s">
        <v>185</v>
      </c>
      <c r="D19" s="1409" t="s">
        <v>470</v>
      </c>
      <c r="E19" s="954" t="s">
        <v>182</v>
      </c>
      <c r="F19" s="950"/>
      <c r="G19" s="951"/>
      <c r="H19" s="951"/>
      <c r="I19" s="951"/>
      <c r="J19" s="952">
        <v>755000</v>
      </c>
      <c r="K19" s="1013"/>
      <c r="L19" s="1406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  <c r="IS19" s="63"/>
      <c r="IT19" s="63"/>
      <c r="IU19" s="63"/>
      <c r="IV19" s="63"/>
    </row>
    <row r="20" spans="1:256" s="97" customFormat="1" ht="114.75" customHeight="1">
      <c r="A20" s="1568" t="s">
        <v>446</v>
      </c>
      <c r="B20" s="722">
        <v>9800</v>
      </c>
      <c r="C20" s="953" t="s">
        <v>217</v>
      </c>
      <c r="D20" s="1582" t="s">
        <v>537</v>
      </c>
      <c r="E20" s="954" t="s">
        <v>599</v>
      </c>
      <c r="F20" s="950"/>
      <c r="G20" s="951"/>
      <c r="H20" s="951"/>
      <c r="I20" s="951"/>
      <c r="J20" s="952">
        <f>900000+6950000+89600</f>
        <v>7939600</v>
      </c>
      <c r="K20" s="1013">
        <f>6950000+89600</f>
        <v>7039600</v>
      </c>
      <c r="L20" s="1406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  <c r="IU20" s="63"/>
      <c r="IV20" s="63"/>
    </row>
    <row r="21" spans="1:256" s="97" customFormat="1" ht="67.5" customHeight="1" thickBot="1">
      <c r="A21" s="1573" t="s">
        <v>85</v>
      </c>
      <c r="B21" s="1574" t="s">
        <v>574</v>
      </c>
      <c r="C21" s="1574" t="s">
        <v>574</v>
      </c>
      <c r="D21" s="1575" t="s">
        <v>600</v>
      </c>
      <c r="E21" s="1576"/>
      <c r="F21" s="1577"/>
      <c r="G21" s="1578"/>
      <c r="H21" s="1578"/>
      <c r="I21" s="1578"/>
      <c r="J21" s="1579">
        <f>J22</f>
        <v>443675</v>
      </c>
      <c r="K21" s="1580">
        <f>K22</f>
        <v>47850</v>
      </c>
      <c r="L21" s="1581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  <c r="IU21" s="63"/>
      <c r="IV21" s="63"/>
    </row>
    <row r="22" spans="1:256" s="488" customFormat="1" ht="63">
      <c r="A22" s="960" t="s">
        <v>86</v>
      </c>
      <c r="B22" s="961" t="s">
        <v>574</v>
      </c>
      <c r="C22" s="961" t="s">
        <v>574</v>
      </c>
      <c r="D22" s="1412" t="s">
        <v>600</v>
      </c>
      <c r="E22" s="962"/>
      <c r="F22" s="963"/>
      <c r="G22" s="964"/>
      <c r="H22" s="964"/>
      <c r="I22" s="964"/>
      <c r="J22" s="647">
        <f>J23+J24</f>
        <v>443675</v>
      </c>
      <c r="K22" s="1413">
        <f>K23+K25</f>
        <v>47850</v>
      </c>
      <c r="L22" s="1414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  <c r="IU22" s="63"/>
      <c r="IV22" s="63"/>
    </row>
    <row r="23" spans="1:256" s="489" customFormat="1" ht="90" customHeight="1">
      <c r="A23" s="1415" t="s">
        <v>15</v>
      </c>
      <c r="B23" s="1394">
        <v>1021</v>
      </c>
      <c r="C23" s="1390" t="s">
        <v>203</v>
      </c>
      <c r="D23" s="1416" t="s">
        <v>502</v>
      </c>
      <c r="E23" s="956" t="s">
        <v>182</v>
      </c>
      <c r="F23" s="1417"/>
      <c r="G23" s="1418"/>
      <c r="H23" s="1418"/>
      <c r="I23" s="1418"/>
      <c r="J23" s="1419">
        <f>168195+52080+175550</f>
        <v>395825</v>
      </c>
      <c r="K23" s="1013"/>
      <c r="L23" s="1414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  <c r="IU23" s="63"/>
      <c r="IV23" s="63"/>
    </row>
    <row r="24" spans="1:256" s="489" customFormat="1" ht="63" customHeight="1">
      <c r="A24" s="1707" t="s">
        <v>512</v>
      </c>
      <c r="B24" s="1709" t="s">
        <v>430</v>
      </c>
      <c r="C24" s="1738" t="s">
        <v>200</v>
      </c>
      <c r="D24" s="1740" t="s">
        <v>471</v>
      </c>
      <c r="E24" s="956" t="s">
        <v>182</v>
      </c>
      <c r="F24" s="965"/>
      <c r="G24" s="966"/>
      <c r="H24" s="966"/>
      <c r="I24" s="966"/>
      <c r="J24" s="493">
        <v>47850</v>
      </c>
      <c r="K24" s="997">
        <f>K25</f>
        <v>47850</v>
      </c>
      <c r="L24" s="1420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  <c r="IU24" s="63"/>
      <c r="IV24" s="63"/>
    </row>
    <row r="25" spans="1:256" s="489" customFormat="1" ht="81" customHeight="1" thickBot="1">
      <c r="A25" s="1718"/>
      <c r="B25" s="1719"/>
      <c r="C25" s="1739"/>
      <c r="D25" s="1741"/>
      <c r="E25" s="1052" t="s">
        <v>601</v>
      </c>
      <c r="F25" s="1053"/>
      <c r="G25" s="1054"/>
      <c r="H25" s="1054"/>
      <c r="I25" s="1054"/>
      <c r="J25" s="1055">
        <v>47850</v>
      </c>
      <c r="K25" s="1473">
        <v>47850</v>
      </c>
      <c r="L25" s="1421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  <c r="IU25" s="63"/>
      <c r="IV25" s="63"/>
    </row>
    <row r="26" spans="1:256" s="531" customFormat="1" ht="87.75" customHeight="1" thickBot="1">
      <c r="A26" s="331" t="s">
        <v>101</v>
      </c>
      <c r="B26" s="939"/>
      <c r="C26" s="939"/>
      <c r="D26" s="1422" t="s">
        <v>355</v>
      </c>
      <c r="E26" s="1056"/>
      <c r="F26" s="334"/>
      <c r="G26" s="332"/>
      <c r="H26" s="332"/>
      <c r="I26" s="332"/>
      <c r="J26" s="721">
        <f>J27</f>
        <v>1119376</v>
      </c>
      <c r="K26" s="1411">
        <f>K27</f>
        <v>1096375.95</v>
      </c>
      <c r="L26" s="1402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  <c r="IU26" s="63"/>
      <c r="IV26" s="63"/>
    </row>
    <row r="27" spans="1:256" s="489" customFormat="1" ht="96" customHeight="1">
      <c r="A27" s="968" t="s">
        <v>102</v>
      </c>
      <c r="B27" s="969"/>
      <c r="C27" s="969"/>
      <c r="D27" s="1423" t="s">
        <v>355</v>
      </c>
      <c r="E27" s="970"/>
      <c r="F27" s="971"/>
      <c r="G27" s="972"/>
      <c r="H27" s="972"/>
      <c r="I27" s="972"/>
      <c r="J27" s="647">
        <f>SUM(J28:J29)</f>
        <v>1119376</v>
      </c>
      <c r="K27" s="1413">
        <f>SUM(K28:K29)</f>
        <v>1096375.95</v>
      </c>
      <c r="L27" s="1424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  <c r="IU27" s="63"/>
      <c r="IV27" s="63"/>
    </row>
    <row r="28" spans="1:256" s="297" customFormat="1" ht="97.5" customHeight="1">
      <c r="A28" s="333" t="s">
        <v>103</v>
      </c>
      <c r="B28" s="945" t="s">
        <v>88</v>
      </c>
      <c r="C28" s="945" t="s">
        <v>196</v>
      </c>
      <c r="D28" s="1405" t="s">
        <v>13</v>
      </c>
      <c r="E28" s="946" t="s">
        <v>182</v>
      </c>
      <c r="F28" s="973"/>
      <c r="G28" s="974"/>
      <c r="H28" s="974"/>
      <c r="I28" s="974"/>
      <c r="J28" s="646">
        <v>23000</v>
      </c>
      <c r="K28" s="1013"/>
      <c r="L28" s="1425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  <c r="IU28" s="63"/>
      <c r="IV28" s="63"/>
    </row>
    <row r="29" spans="1:256" s="297" customFormat="1" ht="228" thickBot="1">
      <c r="A29" s="1388" t="s">
        <v>513</v>
      </c>
      <c r="B29" s="1389" t="s">
        <v>514</v>
      </c>
      <c r="C29" s="1389" t="s">
        <v>335</v>
      </c>
      <c r="D29" s="1426" t="s">
        <v>515</v>
      </c>
      <c r="E29" s="1047" t="s">
        <v>733</v>
      </c>
      <c r="F29" s="955" t="s">
        <v>602</v>
      </c>
      <c r="G29" s="957">
        <v>19130675</v>
      </c>
      <c r="H29" s="957">
        <f>5536036+201301.9+19600</f>
        <v>5756937.9</v>
      </c>
      <c r="I29" s="1048">
        <f>H29/G29</f>
        <v>0.30092706608627245</v>
      </c>
      <c r="J29" s="493">
        <v>1096376</v>
      </c>
      <c r="K29" s="1043">
        <v>1096375.95</v>
      </c>
      <c r="L29" s="1427">
        <v>1</v>
      </c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  <c r="IU29" s="63"/>
      <c r="IV29" s="63"/>
    </row>
    <row r="30" spans="1:256" s="297" customFormat="1" ht="81.75" thickBot="1">
      <c r="A30" s="331" t="s">
        <v>226</v>
      </c>
      <c r="B30" s="1049"/>
      <c r="C30" s="1049"/>
      <c r="D30" s="1428" t="s">
        <v>356</v>
      </c>
      <c r="E30" s="1050"/>
      <c r="F30" s="1049"/>
      <c r="G30" s="1051"/>
      <c r="H30" s="1051"/>
      <c r="I30" s="1051"/>
      <c r="J30" s="723">
        <f>J31</f>
        <v>68091860</v>
      </c>
      <c r="K30" s="1429">
        <f>K31</f>
        <v>12166435.73</v>
      </c>
      <c r="L30" s="1242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  <c r="IU30" s="63"/>
      <c r="IV30" s="63"/>
    </row>
    <row r="31" spans="1:256" s="299" customFormat="1" ht="84">
      <c r="A31" s="968" t="s">
        <v>227</v>
      </c>
      <c r="B31" s="963"/>
      <c r="C31" s="975"/>
      <c r="D31" s="1430" t="s">
        <v>356</v>
      </c>
      <c r="E31" s="976"/>
      <c r="F31" s="977"/>
      <c r="G31" s="978"/>
      <c r="H31" s="978"/>
      <c r="I31" s="978"/>
      <c r="J31" s="978">
        <f>J34+J32+J36+J38+J39+J40+J44+J45+J47+J49+J51+J53+J55+J57+J58+J60+J64+J62+J66+J67+J42</f>
        <v>68091860</v>
      </c>
      <c r="K31" s="979">
        <f>K34+K32+K36+K38+K39+K40+K44+K46+K47+K49+K51+K53+K55+K57+K58+K60+K64+K62+K66+K67+K42</f>
        <v>12166435.73</v>
      </c>
      <c r="L31" s="1431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  <c r="IU31" s="63"/>
      <c r="IV31" s="63"/>
    </row>
    <row r="32" spans="1:256" s="490" customFormat="1" ht="162" customHeight="1">
      <c r="A32" s="1699">
        <v>1511010</v>
      </c>
      <c r="B32" s="1701" t="s">
        <v>211</v>
      </c>
      <c r="C32" s="1701" t="s">
        <v>202</v>
      </c>
      <c r="D32" s="1703" t="s">
        <v>91</v>
      </c>
      <c r="E32" s="980" t="s">
        <v>603</v>
      </c>
      <c r="F32" s="1713" t="s">
        <v>602</v>
      </c>
      <c r="G32" s="981">
        <v>6724665</v>
      </c>
      <c r="H32" s="981">
        <v>46740</v>
      </c>
      <c r="I32" s="982">
        <f>H32/G32</f>
        <v>0.006950532108290896</v>
      </c>
      <c r="J32" s="981">
        <v>4694110</v>
      </c>
      <c r="K32" s="1013">
        <f>K33</f>
        <v>32693.88</v>
      </c>
      <c r="L32" s="1432">
        <v>0.012</v>
      </c>
      <c r="M32" s="143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  <c r="IR32" s="63"/>
      <c r="IS32" s="63"/>
      <c r="IT32" s="63"/>
      <c r="IU32" s="63"/>
      <c r="IV32" s="63"/>
    </row>
    <row r="33" spans="1:256" s="297" customFormat="1" ht="59.25" customHeight="1">
      <c r="A33" s="1715"/>
      <c r="B33" s="1716"/>
      <c r="C33" s="1716"/>
      <c r="D33" s="1717"/>
      <c r="E33" s="983" t="s">
        <v>604</v>
      </c>
      <c r="F33" s="1714"/>
      <c r="G33" s="1434">
        <v>32955</v>
      </c>
      <c r="H33" s="1434">
        <v>0</v>
      </c>
      <c r="I33" s="1435">
        <f>H33/G33</f>
        <v>0</v>
      </c>
      <c r="J33" s="1434">
        <v>32955</v>
      </c>
      <c r="K33" s="1017">
        <v>32693.88</v>
      </c>
      <c r="L33" s="1436">
        <v>1</v>
      </c>
      <c r="M33" s="143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  <c r="IQ33" s="63"/>
      <c r="IR33" s="63"/>
      <c r="IS33" s="63"/>
      <c r="IT33" s="63"/>
      <c r="IU33" s="63"/>
      <c r="IV33" s="63"/>
    </row>
    <row r="34" spans="1:256" s="299" customFormat="1" ht="215.25" customHeight="1">
      <c r="A34" s="1736" t="s">
        <v>473</v>
      </c>
      <c r="B34" s="1732" t="s">
        <v>16</v>
      </c>
      <c r="C34" s="1732" t="s">
        <v>203</v>
      </c>
      <c r="D34" s="1734" t="s">
        <v>502</v>
      </c>
      <c r="E34" s="984" t="s">
        <v>605</v>
      </c>
      <c r="F34" s="1713" t="s">
        <v>606</v>
      </c>
      <c r="G34" s="981">
        <v>14199683</v>
      </c>
      <c r="H34" s="985">
        <v>1040629</v>
      </c>
      <c r="I34" s="982">
        <f>H34/G34</f>
        <v>0.0732853684128019</v>
      </c>
      <c r="J34" s="981">
        <f>6202186+6588451</f>
        <v>12790637</v>
      </c>
      <c r="K34" s="1013">
        <v>7425582.1</v>
      </c>
      <c r="L34" s="1432">
        <v>0.596</v>
      </c>
      <c r="M34" s="143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  <c r="IR34" s="63"/>
      <c r="IS34" s="63"/>
      <c r="IT34" s="63"/>
      <c r="IU34" s="63"/>
      <c r="IV34" s="63"/>
    </row>
    <row r="35" spans="1:256" s="297" customFormat="1" ht="40.5" customHeight="1">
      <c r="A35" s="1737"/>
      <c r="B35" s="1733"/>
      <c r="C35" s="1733"/>
      <c r="D35" s="1735"/>
      <c r="E35" s="983" t="s">
        <v>607</v>
      </c>
      <c r="F35" s="1714"/>
      <c r="G35" s="979">
        <v>1218131</v>
      </c>
      <c r="H35" s="986">
        <v>1040629</v>
      </c>
      <c r="I35" s="987">
        <v>1</v>
      </c>
      <c r="J35" s="981"/>
      <c r="K35" s="1013"/>
      <c r="L35" s="1437">
        <v>1</v>
      </c>
      <c r="M35" s="143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  <c r="IQ35" s="63"/>
      <c r="IR35" s="63"/>
      <c r="IS35" s="63"/>
      <c r="IT35" s="63"/>
      <c r="IU35" s="63"/>
      <c r="IV35" s="63"/>
    </row>
    <row r="36" spans="1:256" s="297" customFormat="1" ht="153" customHeight="1">
      <c r="A36" s="1736" t="s">
        <v>473</v>
      </c>
      <c r="B36" s="1732" t="s">
        <v>16</v>
      </c>
      <c r="C36" s="1732" t="s">
        <v>203</v>
      </c>
      <c r="D36" s="1734" t="s">
        <v>502</v>
      </c>
      <c r="E36" s="984" t="s">
        <v>608</v>
      </c>
      <c r="F36" s="1713" t="s">
        <v>602</v>
      </c>
      <c r="G36" s="981">
        <v>2577176</v>
      </c>
      <c r="H36" s="981">
        <v>48439</v>
      </c>
      <c r="I36" s="982">
        <f>H36/G36</f>
        <v>0.01879537912816199</v>
      </c>
      <c r="J36" s="981">
        <v>2012776</v>
      </c>
      <c r="K36" s="1013">
        <f>K37</f>
        <v>32048.33</v>
      </c>
      <c r="L36" s="1432">
        <v>0.031</v>
      </c>
      <c r="M36" s="143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  <c r="IQ36" s="63"/>
      <c r="IR36" s="63"/>
      <c r="IS36" s="63"/>
      <c r="IT36" s="63"/>
      <c r="IU36" s="63"/>
      <c r="IV36" s="63"/>
    </row>
    <row r="37" spans="1:256" s="297" customFormat="1" ht="45.75" customHeight="1">
      <c r="A37" s="1737"/>
      <c r="B37" s="1733"/>
      <c r="C37" s="1733"/>
      <c r="D37" s="1735"/>
      <c r="E37" s="983" t="s">
        <v>604</v>
      </c>
      <c r="F37" s="1714"/>
      <c r="G37" s="1434">
        <v>32049</v>
      </c>
      <c r="H37" s="1434">
        <v>0</v>
      </c>
      <c r="I37" s="1435">
        <f>H37/G37</f>
        <v>0</v>
      </c>
      <c r="J37" s="1434">
        <v>32049</v>
      </c>
      <c r="K37" s="1017">
        <v>32048.33</v>
      </c>
      <c r="L37" s="1438">
        <v>1</v>
      </c>
      <c r="M37" s="143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  <c r="IQ37" s="63"/>
      <c r="IR37" s="63"/>
      <c r="IS37" s="63"/>
      <c r="IT37" s="63"/>
      <c r="IU37" s="63"/>
      <c r="IV37" s="63"/>
    </row>
    <row r="38" spans="1:256" s="297" customFormat="1" ht="182.25" customHeight="1">
      <c r="A38" s="1388" t="s">
        <v>474</v>
      </c>
      <c r="B38" s="1389" t="s">
        <v>223</v>
      </c>
      <c r="C38" s="1389" t="s">
        <v>197</v>
      </c>
      <c r="D38" s="1439" t="s">
        <v>476</v>
      </c>
      <c r="E38" s="988" t="s">
        <v>609</v>
      </c>
      <c r="F38" s="492" t="s">
        <v>602</v>
      </c>
      <c r="G38" s="989">
        <v>1463482</v>
      </c>
      <c r="H38" s="989">
        <v>1264348</v>
      </c>
      <c r="I38" s="982">
        <f>H38/G38</f>
        <v>0.8639313636928914</v>
      </c>
      <c r="J38" s="990">
        <v>103135</v>
      </c>
      <c r="K38" s="1017"/>
      <c r="L38" s="1432">
        <v>0.864</v>
      </c>
      <c r="M38" s="1433"/>
      <c r="N38" s="991"/>
      <c r="O38" s="991"/>
      <c r="P38" s="991"/>
      <c r="Q38" s="991"/>
      <c r="R38" s="991"/>
      <c r="S38" s="991"/>
      <c r="T38" s="991"/>
      <c r="U38" s="991"/>
      <c r="V38" s="991"/>
      <c r="W38" s="991"/>
      <c r="X38" s="991"/>
      <c r="Y38" s="991"/>
      <c r="Z38" s="991"/>
      <c r="AA38" s="991"/>
      <c r="AB38" s="991"/>
      <c r="AC38" s="991"/>
      <c r="AD38" s="991"/>
      <c r="AE38" s="991"/>
      <c r="AF38" s="991"/>
      <c r="AG38" s="991"/>
      <c r="AH38" s="991"/>
      <c r="AI38" s="991"/>
      <c r="AJ38" s="991"/>
      <c r="AK38" s="991"/>
      <c r="AL38" s="991"/>
      <c r="AM38" s="991"/>
      <c r="AN38" s="991"/>
      <c r="AO38" s="991"/>
      <c r="AP38" s="991"/>
      <c r="AQ38" s="991"/>
      <c r="AR38" s="991"/>
      <c r="AS38" s="991"/>
      <c r="AT38" s="991"/>
      <c r="AU38" s="991"/>
      <c r="AV38" s="991"/>
      <c r="AW38" s="991"/>
      <c r="AX38" s="991"/>
      <c r="AY38" s="991"/>
      <c r="AZ38" s="991"/>
      <c r="BA38" s="991"/>
      <c r="BB38" s="991"/>
      <c r="BC38" s="991"/>
      <c r="BD38" s="991"/>
      <c r="BE38" s="991"/>
      <c r="BF38" s="991"/>
      <c r="BG38" s="991"/>
      <c r="BH38" s="991"/>
      <c r="BI38" s="991"/>
      <c r="BJ38" s="991"/>
      <c r="BK38" s="991"/>
      <c r="BL38" s="991"/>
      <c r="BM38" s="991"/>
      <c r="BN38" s="991"/>
      <c r="BO38" s="991"/>
      <c r="BP38" s="991"/>
      <c r="BQ38" s="991"/>
      <c r="BR38" s="991"/>
      <c r="BS38" s="991"/>
      <c r="BT38" s="991"/>
      <c r="BU38" s="991"/>
      <c r="BV38" s="991"/>
      <c r="BW38" s="991"/>
      <c r="BX38" s="991"/>
      <c r="BY38" s="991"/>
      <c r="BZ38" s="991"/>
      <c r="CA38" s="991"/>
      <c r="CB38" s="991"/>
      <c r="CC38" s="991"/>
      <c r="CD38" s="991"/>
      <c r="CE38" s="991"/>
      <c r="CF38" s="991"/>
      <c r="CG38" s="991"/>
      <c r="CH38" s="991"/>
      <c r="CI38" s="991"/>
      <c r="CJ38" s="991"/>
      <c r="CK38" s="991"/>
      <c r="CL38" s="991"/>
      <c r="CM38" s="991"/>
      <c r="CN38" s="991"/>
      <c r="CO38" s="991"/>
      <c r="CP38" s="991"/>
      <c r="CQ38" s="991"/>
      <c r="CR38" s="991"/>
      <c r="CS38" s="991"/>
      <c r="CT38" s="991"/>
      <c r="CU38" s="991"/>
      <c r="CV38" s="991"/>
      <c r="CW38" s="991"/>
      <c r="CX38" s="991"/>
      <c r="CY38" s="991"/>
      <c r="CZ38" s="991"/>
      <c r="DA38" s="991"/>
      <c r="DB38" s="991"/>
      <c r="DC38" s="991"/>
      <c r="DD38" s="991"/>
      <c r="DE38" s="991"/>
      <c r="DF38" s="991"/>
      <c r="DG38" s="991"/>
      <c r="DH38" s="991"/>
      <c r="DI38" s="991"/>
      <c r="DJ38" s="991"/>
      <c r="DK38" s="991"/>
      <c r="DL38" s="991"/>
      <c r="DM38" s="991"/>
      <c r="DN38" s="991"/>
      <c r="DO38" s="991"/>
      <c r="DP38" s="991"/>
      <c r="DQ38" s="991"/>
      <c r="DR38" s="991"/>
      <c r="DS38" s="991"/>
      <c r="DT38" s="991"/>
      <c r="DU38" s="991"/>
      <c r="DV38" s="991"/>
      <c r="DW38" s="991"/>
      <c r="DX38" s="991"/>
      <c r="DY38" s="991"/>
      <c r="DZ38" s="991"/>
      <c r="EA38" s="991"/>
      <c r="EB38" s="991"/>
      <c r="EC38" s="991"/>
      <c r="ED38" s="991"/>
      <c r="EE38" s="991"/>
      <c r="EF38" s="991"/>
      <c r="EG38" s="991"/>
      <c r="EH38" s="991"/>
      <c r="EI38" s="991"/>
      <c r="EJ38" s="991"/>
      <c r="EK38" s="991"/>
      <c r="EL38" s="991"/>
      <c r="EM38" s="991"/>
      <c r="EN38" s="991"/>
      <c r="EO38" s="991"/>
      <c r="EP38" s="991"/>
      <c r="EQ38" s="991"/>
      <c r="ER38" s="991"/>
      <c r="ES38" s="991"/>
      <c r="ET38" s="991"/>
      <c r="EU38" s="991"/>
      <c r="EV38" s="991"/>
      <c r="EW38" s="991"/>
      <c r="EX38" s="991"/>
      <c r="EY38" s="991"/>
      <c r="EZ38" s="991"/>
      <c r="FA38" s="991"/>
      <c r="FB38" s="991"/>
      <c r="FC38" s="991"/>
      <c r="FD38" s="991"/>
      <c r="FE38" s="991"/>
      <c r="FF38" s="991"/>
      <c r="FG38" s="991"/>
      <c r="FH38" s="991"/>
      <c r="FI38" s="991"/>
      <c r="FJ38" s="991"/>
      <c r="FK38" s="991"/>
      <c r="FL38" s="991"/>
      <c r="FM38" s="991"/>
      <c r="FN38" s="991"/>
      <c r="FO38" s="991"/>
      <c r="FP38" s="991"/>
      <c r="FQ38" s="991"/>
      <c r="FR38" s="991"/>
      <c r="FS38" s="991"/>
      <c r="FT38" s="991"/>
      <c r="FU38" s="991"/>
      <c r="FV38" s="991"/>
      <c r="FW38" s="991"/>
      <c r="FX38" s="991"/>
      <c r="FY38" s="991"/>
      <c r="FZ38" s="991"/>
      <c r="GA38" s="991"/>
      <c r="GB38" s="991"/>
      <c r="GC38" s="991"/>
      <c r="GD38" s="991"/>
      <c r="GE38" s="991"/>
      <c r="GF38" s="991"/>
      <c r="GG38" s="991"/>
      <c r="GH38" s="991"/>
      <c r="GI38" s="991"/>
      <c r="GJ38" s="991"/>
      <c r="GK38" s="991"/>
      <c r="GL38" s="991"/>
      <c r="GM38" s="991"/>
      <c r="GN38" s="991"/>
      <c r="GO38" s="991"/>
      <c r="GP38" s="991"/>
      <c r="GQ38" s="991"/>
      <c r="GR38" s="991"/>
      <c r="GS38" s="991"/>
      <c r="GT38" s="991"/>
      <c r="GU38" s="991"/>
      <c r="GV38" s="991"/>
      <c r="GW38" s="991"/>
      <c r="GX38" s="991"/>
      <c r="GY38" s="991"/>
      <c r="GZ38" s="991"/>
      <c r="HA38" s="991"/>
      <c r="HB38" s="991"/>
      <c r="HC38" s="991"/>
      <c r="HD38" s="991"/>
      <c r="HE38" s="991"/>
      <c r="HF38" s="991"/>
      <c r="HG38" s="991"/>
      <c r="HH38" s="991"/>
      <c r="HI38" s="991"/>
      <c r="HJ38" s="991"/>
      <c r="HK38" s="991"/>
      <c r="HL38" s="991"/>
      <c r="HM38" s="991"/>
      <c r="HN38" s="991"/>
      <c r="HO38" s="991"/>
      <c r="HP38" s="991"/>
      <c r="HQ38" s="991"/>
      <c r="HR38" s="991"/>
      <c r="HS38" s="991"/>
      <c r="HT38" s="991"/>
      <c r="HU38" s="991"/>
      <c r="HV38" s="991"/>
      <c r="HW38" s="991"/>
      <c r="HX38" s="991"/>
      <c r="HY38" s="991"/>
      <c r="HZ38" s="991"/>
      <c r="IA38" s="991"/>
      <c r="IB38" s="991"/>
      <c r="IC38" s="991"/>
      <c r="ID38" s="991"/>
      <c r="IE38" s="991"/>
      <c r="IF38" s="991"/>
      <c r="IG38" s="991"/>
      <c r="IH38" s="991"/>
      <c r="II38" s="991"/>
      <c r="IJ38" s="991"/>
      <c r="IK38" s="991"/>
      <c r="IL38" s="991"/>
      <c r="IM38" s="991"/>
      <c r="IN38" s="991"/>
      <c r="IO38" s="991"/>
      <c r="IP38" s="991"/>
      <c r="IQ38" s="991"/>
      <c r="IR38" s="991"/>
      <c r="IS38" s="991"/>
      <c r="IT38" s="991"/>
      <c r="IU38" s="991"/>
      <c r="IV38" s="991"/>
    </row>
    <row r="39" spans="1:256" s="297" customFormat="1" ht="168.75" customHeight="1">
      <c r="A39" s="1388" t="s">
        <v>474</v>
      </c>
      <c r="B39" s="1389" t="s">
        <v>223</v>
      </c>
      <c r="C39" s="1389" t="s">
        <v>197</v>
      </c>
      <c r="D39" s="1439" t="s">
        <v>476</v>
      </c>
      <c r="E39" s="1440" t="s">
        <v>443</v>
      </c>
      <c r="F39" s="491" t="s">
        <v>602</v>
      </c>
      <c r="G39" s="989">
        <v>959821</v>
      </c>
      <c r="H39" s="989">
        <v>365336</v>
      </c>
      <c r="I39" s="982">
        <f>H39/G39</f>
        <v>0.3806293048391315</v>
      </c>
      <c r="J39" s="990">
        <v>509663</v>
      </c>
      <c r="K39" s="1013">
        <v>502290.44</v>
      </c>
      <c r="L39" s="1432">
        <v>1</v>
      </c>
      <c r="M39" s="1433"/>
      <c r="N39" s="991"/>
      <c r="O39" s="991"/>
      <c r="P39" s="991"/>
      <c r="Q39" s="991"/>
      <c r="R39" s="991"/>
      <c r="S39" s="991"/>
      <c r="T39" s="991"/>
      <c r="U39" s="991"/>
      <c r="V39" s="991"/>
      <c r="W39" s="991"/>
      <c r="X39" s="991"/>
      <c r="Y39" s="991"/>
      <c r="Z39" s="991"/>
      <c r="AA39" s="991"/>
      <c r="AB39" s="991"/>
      <c r="AC39" s="991"/>
      <c r="AD39" s="991"/>
      <c r="AE39" s="991"/>
      <c r="AF39" s="991"/>
      <c r="AG39" s="991"/>
      <c r="AH39" s="991"/>
      <c r="AI39" s="991"/>
      <c r="AJ39" s="991"/>
      <c r="AK39" s="991"/>
      <c r="AL39" s="991"/>
      <c r="AM39" s="991"/>
      <c r="AN39" s="991"/>
      <c r="AO39" s="991"/>
      <c r="AP39" s="991"/>
      <c r="AQ39" s="991"/>
      <c r="AR39" s="991"/>
      <c r="AS39" s="991"/>
      <c r="AT39" s="991"/>
      <c r="AU39" s="991"/>
      <c r="AV39" s="991"/>
      <c r="AW39" s="991"/>
      <c r="AX39" s="991"/>
      <c r="AY39" s="991"/>
      <c r="AZ39" s="991"/>
      <c r="BA39" s="991"/>
      <c r="BB39" s="991"/>
      <c r="BC39" s="991"/>
      <c r="BD39" s="991"/>
      <c r="BE39" s="991"/>
      <c r="BF39" s="991"/>
      <c r="BG39" s="991"/>
      <c r="BH39" s="991"/>
      <c r="BI39" s="991"/>
      <c r="BJ39" s="991"/>
      <c r="BK39" s="991"/>
      <c r="BL39" s="991"/>
      <c r="BM39" s="991"/>
      <c r="BN39" s="991"/>
      <c r="BO39" s="991"/>
      <c r="BP39" s="991"/>
      <c r="BQ39" s="991"/>
      <c r="BR39" s="991"/>
      <c r="BS39" s="991"/>
      <c r="BT39" s="991"/>
      <c r="BU39" s="991"/>
      <c r="BV39" s="991"/>
      <c r="BW39" s="991"/>
      <c r="BX39" s="991"/>
      <c r="BY39" s="991"/>
      <c r="BZ39" s="991"/>
      <c r="CA39" s="991"/>
      <c r="CB39" s="991"/>
      <c r="CC39" s="991"/>
      <c r="CD39" s="991"/>
      <c r="CE39" s="991"/>
      <c r="CF39" s="991"/>
      <c r="CG39" s="991"/>
      <c r="CH39" s="991"/>
      <c r="CI39" s="991"/>
      <c r="CJ39" s="991"/>
      <c r="CK39" s="991"/>
      <c r="CL39" s="991"/>
      <c r="CM39" s="991"/>
      <c r="CN39" s="991"/>
      <c r="CO39" s="991"/>
      <c r="CP39" s="991"/>
      <c r="CQ39" s="991"/>
      <c r="CR39" s="991"/>
      <c r="CS39" s="991"/>
      <c r="CT39" s="991"/>
      <c r="CU39" s="991"/>
      <c r="CV39" s="991"/>
      <c r="CW39" s="991"/>
      <c r="CX39" s="991"/>
      <c r="CY39" s="991"/>
      <c r="CZ39" s="991"/>
      <c r="DA39" s="991"/>
      <c r="DB39" s="991"/>
      <c r="DC39" s="991"/>
      <c r="DD39" s="991"/>
      <c r="DE39" s="991"/>
      <c r="DF39" s="991"/>
      <c r="DG39" s="991"/>
      <c r="DH39" s="991"/>
      <c r="DI39" s="991"/>
      <c r="DJ39" s="991"/>
      <c r="DK39" s="991"/>
      <c r="DL39" s="991"/>
      <c r="DM39" s="991"/>
      <c r="DN39" s="991"/>
      <c r="DO39" s="991"/>
      <c r="DP39" s="991"/>
      <c r="DQ39" s="991"/>
      <c r="DR39" s="991"/>
      <c r="DS39" s="991"/>
      <c r="DT39" s="991"/>
      <c r="DU39" s="991"/>
      <c r="DV39" s="991"/>
      <c r="DW39" s="991"/>
      <c r="DX39" s="991"/>
      <c r="DY39" s="991"/>
      <c r="DZ39" s="991"/>
      <c r="EA39" s="991"/>
      <c r="EB39" s="991"/>
      <c r="EC39" s="991"/>
      <c r="ED39" s="991"/>
      <c r="EE39" s="991"/>
      <c r="EF39" s="991"/>
      <c r="EG39" s="991"/>
      <c r="EH39" s="991"/>
      <c r="EI39" s="991"/>
      <c r="EJ39" s="991"/>
      <c r="EK39" s="991"/>
      <c r="EL39" s="991"/>
      <c r="EM39" s="991"/>
      <c r="EN39" s="991"/>
      <c r="EO39" s="991"/>
      <c r="EP39" s="991"/>
      <c r="EQ39" s="991"/>
      <c r="ER39" s="991"/>
      <c r="ES39" s="991"/>
      <c r="ET39" s="991"/>
      <c r="EU39" s="991"/>
      <c r="EV39" s="991"/>
      <c r="EW39" s="991"/>
      <c r="EX39" s="991"/>
      <c r="EY39" s="991"/>
      <c r="EZ39" s="991"/>
      <c r="FA39" s="991"/>
      <c r="FB39" s="991"/>
      <c r="FC39" s="991"/>
      <c r="FD39" s="991"/>
      <c r="FE39" s="991"/>
      <c r="FF39" s="991"/>
      <c r="FG39" s="991"/>
      <c r="FH39" s="991"/>
      <c r="FI39" s="991"/>
      <c r="FJ39" s="991"/>
      <c r="FK39" s="991"/>
      <c r="FL39" s="991"/>
      <c r="FM39" s="991"/>
      <c r="FN39" s="991"/>
      <c r="FO39" s="991"/>
      <c r="FP39" s="991"/>
      <c r="FQ39" s="991"/>
      <c r="FR39" s="991"/>
      <c r="FS39" s="991"/>
      <c r="FT39" s="991"/>
      <c r="FU39" s="991"/>
      <c r="FV39" s="991"/>
      <c r="FW39" s="991"/>
      <c r="FX39" s="991"/>
      <c r="FY39" s="991"/>
      <c r="FZ39" s="991"/>
      <c r="GA39" s="991"/>
      <c r="GB39" s="991"/>
      <c r="GC39" s="991"/>
      <c r="GD39" s="991"/>
      <c r="GE39" s="991"/>
      <c r="GF39" s="991"/>
      <c r="GG39" s="991"/>
      <c r="GH39" s="991"/>
      <c r="GI39" s="991"/>
      <c r="GJ39" s="991"/>
      <c r="GK39" s="991"/>
      <c r="GL39" s="991"/>
      <c r="GM39" s="991"/>
      <c r="GN39" s="991"/>
      <c r="GO39" s="991"/>
      <c r="GP39" s="991"/>
      <c r="GQ39" s="991"/>
      <c r="GR39" s="991"/>
      <c r="GS39" s="991"/>
      <c r="GT39" s="991"/>
      <c r="GU39" s="991"/>
      <c r="GV39" s="991"/>
      <c r="GW39" s="991"/>
      <c r="GX39" s="991"/>
      <c r="GY39" s="991"/>
      <c r="GZ39" s="991"/>
      <c r="HA39" s="991"/>
      <c r="HB39" s="991"/>
      <c r="HC39" s="991"/>
      <c r="HD39" s="991"/>
      <c r="HE39" s="991"/>
      <c r="HF39" s="991"/>
      <c r="HG39" s="991"/>
      <c r="HH39" s="991"/>
      <c r="HI39" s="991"/>
      <c r="HJ39" s="991"/>
      <c r="HK39" s="991"/>
      <c r="HL39" s="991"/>
      <c r="HM39" s="991"/>
      <c r="HN39" s="991"/>
      <c r="HO39" s="991"/>
      <c r="HP39" s="991"/>
      <c r="HQ39" s="991"/>
      <c r="HR39" s="991"/>
      <c r="HS39" s="991"/>
      <c r="HT39" s="991"/>
      <c r="HU39" s="991"/>
      <c r="HV39" s="991"/>
      <c r="HW39" s="991"/>
      <c r="HX39" s="991"/>
      <c r="HY39" s="991"/>
      <c r="HZ39" s="991"/>
      <c r="IA39" s="991"/>
      <c r="IB39" s="991"/>
      <c r="IC39" s="991"/>
      <c r="ID39" s="991"/>
      <c r="IE39" s="991"/>
      <c r="IF39" s="991"/>
      <c r="IG39" s="991"/>
      <c r="IH39" s="991"/>
      <c r="II39" s="991"/>
      <c r="IJ39" s="991"/>
      <c r="IK39" s="991"/>
      <c r="IL39" s="991"/>
      <c r="IM39" s="991"/>
      <c r="IN39" s="991"/>
      <c r="IO39" s="991"/>
      <c r="IP39" s="991"/>
      <c r="IQ39" s="991"/>
      <c r="IR39" s="991"/>
      <c r="IS39" s="991"/>
      <c r="IT39" s="991"/>
      <c r="IU39" s="991"/>
      <c r="IV39" s="991"/>
    </row>
    <row r="40" spans="1:256" s="297" customFormat="1" ht="114">
      <c r="A40" s="1707" t="s">
        <v>475</v>
      </c>
      <c r="B40" s="1709" t="s">
        <v>224</v>
      </c>
      <c r="C40" s="1709" t="s">
        <v>152</v>
      </c>
      <c r="D40" s="1711" t="s">
        <v>494</v>
      </c>
      <c r="E40" s="988" t="s">
        <v>610</v>
      </c>
      <c r="F40" s="1725" t="s">
        <v>602</v>
      </c>
      <c r="G40" s="989">
        <v>385436</v>
      </c>
      <c r="H40" s="989"/>
      <c r="I40" s="1441"/>
      <c r="J40" s="990">
        <v>385436</v>
      </c>
      <c r="K40" s="1017"/>
      <c r="L40" s="1432"/>
      <c r="M40" s="1433"/>
      <c r="N40" s="991"/>
      <c r="O40" s="991"/>
      <c r="P40" s="991"/>
      <c r="Q40" s="991"/>
      <c r="R40" s="991"/>
      <c r="S40" s="991"/>
      <c r="T40" s="991"/>
      <c r="U40" s="991"/>
      <c r="V40" s="991"/>
      <c r="W40" s="991"/>
      <c r="X40" s="991"/>
      <c r="Y40" s="991"/>
      <c r="Z40" s="991"/>
      <c r="AA40" s="991"/>
      <c r="AB40" s="991"/>
      <c r="AC40" s="991"/>
      <c r="AD40" s="991"/>
      <c r="AE40" s="991"/>
      <c r="AF40" s="991"/>
      <c r="AG40" s="991"/>
      <c r="AH40" s="991"/>
      <c r="AI40" s="991"/>
      <c r="AJ40" s="991"/>
      <c r="AK40" s="991"/>
      <c r="AL40" s="991"/>
      <c r="AM40" s="991"/>
      <c r="AN40" s="991"/>
      <c r="AO40" s="991"/>
      <c r="AP40" s="991"/>
      <c r="AQ40" s="991"/>
      <c r="AR40" s="991"/>
      <c r="AS40" s="991"/>
      <c r="AT40" s="991"/>
      <c r="AU40" s="991"/>
      <c r="AV40" s="991"/>
      <c r="AW40" s="991"/>
      <c r="AX40" s="991"/>
      <c r="AY40" s="991"/>
      <c r="AZ40" s="991"/>
      <c r="BA40" s="991"/>
      <c r="BB40" s="991"/>
      <c r="BC40" s="991"/>
      <c r="BD40" s="991"/>
      <c r="BE40" s="991"/>
      <c r="BF40" s="991"/>
      <c r="BG40" s="991"/>
      <c r="BH40" s="991"/>
      <c r="BI40" s="991"/>
      <c r="BJ40" s="991"/>
      <c r="BK40" s="991"/>
      <c r="BL40" s="991"/>
      <c r="BM40" s="991"/>
      <c r="BN40" s="991"/>
      <c r="BO40" s="991"/>
      <c r="BP40" s="991"/>
      <c r="BQ40" s="991"/>
      <c r="BR40" s="991"/>
      <c r="BS40" s="991"/>
      <c r="BT40" s="991"/>
      <c r="BU40" s="991"/>
      <c r="BV40" s="991"/>
      <c r="BW40" s="991"/>
      <c r="BX40" s="991"/>
      <c r="BY40" s="991"/>
      <c r="BZ40" s="991"/>
      <c r="CA40" s="991"/>
      <c r="CB40" s="991"/>
      <c r="CC40" s="991"/>
      <c r="CD40" s="991"/>
      <c r="CE40" s="991"/>
      <c r="CF40" s="991"/>
      <c r="CG40" s="991"/>
      <c r="CH40" s="991"/>
      <c r="CI40" s="991"/>
      <c r="CJ40" s="991"/>
      <c r="CK40" s="991"/>
      <c r="CL40" s="991"/>
      <c r="CM40" s="991"/>
      <c r="CN40" s="991"/>
      <c r="CO40" s="991"/>
      <c r="CP40" s="991"/>
      <c r="CQ40" s="991"/>
      <c r="CR40" s="991"/>
      <c r="CS40" s="991"/>
      <c r="CT40" s="991"/>
      <c r="CU40" s="991"/>
      <c r="CV40" s="991"/>
      <c r="CW40" s="991"/>
      <c r="CX40" s="991"/>
      <c r="CY40" s="991"/>
      <c r="CZ40" s="991"/>
      <c r="DA40" s="991"/>
      <c r="DB40" s="991"/>
      <c r="DC40" s="991"/>
      <c r="DD40" s="991"/>
      <c r="DE40" s="991"/>
      <c r="DF40" s="991"/>
      <c r="DG40" s="991"/>
      <c r="DH40" s="991"/>
      <c r="DI40" s="991"/>
      <c r="DJ40" s="991"/>
      <c r="DK40" s="991"/>
      <c r="DL40" s="991"/>
      <c r="DM40" s="991"/>
      <c r="DN40" s="991"/>
      <c r="DO40" s="991"/>
      <c r="DP40" s="991"/>
      <c r="DQ40" s="991"/>
      <c r="DR40" s="991"/>
      <c r="DS40" s="991"/>
      <c r="DT40" s="991"/>
      <c r="DU40" s="991"/>
      <c r="DV40" s="991"/>
      <c r="DW40" s="991"/>
      <c r="DX40" s="991"/>
      <c r="DY40" s="991"/>
      <c r="DZ40" s="991"/>
      <c r="EA40" s="991"/>
      <c r="EB40" s="991"/>
      <c r="EC40" s="991"/>
      <c r="ED40" s="991"/>
      <c r="EE40" s="991"/>
      <c r="EF40" s="991"/>
      <c r="EG40" s="991"/>
      <c r="EH40" s="991"/>
      <c r="EI40" s="991"/>
      <c r="EJ40" s="991"/>
      <c r="EK40" s="991"/>
      <c r="EL40" s="991"/>
      <c r="EM40" s="991"/>
      <c r="EN40" s="991"/>
      <c r="EO40" s="991"/>
      <c r="EP40" s="991"/>
      <c r="EQ40" s="991"/>
      <c r="ER40" s="991"/>
      <c r="ES40" s="991"/>
      <c r="ET40" s="991"/>
      <c r="EU40" s="991"/>
      <c r="EV40" s="991"/>
      <c r="EW40" s="991"/>
      <c r="EX40" s="991"/>
      <c r="EY40" s="991"/>
      <c r="EZ40" s="991"/>
      <c r="FA40" s="991"/>
      <c r="FB40" s="991"/>
      <c r="FC40" s="991"/>
      <c r="FD40" s="991"/>
      <c r="FE40" s="991"/>
      <c r="FF40" s="991"/>
      <c r="FG40" s="991"/>
      <c r="FH40" s="991"/>
      <c r="FI40" s="991"/>
      <c r="FJ40" s="991"/>
      <c r="FK40" s="991"/>
      <c r="FL40" s="991"/>
      <c r="FM40" s="991"/>
      <c r="FN40" s="991"/>
      <c r="FO40" s="991"/>
      <c r="FP40" s="991"/>
      <c r="FQ40" s="991"/>
      <c r="FR40" s="991"/>
      <c r="FS40" s="991"/>
      <c r="FT40" s="991"/>
      <c r="FU40" s="991"/>
      <c r="FV40" s="991"/>
      <c r="FW40" s="991"/>
      <c r="FX40" s="991"/>
      <c r="FY40" s="991"/>
      <c r="FZ40" s="991"/>
      <c r="GA40" s="991"/>
      <c r="GB40" s="991"/>
      <c r="GC40" s="991"/>
      <c r="GD40" s="991"/>
      <c r="GE40" s="991"/>
      <c r="GF40" s="991"/>
      <c r="GG40" s="991"/>
      <c r="GH40" s="991"/>
      <c r="GI40" s="991"/>
      <c r="GJ40" s="991"/>
      <c r="GK40" s="991"/>
      <c r="GL40" s="991"/>
      <c r="GM40" s="991"/>
      <c r="GN40" s="991"/>
      <c r="GO40" s="991"/>
      <c r="GP40" s="991"/>
      <c r="GQ40" s="991"/>
      <c r="GR40" s="991"/>
      <c r="GS40" s="991"/>
      <c r="GT40" s="991"/>
      <c r="GU40" s="991"/>
      <c r="GV40" s="991"/>
      <c r="GW40" s="991"/>
      <c r="GX40" s="991"/>
      <c r="GY40" s="991"/>
      <c r="GZ40" s="991"/>
      <c r="HA40" s="991"/>
      <c r="HB40" s="991"/>
      <c r="HC40" s="991"/>
      <c r="HD40" s="991"/>
      <c r="HE40" s="991"/>
      <c r="HF40" s="991"/>
      <c r="HG40" s="991"/>
      <c r="HH40" s="991"/>
      <c r="HI40" s="991"/>
      <c r="HJ40" s="991"/>
      <c r="HK40" s="991"/>
      <c r="HL40" s="991"/>
      <c r="HM40" s="991"/>
      <c r="HN40" s="991"/>
      <c r="HO40" s="991"/>
      <c r="HP40" s="991"/>
      <c r="HQ40" s="991"/>
      <c r="HR40" s="991"/>
      <c r="HS40" s="991"/>
      <c r="HT40" s="991"/>
      <c r="HU40" s="991"/>
      <c r="HV40" s="991"/>
      <c r="HW40" s="991"/>
      <c r="HX40" s="991"/>
      <c r="HY40" s="991"/>
      <c r="HZ40" s="991"/>
      <c r="IA40" s="991"/>
      <c r="IB40" s="991"/>
      <c r="IC40" s="991"/>
      <c r="ID40" s="991"/>
      <c r="IE40" s="991"/>
      <c r="IF40" s="991"/>
      <c r="IG40" s="991"/>
      <c r="IH40" s="991"/>
      <c r="II40" s="991"/>
      <c r="IJ40" s="991"/>
      <c r="IK40" s="991"/>
      <c r="IL40" s="991"/>
      <c r="IM40" s="991"/>
      <c r="IN40" s="991"/>
      <c r="IO40" s="991"/>
      <c r="IP40" s="991"/>
      <c r="IQ40" s="991"/>
      <c r="IR40" s="991"/>
      <c r="IS40" s="991"/>
      <c r="IT40" s="991"/>
      <c r="IU40" s="991"/>
      <c r="IV40" s="991"/>
    </row>
    <row r="41" spans="1:256" s="297" customFormat="1" ht="22.5">
      <c r="A41" s="1708"/>
      <c r="B41" s="1710"/>
      <c r="C41" s="1710"/>
      <c r="D41" s="1712"/>
      <c r="E41" s="1502" t="s">
        <v>611</v>
      </c>
      <c r="F41" s="1728"/>
      <c r="G41" s="993">
        <v>54268</v>
      </c>
      <c r="H41" s="993"/>
      <c r="I41" s="994"/>
      <c r="J41" s="995">
        <v>54268</v>
      </c>
      <c r="K41" s="1017"/>
      <c r="L41" s="1436"/>
      <c r="M41" s="1433"/>
      <c r="N41" s="991"/>
      <c r="O41" s="991"/>
      <c r="P41" s="991"/>
      <c r="Q41" s="991"/>
      <c r="R41" s="991"/>
      <c r="S41" s="991"/>
      <c r="T41" s="991"/>
      <c r="U41" s="991"/>
      <c r="V41" s="991"/>
      <c r="W41" s="991"/>
      <c r="X41" s="991"/>
      <c r="Y41" s="991"/>
      <c r="Z41" s="991"/>
      <c r="AA41" s="991"/>
      <c r="AB41" s="991"/>
      <c r="AC41" s="991"/>
      <c r="AD41" s="991"/>
      <c r="AE41" s="991"/>
      <c r="AF41" s="991"/>
      <c r="AG41" s="991"/>
      <c r="AH41" s="991"/>
      <c r="AI41" s="991"/>
      <c r="AJ41" s="991"/>
      <c r="AK41" s="991"/>
      <c r="AL41" s="991"/>
      <c r="AM41" s="991"/>
      <c r="AN41" s="991"/>
      <c r="AO41" s="991"/>
      <c r="AP41" s="991"/>
      <c r="AQ41" s="991"/>
      <c r="AR41" s="991"/>
      <c r="AS41" s="991"/>
      <c r="AT41" s="991"/>
      <c r="AU41" s="991"/>
      <c r="AV41" s="991"/>
      <c r="AW41" s="991"/>
      <c r="AX41" s="991"/>
      <c r="AY41" s="991"/>
      <c r="AZ41" s="991"/>
      <c r="BA41" s="991"/>
      <c r="BB41" s="991"/>
      <c r="BC41" s="991"/>
      <c r="BD41" s="991"/>
      <c r="BE41" s="991"/>
      <c r="BF41" s="991"/>
      <c r="BG41" s="991"/>
      <c r="BH41" s="991"/>
      <c r="BI41" s="991"/>
      <c r="BJ41" s="991"/>
      <c r="BK41" s="991"/>
      <c r="BL41" s="991"/>
      <c r="BM41" s="991"/>
      <c r="BN41" s="991"/>
      <c r="BO41" s="991"/>
      <c r="BP41" s="991"/>
      <c r="BQ41" s="991"/>
      <c r="BR41" s="991"/>
      <c r="BS41" s="991"/>
      <c r="BT41" s="991"/>
      <c r="BU41" s="991"/>
      <c r="BV41" s="991"/>
      <c r="BW41" s="991"/>
      <c r="BX41" s="991"/>
      <c r="BY41" s="991"/>
      <c r="BZ41" s="991"/>
      <c r="CA41" s="991"/>
      <c r="CB41" s="991"/>
      <c r="CC41" s="991"/>
      <c r="CD41" s="991"/>
      <c r="CE41" s="991"/>
      <c r="CF41" s="991"/>
      <c r="CG41" s="991"/>
      <c r="CH41" s="991"/>
      <c r="CI41" s="991"/>
      <c r="CJ41" s="991"/>
      <c r="CK41" s="991"/>
      <c r="CL41" s="991"/>
      <c r="CM41" s="991"/>
      <c r="CN41" s="991"/>
      <c r="CO41" s="991"/>
      <c r="CP41" s="991"/>
      <c r="CQ41" s="991"/>
      <c r="CR41" s="991"/>
      <c r="CS41" s="991"/>
      <c r="CT41" s="991"/>
      <c r="CU41" s="991"/>
      <c r="CV41" s="991"/>
      <c r="CW41" s="991"/>
      <c r="CX41" s="991"/>
      <c r="CY41" s="991"/>
      <c r="CZ41" s="991"/>
      <c r="DA41" s="991"/>
      <c r="DB41" s="991"/>
      <c r="DC41" s="991"/>
      <c r="DD41" s="991"/>
      <c r="DE41" s="991"/>
      <c r="DF41" s="991"/>
      <c r="DG41" s="991"/>
      <c r="DH41" s="991"/>
      <c r="DI41" s="991"/>
      <c r="DJ41" s="991"/>
      <c r="DK41" s="991"/>
      <c r="DL41" s="991"/>
      <c r="DM41" s="991"/>
      <c r="DN41" s="991"/>
      <c r="DO41" s="991"/>
      <c r="DP41" s="991"/>
      <c r="DQ41" s="991"/>
      <c r="DR41" s="991"/>
      <c r="DS41" s="991"/>
      <c r="DT41" s="991"/>
      <c r="DU41" s="991"/>
      <c r="DV41" s="991"/>
      <c r="DW41" s="991"/>
      <c r="DX41" s="991"/>
      <c r="DY41" s="991"/>
      <c r="DZ41" s="991"/>
      <c r="EA41" s="991"/>
      <c r="EB41" s="991"/>
      <c r="EC41" s="991"/>
      <c r="ED41" s="991"/>
      <c r="EE41" s="991"/>
      <c r="EF41" s="991"/>
      <c r="EG41" s="991"/>
      <c r="EH41" s="991"/>
      <c r="EI41" s="991"/>
      <c r="EJ41" s="991"/>
      <c r="EK41" s="991"/>
      <c r="EL41" s="991"/>
      <c r="EM41" s="991"/>
      <c r="EN41" s="991"/>
      <c r="EO41" s="991"/>
      <c r="EP41" s="991"/>
      <c r="EQ41" s="991"/>
      <c r="ER41" s="991"/>
      <c r="ES41" s="991"/>
      <c r="ET41" s="991"/>
      <c r="EU41" s="991"/>
      <c r="EV41" s="991"/>
      <c r="EW41" s="991"/>
      <c r="EX41" s="991"/>
      <c r="EY41" s="991"/>
      <c r="EZ41" s="991"/>
      <c r="FA41" s="991"/>
      <c r="FB41" s="991"/>
      <c r="FC41" s="991"/>
      <c r="FD41" s="991"/>
      <c r="FE41" s="991"/>
      <c r="FF41" s="991"/>
      <c r="FG41" s="991"/>
      <c r="FH41" s="991"/>
      <c r="FI41" s="991"/>
      <c r="FJ41" s="991"/>
      <c r="FK41" s="991"/>
      <c r="FL41" s="991"/>
      <c r="FM41" s="991"/>
      <c r="FN41" s="991"/>
      <c r="FO41" s="991"/>
      <c r="FP41" s="991"/>
      <c r="FQ41" s="991"/>
      <c r="FR41" s="991"/>
      <c r="FS41" s="991"/>
      <c r="FT41" s="991"/>
      <c r="FU41" s="991"/>
      <c r="FV41" s="991"/>
      <c r="FW41" s="991"/>
      <c r="FX41" s="991"/>
      <c r="FY41" s="991"/>
      <c r="FZ41" s="991"/>
      <c r="GA41" s="991"/>
      <c r="GB41" s="991"/>
      <c r="GC41" s="991"/>
      <c r="GD41" s="991"/>
      <c r="GE41" s="991"/>
      <c r="GF41" s="991"/>
      <c r="GG41" s="991"/>
      <c r="GH41" s="991"/>
      <c r="GI41" s="991"/>
      <c r="GJ41" s="991"/>
      <c r="GK41" s="991"/>
      <c r="GL41" s="991"/>
      <c r="GM41" s="991"/>
      <c r="GN41" s="991"/>
      <c r="GO41" s="991"/>
      <c r="GP41" s="991"/>
      <c r="GQ41" s="991"/>
      <c r="GR41" s="991"/>
      <c r="GS41" s="991"/>
      <c r="GT41" s="991"/>
      <c r="GU41" s="991"/>
      <c r="GV41" s="991"/>
      <c r="GW41" s="991"/>
      <c r="GX41" s="991"/>
      <c r="GY41" s="991"/>
      <c r="GZ41" s="991"/>
      <c r="HA41" s="991"/>
      <c r="HB41" s="991"/>
      <c r="HC41" s="991"/>
      <c r="HD41" s="991"/>
      <c r="HE41" s="991"/>
      <c r="HF41" s="991"/>
      <c r="HG41" s="991"/>
      <c r="HH41" s="991"/>
      <c r="HI41" s="991"/>
      <c r="HJ41" s="991"/>
      <c r="HK41" s="991"/>
      <c r="HL41" s="991"/>
      <c r="HM41" s="991"/>
      <c r="HN41" s="991"/>
      <c r="HO41" s="991"/>
      <c r="HP41" s="991"/>
      <c r="HQ41" s="991"/>
      <c r="HR41" s="991"/>
      <c r="HS41" s="991"/>
      <c r="HT41" s="991"/>
      <c r="HU41" s="991"/>
      <c r="HV41" s="991"/>
      <c r="HW41" s="991"/>
      <c r="HX41" s="991"/>
      <c r="HY41" s="991"/>
      <c r="HZ41" s="991"/>
      <c r="IA41" s="991"/>
      <c r="IB41" s="991"/>
      <c r="IC41" s="991"/>
      <c r="ID41" s="991"/>
      <c r="IE41" s="991"/>
      <c r="IF41" s="991"/>
      <c r="IG41" s="991"/>
      <c r="IH41" s="991"/>
      <c r="II41" s="991"/>
      <c r="IJ41" s="991"/>
      <c r="IK41" s="991"/>
      <c r="IL41" s="991"/>
      <c r="IM41" s="991"/>
      <c r="IN41" s="991"/>
      <c r="IO41" s="991"/>
      <c r="IP41" s="991"/>
      <c r="IQ41" s="991"/>
      <c r="IR41" s="991"/>
      <c r="IS41" s="991"/>
      <c r="IT41" s="991"/>
      <c r="IU41" s="991"/>
      <c r="IV41" s="991"/>
    </row>
    <row r="42" spans="1:256" s="297" customFormat="1" ht="159">
      <c r="A42" s="1729" t="s">
        <v>397</v>
      </c>
      <c r="B42" s="1709" t="s">
        <v>398</v>
      </c>
      <c r="C42" s="1709" t="s">
        <v>214</v>
      </c>
      <c r="D42" s="1711" t="s">
        <v>396</v>
      </c>
      <c r="E42" s="988" t="s">
        <v>725</v>
      </c>
      <c r="F42" s="1731" t="s">
        <v>726</v>
      </c>
      <c r="G42" s="989">
        <v>18249482</v>
      </c>
      <c r="H42" s="989">
        <v>280376</v>
      </c>
      <c r="I42" s="1442">
        <v>0.0153</v>
      </c>
      <c r="J42" s="990">
        <v>7702800</v>
      </c>
      <c r="K42" s="1017"/>
      <c r="L42" s="1432">
        <v>0.015</v>
      </c>
      <c r="M42" s="1433"/>
      <c r="N42" s="991"/>
      <c r="O42" s="991"/>
      <c r="P42" s="991"/>
      <c r="Q42" s="991"/>
      <c r="R42" s="991"/>
      <c r="S42" s="991"/>
      <c r="T42" s="991"/>
      <c r="U42" s="991"/>
      <c r="V42" s="991"/>
      <c r="W42" s="991"/>
      <c r="X42" s="991"/>
      <c r="Y42" s="991"/>
      <c r="Z42" s="991"/>
      <c r="AA42" s="991"/>
      <c r="AB42" s="991"/>
      <c r="AC42" s="991"/>
      <c r="AD42" s="991"/>
      <c r="AE42" s="991"/>
      <c r="AF42" s="991"/>
      <c r="AG42" s="991"/>
      <c r="AH42" s="991"/>
      <c r="AI42" s="991"/>
      <c r="AJ42" s="991"/>
      <c r="AK42" s="991"/>
      <c r="AL42" s="991"/>
      <c r="AM42" s="991"/>
      <c r="AN42" s="991"/>
      <c r="AO42" s="991"/>
      <c r="AP42" s="991"/>
      <c r="AQ42" s="991"/>
      <c r="AR42" s="991"/>
      <c r="AS42" s="991"/>
      <c r="AT42" s="991"/>
      <c r="AU42" s="991"/>
      <c r="AV42" s="991"/>
      <c r="AW42" s="991"/>
      <c r="AX42" s="991"/>
      <c r="AY42" s="991"/>
      <c r="AZ42" s="991"/>
      <c r="BA42" s="991"/>
      <c r="BB42" s="991"/>
      <c r="BC42" s="991"/>
      <c r="BD42" s="991"/>
      <c r="BE42" s="991"/>
      <c r="BF42" s="991"/>
      <c r="BG42" s="991"/>
      <c r="BH42" s="991"/>
      <c r="BI42" s="991"/>
      <c r="BJ42" s="991"/>
      <c r="BK42" s="991"/>
      <c r="BL42" s="991"/>
      <c r="BM42" s="991"/>
      <c r="BN42" s="991"/>
      <c r="BO42" s="991"/>
      <c r="BP42" s="991"/>
      <c r="BQ42" s="991"/>
      <c r="BR42" s="991"/>
      <c r="BS42" s="991"/>
      <c r="BT42" s="991"/>
      <c r="BU42" s="991"/>
      <c r="BV42" s="991"/>
      <c r="BW42" s="991"/>
      <c r="BX42" s="991"/>
      <c r="BY42" s="991"/>
      <c r="BZ42" s="991"/>
      <c r="CA42" s="991"/>
      <c r="CB42" s="991"/>
      <c r="CC42" s="991"/>
      <c r="CD42" s="991"/>
      <c r="CE42" s="991"/>
      <c r="CF42" s="991"/>
      <c r="CG42" s="991"/>
      <c r="CH42" s="991"/>
      <c r="CI42" s="991"/>
      <c r="CJ42" s="991"/>
      <c r="CK42" s="991"/>
      <c r="CL42" s="991"/>
      <c r="CM42" s="991"/>
      <c r="CN42" s="991"/>
      <c r="CO42" s="991"/>
      <c r="CP42" s="991"/>
      <c r="CQ42" s="991"/>
      <c r="CR42" s="991"/>
      <c r="CS42" s="991"/>
      <c r="CT42" s="991"/>
      <c r="CU42" s="991"/>
      <c r="CV42" s="991"/>
      <c r="CW42" s="991"/>
      <c r="CX42" s="991"/>
      <c r="CY42" s="991"/>
      <c r="CZ42" s="991"/>
      <c r="DA42" s="991"/>
      <c r="DB42" s="991"/>
      <c r="DC42" s="991"/>
      <c r="DD42" s="991"/>
      <c r="DE42" s="991"/>
      <c r="DF42" s="991"/>
      <c r="DG42" s="991"/>
      <c r="DH42" s="991"/>
      <c r="DI42" s="991"/>
      <c r="DJ42" s="991"/>
      <c r="DK42" s="991"/>
      <c r="DL42" s="991"/>
      <c r="DM42" s="991"/>
      <c r="DN42" s="991"/>
      <c r="DO42" s="991"/>
      <c r="DP42" s="991"/>
      <c r="DQ42" s="991"/>
      <c r="DR42" s="991"/>
      <c r="DS42" s="991"/>
      <c r="DT42" s="991"/>
      <c r="DU42" s="991"/>
      <c r="DV42" s="991"/>
      <c r="DW42" s="991"/>
      <c r="DX42" s="991"/>
      <c r="DY42" s="991"/>
      <c r="DZ42" s="991"/>
      <c r="EA42" s="991"/>
      <c r="EB42" s="991"/>
      <c r="EC42" s="991"/>
      <c r="ED42" s="991"/>
      <c r="EE42" s="991"/>
      <c r="EF42" s="991"/>
      <c r="EG42" s="991"/>
      <c r="EH42" s="991"/>
      <c r="EI42" s="991"/>
      <c r="EJ42" s="991"/>
      <c r="EK42" s="991"/>
      <c r="EL42" s="991"/>
      <c r="EM42" s="991"/>
      <c r="EN42" s="991"/>
      <c r="EO42" s="991"/>
      <c r="EP42" s="991"/>
      <c r="EQ42" s="991"/>
      <c r="ER42" s="991"/>
      <c r="ES42" s="991"/>
      <c r="ET42" s="991"/>
      <c r="EU42" s="991"/>
      <c r="EV42" s="991"/>
      <c r="EW42" s="991"/>
      <c r="EX42" s="991"/>
      <c r="EY42" s="991"/>
      <c r="EZ42" s="991"/>
      <c r="FA42" s="991"/>
      <c r="FB42" s="991"/>
      <c r="FC42" s="991"/>
      <c r="FD42" s="991"/>
      <c r="FE42" s="991"/>
      <c r="FF42" s="991"/>
      <c r="FG42" s="991"/>
      <c r="FH42" s="991"/>
      <c r="FI42" s="991"/>
      <c r="FJ42" s="991"/>
      <c r="FK42" s="991"/>
      <c r="FL42" s="991"/>
      <c r="FM42" s="991"/>
      <c r="FN42" s="991"/>
      <c r="FO42" s="991"/>
      <c r="FP42" s="991"/>
      <c r="FQ42" s="991"/>
      <c r="FR42" s="991"/>
      <c r="FS42" s="991"/>
      <c r="FT42" s="991"/>
      <c r="FU42" s="991"/>
      <c r="FV42" s="991"/>
      <c r="FW42" s="991"/>
      <c r="FX42" s="991"/>
      <c r="FY42" s="991"/>
      <c r="FZ42" s="991"/>
      <c r="GA42" s="991"/>
      <c r="GB42" s="991"/>
      <c r="GC42" s="991"/>
      <c r="GD42" s="991"/>
      <c r="GE42" s="991"/>
      <c r="GF42" s="991"/>
      <c r="GG42" s="991"/>
      <c r="GH42" s="991"/>
      <c r="GI42" s="991"/>
      <c r="GJ42" s="991"/>
      <c r="GK42" s="991"/>
      <c r="GL42" s="991"/>
      <c r="GM42" s="991"/>
      <c r="GN42" s="991"/>
      <c r="GO42" s="991"/>
      <c r="GP42" s="991"/>
      <c r="GQ42" s="991"/>
      <c r="GR42" s="991"/>
      <c r="GS42" s="991"/>
      <c r="GT42" s="991"/>
      <c r="GU42" s="991"/>
      <c r="GV42" s="991"/>
      <c r="GW42" s="991"/>
      <c r="GX42" s="991"/>
      <c r="GY42" s="991"/>
      <c r="GZ42" s="991"/>
      <c r="HA42" s="991"/>
      <c r="HB42" s="991"/>
      <c r="HC42" s="991"/>
      <c r="HD42" s="991"/>
      <c r="HE42" s="991"/>
      <c r="HF42" s="991"/>
      <c r="HG42" s="991"/>
      <c r="HH42" s="991"/>
      <c r="HI42" s="991"/>
      <c r="HJ42" s="991"/>
      <c r="HK42" s="991"/>
      <c r="HL42" s="991"/>
      <c r="HM42" s="991"/>
      <c r="HN42" s="991"/>
      <c r="HO42" s="991"/>
      <c r="HP42" s="991"/>
      <c r="HQ42" s="991"/>
      <c r="HR42" s="991"/>
      <c r="HS42" s="991"/>
      <c r="HT42" s="991"/>
      <c r="HU42" s="991"/>
      <c r="HV42" s="991"/>
      <c r="HW42" s="991"/>
      <c r="HX42" s="991"/>
      <c r="HY42" s="991"/>
      <c r="HZ42" s="991"/>
      <c r="IA42" s="991"/>
      <c r="IB42" s="991"/>
      <c r="IC42" s="991"/>
      <c r="ID42" s="991"/>
      <c r="IE42" s="991"/>
      <c r="IF42" s="991"/>
      <c r="IG42" s="991"/>
      <c r="IH42" s="991"/>
      <c r="II42" s="991"/>
      <c r="IJ42" s="991"/>
      <c r="IK42" s="991"/>
      <c r="IL42" s="991"/>
      <c r="IM42" s="991"/>
      <c r="IN42" s="991"/>
      <c r="IO42" s="991"/>
      <c r="IP42" s="991"/>
      <c r="IQ42" s="991"/>
      <c r="IR42" s="991"/>
      <c r="IS42" s="991"/>
      <c r="IT42" s="991"/>
      <c r="IU42" s="991"/>
      <c r="IV42" s="991"/>
    </row>
    <row r="43" spans="1:256" s="297" customFormat="1" ht="22.5">
      <c r="A43" s="1730"/>
      <c r="B43" s="1710"/>
      <c r="C43" s="1710"/>
      <c r="D43" s="1712"/>
      <c r="E43" s="1443" t="s">
        <v>727</v>
      </c>
      <c r="F43" s="1731"/>
      <c r="G43" s="993">
        <v>319312</v>
      </c>
      <c r="H43" s="993"/>
      <c r="I43" s="1444"/>
      <c r="J43" s="995">
        <v>319312</v>
      </c>
      <c r="K43" s="1017"/>
      <c r="L43" s="1436"/>
      <c r="M43" s="1433"/>
      <c r="N43" s="991"/>
      <c r="O43" s="991"/>
      <c r="P43" s="991"/>
      <c r="Q43" s="991"/>
      <c r="R43" s="991"/>
      <c r="S43" s="991"/>
      <c r="T43" s="991"/>
      <c r="U43" s="991"/>
      <c r="V43" s="991"/>
      <c r="W43" s="991"/>
      <c r="X43" s="991"/>
      <c r="Y43" s="991"/>
      <c r="Z43" s="991"/>
      <c r="AA43" s="991"/>
      <c r="AB43" s="991"/>
      <c r="AC43" s="991"/>
      <c r="AD43" s="991"/>
      <c r="AE43" s="991"/>
      <c r="AF43" s="991"/>
      <c r="AG43" s="991"/>
      <c r="AH43" s="991"/>
      <c r="AI43" s="991"/>
      <c r="AJ43" s="991"/>
      <c r="AK43" s="991"/>
      <c r="AL43" s="991"/>
      <c r="AM43" s="991"/>
      <c r="AN43" s="991"/>
      <c r="AO43" s="991"/>
      <c r="AP43" s="991"/>
      <c r="AQ43" s="991"/>
      <c r="AR43" s="991"/>
      <c r="AS43" s="991"/>
      <c r="AT43" s="991"/>
      <c r="AU43" s="991"/>
      <c r="AV43" s="991"/>
      <c r="AW43" s="991"/>
      <c r="AX43" s="991"/>
      <c r="AY43" s="991"/>
      <c r="AZ43" s="991"/>
      <c r="BA43" s="991"/>
      <c r="BB43" s="991"/>
      <c r="BC43" s="991"/>
      <c r="BD43" s="991"/>
      <c r="BE43" s="991"/>
      <c r="BF43" s="991"/>
      <c r="BG43" s="991"/>
      <c r="BH43" s="991"/>
      <c r="BI43" s="991"/>
      <c r="BJ43" s="991"/>
      <c r="BK43" s="991"/>
      <c r="BL43" s="991"/>
      <c r="BM43" s="991"/>
      <c r="BN43" s="991"/>
      <c r="BO43" s="991"/>
      <c r="BP43" s="991"/>
      <c r="BQ43" s="991"/>
      <c r="BR43" s="991"/>
      <c r="BS43" s="991"/>
      <c r="BT43" s="991"/>
      <c r="BU43" s="991"/>
      <c r="BV43" s="991"/>
      <c r="BW43" s="991"/>
      <c r="BX43" s="991"/>
      <c r="BY43" s="991"/>
      <c r="BZ43" s="991"/>
      <c r="CA43" s="991"/>
      <c r="CB43" s="991"/>
      <c r="CC43" s="991"/>
      <c r="CD43" s="991"/>
      <c r="CE43" s="991"/>
      <c r="CF43" s="991"/>
      <c r="CG43" s="991"/>
      <c r="CH43" s="991"/>
      <c r="CI43" s="991"/>
      <c r="CJ43" s="991"/>
      <c r="CK43" s="991"/>
      <c r="CL43" s="991"/>
      <c r="CM43" s="991"/>
      <c r="CN43" s="991"/>
      <c r="CO43" s="991"/>
      <c r="CP43" s="991"/>
      <c r="CQ43" s="991"/>
      <c r="CR43" s="991"/>
      <c r="CS43" s="991"/>
      <c r="CT43" s="991"/>
      <c r="CU43" s="991"/>
      <c r="CV43" s="991"/>
      <c r="CW43" s="991"/>
      <c r="CX43" s="991"/>
      <c r="CY43" s="991"/>
      <c r="CZ43" s="991"/>
      <c r="DA43" s="991"/>
      <c r="DB43" s="991"/>
      <c r="DC43" s="991"/>
      <c r="DD43" s="991"/>
      <c r="DE43" s="991"/>
      <c r="DF43" s="991"/>
      <c r="DG43" s="991"/>
      <c r="DH43" s="991"/>
      <c r="DI43" s="991"/>
      <c r="DJ43" s="991"/>
      <c r="DK43" s="991"/>
      <c r="DL43" s="991"/>
      <c r="DM43" s="991"/>
      <c r="DN43" s="991"/>
      <c r="DO43" s="991"/>
      <c r="DP43" s="991"/>
      <c r="DQ43" s="991"/>
      <c r="DR43" s="991"/>
      <c r="DS43" s="991"/>
      <c r="DT43" s="991"/>
      <c r="DU43" s="991"/>
      <c r="DV43" s="991"/>
      <c r="DW43" s="991"/>
      <c r="DX43" s="991"/>
      <c r="DY43" s="991"/>
      <c r="DZ43" s="991"/>
      <c r="EA43" s="991"/>
      <c r="EB43" s="991"/>
      <c r="EC43" s="991"/>
      <c r="ED43" s="991"/>
      <c r="EE43" s="991"/>
      <c r="EF43" s="991"/>
      <c r="EG43" s="991"/>
      <c r="EH43" s="991"/>
      <c r="EI43" s="991"/>
      <c r="EJ43" s="991"/>
      <c r="EK43" s="991"/>
      <c r="EL43" s="991"/>
      <c r="EM43" s="991"/>
      <c r="EN43" s="991"/>
      <c r="EO43" s="991"/>
      <c r="EP43" s="991"/>
      <c r="EQ43" s="991"/>
      <c r="ER43" s="991"/>
      <c r="ES43" s="991"/>
      <c r="ET43" s="991"/>
      <c r="EU43" s="991"/>
      <c r="EV43" s="991"/>
      <c r="EW43" s="991"/>
      <c r="EX43" s="991"/>
      <c r="EY43" s="991"/>
      <c r="EZ43" s="991"/>
      <c r="FA43" s="991"/>
      <c r="FB43" s="991"/>
      <c r="FC43" s="991"/>
      <c r="FD43" s="991"/>
      <c r="FE43" s="991"/>
      <c r="FF43" s="991"/>
      <c r="FG43" s="991"/>
      <c r="FH43" s="991"/>
      <c r="FI43" s="991"/>
      <c r="FJ43" s="991"/>
      <c r="FK43" s="991"/>
      <c r="FL43" s="991"/>
      <c r="FM43" s="991"/>
      <c r="FN43" s="991"/>
      <c r="FO43" s="991"/>
      <c r="FP43" s="991"/>
      <c r="FQ43" s="991"/>
      <c r="FR43" s="991"/>
      <c r="FS43" s="991"/>
      <c r="FT43" s="991"/>
      <c r="FU43" s="991"/>
      <c r="FV43" s="991"/>
      <c r="FW43" s="991"/>
      <c r="FX43" s="991"/>
      <c r="FY43" s="991"/>
      <c r="FZ43" s="991"/>
      <c r="GA43" s="991"/>
      <c r="GB43" s="991"/>
      <c r="GC43" s="991"/>
      <c r="GD43" s="991"/>
      <c r="GE43" s="991"/>
      <c r="GF43" s="991"/>
      <c r="GG43" s="991"/>
      <c r="GH43" s="991"/>
      <c r="GI43" s="991"/>
      <c r="GJ43" s="991"/>
      <c r="GK43" s="991"/>
      <c r="GL43" s="991"/>
      <c r="GM43" s="991"/>
      <c r="GN43" s="991"/>
      <c r="GO43" s="991"/>
      <c r="GP43" s="991"/>
      <c r="GQ43" s="991"/>
      <c r="GR43" s="991"/>
      <c r="GS43" s="991"/>
      <c r="GT43" s="991"/>
      <c r="GU43" s="991"/>
      <c r="GV43" s="991"/>
      <c r="GW43" s="991"/>
      <c r="GX43" s="991"/>
      <c r="GY43" s="991"/>
      <c r="GZ43" s="991"/>
      <c r="HA43" s="991"/>
      <c r="HB43" s="991"/>
      <c r="HC43" s="991"/>
      <c r="HD43" s="991"/>
      <c r="HE43" s="991"/>
      <c r="HF43" s="991"/>
      <c r="HG43" s="991"/>
      <c r="HH43" s="991"/>
      <c r="HI43" s="991"/>
      <c r="HJ43" s="991"/>
      <c r="HK43" s="991"/>
      <c r="HL43" s="991"/>
      <c r="HM43" s="991"/>
      <c r="HN43" s="991"/>
      <c r="HO43" s="991"/>
      <c r="HP43" s="991"/>
      <c r="HQ43" s="991"/>
      <c r="HR43" s="991"/>
      <c r="HS43" s="991"/>
      <c r="HT43" s="991"/>
      <c r="HU43" s="991"/>
      <c r="HV43" s="991"/>
      <c r="HW43" s="991"/>
      <c r="HX43" s="991"/>
      <c r="HY43" s="991"/>
      <c r="HZ43" s="991"/>
      <c r="IA43" s="991"/>
      <c r="IB43" s="991"/>
      <c r="IC43" s="991"/>
      <c r="ID43" s="991"/>
      <c r="IE43" s="991"/>
      <c r="IF43" s="991"/>
      <c r="IG43" s="991"/>
      <c r="IH43" s="991"/>
      <c r="II43" s="991"/>
      <c r="IJ43" s="991"/>
      <c r="IK43" s="991"/>
      <c r="IL43" s="991"/>
      <c r="IM43" s="991"/>
      <c r="IN43" s="991"/>
      <c r="IO43" s="991"/>
      <c r="IP43" s="991"/>
      <c r="IQ43" s="991"/>
      <c r="IR43" s="991"/>
      <c r="IS43" s="991"/>
      <c r="IT43" s="991"/>
      <c r="IU43" s="991"/>
      <c r="IV43" s="991"/>
    </row>
    <row r="44" spans="1:256" s="297" customFormat="1" ht="126" customHeight="1">
      <c r="A44" s="1445" t="s">
        <v>399</v>
      </c>
      <c r="B44" s="1389" t="s">
        <v>104</v>
      </c>
      <c r="C44" s="1389" t="s">
        <v>214</v>
      </c>
      <c r="D44" s="1439" t="s">
        <v>105</v>
      </c>
      <c r="E44" s="980" t="s">
        <v>728</v>
      </c>
      <c r="F44" s="1446" t="s">
        <v>729</v>
      </c>
      <c r="G44" s="989">
        <v>213272</v>
      </c>
      <c r="H44" s="989"/>
      <c r="I44" s="1442"/>
      <c r="J44" s="990">
        <v>213272</v>
      </c>
      <c r="K44" s="1017"/>
      <c r="L44" s="1432"/>
      <c r="M44" s="1433"/>
      <c r="N44" s="1447"/>
      <c r="O44" s="1447"/>
      <c r="P44" s="1447"/>
      <c r="Q44" s="1447"/>
      <c r="R44" s="1447"/>
      <c r="S44" s="1447"/>
      <c r="T44" s="1447"/>
      <c r="U44" s="1447"/>
      <c r="V44" s="1447"/>
      <c r="W44" s="1447"/>
      <c r="X44" s="1447"/>
      <c r="Y44" s="1447"/>
      <c r="Z44" s="1447"/>
      <c r="AA44" s="1447"/>
      <c r="AB44" s="1447"/>
      <c r="AC44" s="1447"/>
      <c r="AD44" s="1447"/>
      <c r="AE44" s="1447"/>
      <c r="AF44" s="1447"/>
      <c r="AG44" s="1447"/>
      <c r="AH44" s="1447"/>
      <c r="AI44" s="1447"/>
      <c r="AJ44" s="1447"/>
      <c r="AK44" s="1447"/>
      <c r="AL44" s="1447"/>
      <c r="AM44" s="1447"/>
      <c r="AN44" s="1447"/>
      <c r="AO44" s="1447"/>
      <c r="AP44" s="1447"/>
      <c r="AQ44" s="1447"/>
      <c r="AR44" s="1447"/>
      <c r="AS44" s="1447"/>
      <c r="AT44" s="1447"/>
      <c r="AU44" s="1447"/>
      <c r="AV44" s="1447"/>
      <c r="AW44" s="1447"/>
      <c r="AX44" s="1447"/>
      <c r="AY44" s="1447"/>
      <c r="AZ44" s="1447"/>
      <c r="BA44" s="1447"/>
      <c r="BB44" s="1447"/>
      <c r="BC44" s="1447"/>
      <c r="BD44" s="1447"/>
      <c r="BE44" s="1447"/>
      <c r="BF44" s="1447"/>
      <c r="BG44" s="1447"/>
      <c r="BH44" s="1447"/>
      <c r="BI44" s="1447"/>
      <c r="BJ44" s="1447"/>
      <c r="BK44" s="1447"/>
      <c r="BL44" s="1447"/>
      <c r="BM44" s="1447"/>
      <c r="BN44" s="1447"/>
      <c r="BO44" s="1447"/>
      <c r="BP44" s="1447"/>
      <c r="BQ44" s="1447"/>
      <c r="BR44" s="1447"/>
      <c r="BS44" s="1447"/>
      <c r="BT44" s="1447"/>
      <c r="BU44" s="1447"/>
      <c r="BV44" s="1447"/>
      <c r="BW44" s="1447"/>
      <c r="BX44" s="1447"/>
      <c r="BY44" s="1447"/>
      <c r="BZ44" s="1447"/>
      <c r="CA44" s="1447"/>
      <c r="CB44" s="1447"/>
      <c r="CC44" s="1447"/>
      <c r="CD44" s="1447"/>
      <c r="CE44" s="1447"/>
      <c r="CF44" s="1447"/>
      <c r="CG44" s="1447"/>
      <c r="CH44" s="1447"/>
      <c r="CI44" s="1447"/>
      <c r="CJ44" s="1447"/>
      <c r="CK44" s="1447"/>
      <c r="CL44" s="1447"/>
      <c r="CM44" s="1447"/>
      <c r="CN44" s="1447"/>
      <c r="CO44" s="1447"/>
      <c r="CP44" s="1447"/>
      <c r="CQ44" s="1447"/>
      <c r="CR44" s="1447"/>
      <c r="CS44" s="1447"/>
      <c r="CT44" s="1447"/>
      <c r="CU44" s="1447"/>
      <c r="CV44" s="1447"/>
      <c r="CW44" s="1447"/>
      <c r="CX44" s="1447"/>
      <c r="CY44" s="1447"/>
      <c r="CZ44" s="1447"/>
      <c r="DA44" s="1447"/>
      <c r="DB44" s="1447"/>
      <c r="DC44" s="1447"/>
      <c r="DD44" s="1447"/>
      <c r="DE44" s="1447"/>
      <c r="DF44" s="1447"/>
      <c r="DG44" s="1447"/>
      <c r="DH44" s="1447"/>
      <c r="DI44" s="1447"/>
      <c r="DJ44" s="1447"/>
      <c r="DK44" s="1447"/>
      <c r="DL44" s="1447"/>
      <c r="DM44" s="1447"/>
      <c r="DN44" s="1447"/>
      <c r="DO44" s="1447"/>
      <c r="DP44" s="1447"/>
      <c r="DQ44" s="1447"/>
      <c r="DR44" s="1447"/>
      <c r="DS44" s="1447"/>
      <c r="DT44" s="1447"/>
      <c r="DU44" s="1447"/>
      <c r="DV44" s="1447"/>
      <c r="DW44" s="1447"/>
      <c r="DX44" s="1447"/>
      <c r="DY44" s="1447"/>
      <c r="DZ44" s="1447"/>
      <c r="EA44" s="1447"/>
      <c r="EB44" s="1447"/>
      <c r="EC44" s="1447"/>
      <c r="ED44" s="1447"/>
      <c r="EE44" s="1447"/>
      <c r="EF44" s="1447"/>
      <c r="EG44" s="1447"/>
      <c r="EH44" s="1447"/>
      <c r="EI44" s="1447"/>
      <c r="EJ44" s="1447"/>
      <c r="EK44" s="1447"/>
      <c r="EL44" s="1447"/>
      <c r="EM44" s="1447"/>
      <c r="EN44" s="1447"/>
      <c r="EO44" s="1447"/>
      <c r="EP44" s="1447"/>
      <c r="EQ44" s="1447"/>
      <c r="ER44" s="1447"/>
      <c r="ES44" s="1447"/>
      <c r="ET44" s="1447"/>
      <c r="EU44" s="1447"/>
      <c r="EV44" s="1447"/>
      <c r="EW44" s="1447"/>
      <c r="EX44" s="1447"/>
      <c r="EY44" s="1447"/>
      <c r="EZ44" s="1447"/>
      <c r="FA44" s="1447"/>
      <c r="FB44" s="1447"/>
      <c r="FC44" s="1447"/>
      <c r="FD44" s="1447"/>
      <c r="FE44" s="1447"/>
      <c r="FF44" s="1447"/>
      <c r="FG44" s="1447"/>
      <c r="FH44" s="1447"/>
      <c r="FI44" s="1447"/>
      <c r="FJ44" s="1447"/>
      <c r="FK44" s="1447"/>
      <c r="FL44" s="1447"/>
      <c r="FM44" s="1447"/>
      <c r="FN44" s="1447"/>
      <c r="FO44" s="1447"/>
      <c r="FP44" s="1447"/>
      <c r="FQ44" s="1447"/>
      <c r="FR44" s="1447"/>
      <c r="FS44" s="1447"/>
      <c r="FT44" s="1447"/>
      <c r="FU44" s="1447"/>
      <c r="FV44" s="1447"/>
      <c r="FW44" s="1447"/>
      <c r="FX44" s="1447"/>
      <c r="FY44" s="1447"/>
      <c r="FZ44" s="1447"/>
      <c r="GA44" s="1447"/>
      <c r="GB44" s="1447"/>
      <c r="GC44" s="1447"/>
      <c r="GD44" s="1447"/>
      <c r="GE44" s="1447"/>
      <c r="GF44" s="1447"/>
      <c r="GG44" s="1447"/>
      <c r="GH44" s="1447"/>
      <c r="GI44" s="1447"/>
      <c r="GJ44" s="1447"/>
      <c r="GK44" s="1447"/>
      <c r="GL44" s="1447"/>
      <c r="GM44" s="1447"/>
      <c r="GN44" s="1447"/>
      <c r="GO44" s="1447"/>
      <c r="GP44" s="1447"/>
      <c r="GQ44" s="1447"/>
      <c r="GR44" s="1447"/>
      <c r="GS44" s="1447"/>
      <c r="GT44" s="1447"/>
      <c r="GU44" s="1447"/>
      <c r="GV44" s="1447"/>
      <c r="GW44" s="1447"/>
      <c r="GX44" s="1447"/>
      <c r="GY44" s="1447"/>
      <c r="GZ44" s="1447"/>
      <c r="HA44" s="1447"/>
      <c r="HB44" s="1447"/>
      <c r="HC44" s="1447"/>
      <c r="HD44" s="1447"/>
      <c r="HE44" s="1447"/>
      <c r="HF44" s="1447"/>
      <c r="HG44" s="1447"/>
      <c r="HH44" s="1447"/>
      <c r="HI44" s="1447"/>
      <c r="HJ44" s="1447"/>
      <c r="HK44" s="1447"/>
      <c r="HL44" s="1447"/>
      <c r="HM44" s="1447"/>
      <c r="HN44" s="1447"/>
      <c r="HO44" s="1447"/>
      <c r="HP44" s="1447"/>
      <c r="HQ44" s="1447"/>
      <c r="HR44" s="1447"/>
      <c r="HS44" s="1447"/>
      <c r="HT44" s="1447"/>
      <c r="HU44" s="1447"/>
      <c r="HV44" s="1447"/>
      <c r="HW44" s="1447"/>
      <c r="HX44" s="1447"/>
      <c r="HY44" s="1447"/>
      <c r="HZ44" s="1447"/>
      <c r="IA44" s="1447"/>
      <c r="IB44" s="1447"/>
      <c r="IC44" s="1447"/>
      <c r="ID44" s="1447"/>
      <c r="IE44" s="1447"/>
      <c r="IF44" s="1447"/>
      <c r="IG44" s="1447"/>
      <c r="IH44" s="1447"/>
      <c r="II44" s="1447"/>
      <c r="IJ44" s="1447"/>
      <c r="IK44" s="1447"/>
      <c r="IL44" s="1447"/>
      <c r="IM44" s="1447"/>
      <c r="IN44" s="1447"/>
      <c r="IO44" s="1447"/>
      <c r="IP44" s="1447"/>
      <c r="IQ44" s="1447"/>
      <c r="IR44" s="1447"/>
      <c r="IS44" s="1447"/>
      <c r="IT44" s="1447"/>
      <c r="IU44" s="1447"/>
      <c r="IV44" s="1447"/>
    </row>
    <row r="45" spans="1:256" s="96" customFormat="1" ht="135" customHeight="1">
      <c r="A45" s="1707" t="s">
        <v>400</v>
      </c>
      <c r="B45" s="1709" t="s">
        <v>107</v>
      </c>
      <c r="C45" s="1709" t="s">
        <v>214</v>
      </c>
      <c r="D45" s="1711" t="s">
        <v>108</v>
      </c>
      <c r="E45" s="988" t="s">
        <v>612</v>
      </c>
      <c r="F45" s="1725" t="s">
        <v>602</v>
      </c>
      <c r="G45" s="989">
        <v>21173775</v>
      </c>
      <c r="H45" s="989">
        <v>2769967</v>
      </c>
      <c r="I45" s="982">
        <f>H45/G45</f>
        <v>0.13082064960074433</v>
      </c>
      <c r="J45" s="990">
        <v>8403808</v>
      </c>
      <c r="K45" s="997">
        <f>K46</f>
        <v>256223.05</v>
      </c>
      <c r="L45" s="1432">
        <v>0.143</v>
      </c>
      <c r="M45" s="1433"/>
      <c r="N45" s="991"/>
      <c r="O45" s="991"/>
      <c r="P45" s="991"/>
      <c r="Q45" s="991"/>
      <c r="R45" s="991"/>
      <c r="S45" s="991"/>
      <c r="T45" s="991"/>
      <c r="U45" s="991"/>
      <c r="V45" s="991"/>
      <c r="W45" s="991"/>
      <c r="X45" s="991"/>
      <c r="Y45" s="991"/>
      <c r="Z45" s="991"/>
      <c r="AA45" s="991"/>
      <c r="AB45" s="991"/>
      <c r="AC45" s="991"/>
      <c r="AD45" s="991"/>
      <c r="AE45" s="991"/>
      <c r="AF45" s="991"/>
      <c r="AG45" s="991"/>
      <c r="AH45" s="991"/>
      <c r="AI45" s="991"/>
      <c r="AJ45" s="991"/>
      <c r="AK45" s="991"/>
      <c r="AL45" s="991"/>
      <c r="AM45" s="991"/>
      <c r="AN45" s="991"/>
      <c r="AO45" s="991"/>
      <c r="AP45" s="991"/>
      <c r="AQ45" s="991"/>
      <c r="AR45" s="991"/>
      <c r="AS45" s="991"/>
      <c r="AT45" s="991"/>
      <c r="AU45" s="991"/>
      <c r="AV45" s="991"/>
      <c r="AW45" s="991"/>
      <c r="AX45" s="991"/>
      <c r="AY45" s="991"/>
      <c r="AZ45" s="991"/>
      <c r="BA45" s="991"/>
      <c r="BB45" s="991"/>
      <c r="BC45" s="991"/>
      <c r="BD45" s="991"/>
      <c r="BE45" s="991"/>
      <c r="BF45" s="991"/>
      <c r="BG45" s="991"/>
      <c r="BH45" s="991"/>
      <c r="BI45" s="991"/>
      <c r="BJ45" s="991"/>
      <c r="BK45" s="991"/>
      <c r="BL45" s="991"/>
      <c r="BM45" s="991"/>
      <c r="BN45" s="991"/>
      <c r="BO45" s="991"/>
      <c r="BP45" s="991"/>
      <c r="BQ45" s="991"/>
      <c r="BR45" s="991"/>
      <c r="BS45" s="991"/>
      <c r="BT45" s="991"/>
      <c r="BU45" s="991"/>
      <c r="BV45" s="991"/>
      <c r="BW45" s="991"/>
      <c r="BX45" s="991"/>
      <c r="BY45" s="991"/>
      <c r="BZ45" s="991"/>
      <c r="CA45" s="991"/>
      <c r="CB45" s="991"/>
      <c r="CC45" s="991"/>
      <c r="CD45" s="991"/>
      <c r="CE45" s="991"/>
      <c r="CF45" s="991"/>
      <c r="CG45" s="991"/>
      <c r="CH45" s="991"/>
      <c r="CI45" s="991"/>
      <c r="CJ45" s="991"/>
      <c r="CK45" s="991"/>
      <c r="CL45" s="991"/>
      <c r="CM45" s="991"/>
      <c r="CN45" s="991"/>
      <c r="CO45" s="991"/>
      <c r="CP45" s="991"/>
      <c r="CQ45" s="991"/>
      <c r="CR45" s="991"/>
      <c r="CS45" s="991"/>
      <c r="CT45" s="991"/>
      <c r="CU45" s="991"/>
      <c r="CV45" s="991"/>
      <c r="CW45" s="991"/>
      <c r="CX45" s="991"/>
      <c r="CY45" s="991"/>
      <c r="CZ45" s="991"/>
      <c r="DA45" s="991"/>
      <c r="DB45" s="991"/>
      <c r="DC45" s="991"/>
      <c r="DD45" s="991"/>
      <c r="DE45" s="991"/>
      <c r="DF45" s="991"/>
      <c r="DG45" s="991"/>
      <c r="DH45" s="991"/>
      <c r="DI45" s="991"/>
      <c r="DJ45" s="991"/>
      <c r="DK45" s="991"/>
      <c r="DL45" s="991"/>
      <c r="DM45" s="991"/>
      <c r="DN45" s="991"/>
      <c r="DO45" s="991"/>
      <c r="DP45" s="991"/>
      <c r="DQ45" s="991"/>
      <c r="DR45" s="991"/>
      <c r="DS45" s="991"/>
      <c r="DT45" s="991"/>
      <c r="DU45" s="991"/>
      <c r="DV45" s="991"/>
      <c r="DW45" s="991"/>
      <c r="DX45" s="991"/>
      <c r="DY45" s="991"/>
      <c r="DZ45" s="991"/>
      <c r="EA45" s="991"/>
      <c r="EB45" s="991"/>
      <c r="EC45" s="991"/>
      <c r="ED45" s="991"/>
      <c r="EE45" s="991"/>
      <c r="EF45" s="991"/>
      <c r="EG45" s="991"/>
      <c r="EH45" s="991"/>
      <c r="EI45" s="991"/>
      <c r="EJ45" s="991"/>
      <c r="EK45" s="991"/>
      <c r="EL45" s="991"/>
      <c r="EM45" s="991"/>
      <c r="EN45" s="991"/>
      <c r="EO45" s="991"/>
      <c r="EP45" s="991"/>
      <c r="EQ45" s="991"/>
      <c r="ER45" s="991"/>
      <c r="ES45" s="991"/>
      <c r="ET45" s="991"/>
      <c r="EU45" s="991"/>
      <c r="EV45" s="991"/>
      <c r="EW45" s="991"/>
      <c r="EX45" s="991"/>
      <c r="EY45" s="991"/>
      <c r="EZ45" s="991"/>
      <c r="FA45" s="991"/>
      <c r="FB45" s="991"/>
      <c r="FC45" s="991"/>
      <c r="FD45" s="991"/>
      <c r="FE45" s="991"/>
      <c r="FF45" s="991"/>
      <c r="FG45" s="991"/>
      <c r="FH45" s="991"/>
      <c r="FI45" s="991"/>
      <c r="FJ45" s="991"/>
      <c r="FK45" s="991"/>
      <c r="FL45" s="991"/>
      <c r="FM45" s="991"/>
      <c r="FN45" s="991"/>
      <c r="FO45" s="991"/>
      <c r="FP45" s="991"/>
      <c r="FQ45" s="991"/>
      <c r="FR45" s="991"/>
      <c r="FS45" s="991"/>
      <c r="FT45" s="991"/>
      <c r="FU45" s="991"/>
      <c r="FV45" s="991"/>
      <c r="FW45" s="991"/>
      <c r="FX45" s="991"/>
      <c r="FY45" s="991"/>
      <c r="FZ45" s="991"/>
      <c r="GA45" s="991"/>
      <c r="GB45" s="991"/>
      <c r="GC45" s="991"/>
      <c r="GD45" s="991"/>
      <c r="GE45" s="991"/>
      <c r="GF45" s="991"/>
      <c r="GG45" s="991"/>
      <c r="GH45" s="991"/>
      <c r="GI45" s="991"/>
      <c r="GJ45" s="991"/>
      <c r="GK45" s="991"/>
      <c r="GL45" s="991"/>
      <c r="GM45" s="991"/>
      <c r="GN45" s="991"/>
      <c r="GO45" s="991"/>
      <c r="GP45" s="991"/>
      <c r="GQ45" s="991"/>
      <c r="GR45" s="991"/>
      <c r="GS45" s="991"/>
      <c r="GT45" s="991"/>
      <c r="GU45" s="991"/>
      <c r="GV45" s="991"/>
      <c r="GW45" s="991"/>
      <c r="GX45" s="991"/>
      <c r="GY45" s="991"/>
      <c r="GZ45" s="991"/>
      <c r="HA45" s="991"/>
      <c r="HB45" s="991"/>
      <c r="HC45" s="991"/>
      <c r="HD45" s="991"/>
      <c r="HE45" s="991"/>
      <c r="HF45" s="991"/>
      <c r="HG45" s="991"/>
      <c r="HH45" s="991"/>
      <c r="HI45" s="991"/>
      <c r="HJ45" s="991"/>
      <c r="HK45" s="991"/>
      <c r="HL45" s="991"/>
      <c r="HM45" s="991"/>
      <c r="HN45" s="991"/>
      <c r="HO45" s="991"/>
      <c r="HP45" s="991"/>
      <c r="HQ45" s="991"/>
      <c r="HR45" s="991"/>
      <c r="HS45" s="991"/>
      <c r="HT45" s="991"/>
      <c r="HU45" s="991"/>
      <c r="HV45" s="991"/>
      <c r="HW45" s="991"/>
      <c r="HX45" s="991"/>
      <c r="HY45" s="991"/>
      <c r="HZ45" s="991"/>
      <c r="IA45" s="991"/>
      <c r="IB45" s="991"/>
      <c r="IC45" s="991"/>
      <c r="ID45" s="991"/>
      <c r="IE45" s="991"/>
      <c r="IF45" s="991"/>
      <c r="IG45" s="991"/>
      <c r="IH45" s="991"/>
      <c r="II45" s="991"/>
      <c r="IJ45" s="991"/>
      <c r="IK45" s="991"/>
      <c r="IL45" s="991"/>
      <c r="IM45" s="991"/>
      <c r="IN45" s="991"/>
      <c r="IO45" s="991"/>
      <c r="IP45" s="991"/>
      <c r="IQ45" s="991"/>
      <c r="IR45" s="991"/>
      <c r="IS45" s="991"/>
      <c r="IT45" s="991"/>
      <c r="IU45" s="991"/>
      <c r="IV45" s="991"/>
    </row>
    <row r="46" spans="1:256" s="671" customFormat="1" ht="60.75" customHeight="1">
      <c r="A46" s="1708"/>
      <c r="B46" s="1710"/>
      <c r="C46" s="1710"/>
      <c r="D46" s="1712"/>
      <c r="E46" s="983" t="s">
        <v>604</v>
      </c>
      <c r="F46" s="1726"/>
      <c r="G46" s="995">
        <v>316870</v>
      </c>
      <c r="H46" s="993"/>
      <c r="I46" s="994"/>
      <c r="J46" s="995">
        <v>316870</v>
      </c>
      <c r="K46" s="1017">
        <v>256223.05</v>
      </c>
      <c r="L46" s="1436">
        <v>1</v>
      </c>
      <c r="M46" s="1433"/>
      <c r="N46" s="991"/>
      <c r="O46" s="991"/>
      <c r="P46" s="991"/>
      <c r="Q46" s="991"/>
      <c r="R46" s="991"/>
      <c r="S46" s="991"/>
      <c r="T46" s="991"/>
      <c r="U46" s="991"/>
      <c r="V46" s="991"/>
      <c r="W46" s="991"/>
      <c r="X46" s="991"/>
      <c r="Y46" s="991"/>
      <c r="Z46" s="991"/>
      <c r="AA46" s="991"/>
      <c r="AB46" s="991"/>
      <c r="AC46" s="991"/>
      <c r="AD46" s="991"/>
      <c r="AE46" s="991"/>
      <c r="AF46" s="991"/>
      <c r="AG46" s="991"/>
      <c r="AH46" s="991"/>
      <c r="AI46" s="991"/>
      <c r="AJ46" s="991"/>
      <c r="AK46" s="991"/>
      <c r="AL46" s="991"/>
      <c r="AM46" s="991"/>
      <c r="AN46" s="991"/>
      <c r="AO46" s="991"/>
      <c r="AP46" s="991"/>
      <c r="AQ46" s="991"/>
      <c r="AR46" s="991"/>
      <c r="AS46" s="991"/>
      <c r="AT46" s="991"/>
      <c r="AU46" s="991"/>
      <c r="AV46" s="991"/>
      <c r="AW46" s="991"/>
      <c r="AX46" s="991"/>
      <c r="AY46" s="991"/>
      <c r="AZ46" s="991"/>
      <c r="BA46" s="991"/>
      <c r="BB46" s="991"/>
      <c r="BC46" s="991"/>
      <c r="BD46" s="991"/>
      <c r="BE46" s="991"/>
      <c r="BF46" s="991"/>
      <c r="BG46" s="991"/>
      <c r="BH46" s="991"/>
      <c r="BI46" s="991"/>
      <c r="BJ46" s="991"/>
      <c r="BK46" s="991"/>
      <c r="BL46" s="991"/>
      <c r="BM46" s="991"/>
      <c r="BN46" s="991"/>
      <c r="BO46" s="991"/>
      <c r="BP46" s="991"/>
      <c r="BQ46" s="991"/>
      <c r="BR46" s="991"/>
      <c r="BS46" s="991"/>
      <c r="BT46" s="991"/>
      <c r="BU46" s="991"/>
      <c r="BV46" s="991"/>
      <c r="BW46" s="991"/>
      <c r="BX46" s="991"/>
      <c r="BY46" s="991"/>
      <c r="BZ46" s="991"/>
      <c r="CA46" s="991"/>
      <c r="CB46" s="991"/>
      <c r="CC46" s="991"/>
      <c r="CD46" s="991"/>
      <c r="CE46" s="991"/>
      <c r="CF46" s="991"/>
      <c r="CG46" s="991"/>
      <c r="CH46" s="991"/>
      <c r="CI46" s="991"/>
      <c r="CJ46" s="991"/>
      <c r="CK46" s="991"/>
      <c r="CL46" s="991"/>
      <c r="CM46" s="991"/>
      <c r="CN46" s="991"/>
      <c r="CO46" s="991"/>
      <c r="CP46" s="991"/>
      <c r="CQ46" s="991"/>
      <c r="CR46" s="991"/>
      <c r="CS46" s="991"/>
      <c r="CT46" s="991"/>
      <c r="CU46" s="991"/>
      <c r="CV46" s="991"/>
      <c r="CW46" s="991"/>
      <c r="CX46" s="991"/>
      <c r="CY46" s="991"/>
      <c r="CZ46" s="991"/>
      <c r="DA46" s="991"/>
      <c r="DB46" s="991"/>
      <c r="DC46" s="991"/>
      <c r="DD46" s="991"/>
      <c r="DE46" s="991"/>
      <c r="DF46" s="991"/>
      <c r="DG46" s="991"/>
      <c r="DH46" s="991"/>
      <c r="DI46" s="991"/>
      <c r="DJ46" s="991"/>
      <c r="DK46" s="991"/>
      <c r="DL46" s="991"/>
      <c r="DM46" s="991"/>
      <c r="DN46" s="991"/>
      <c r="DO46" s="991"/>
      <c r="DP46" s="991"/>
      <c r="DQ46" s="991"/>
      <c r="DR46" s="991"/>
      <c r="DS46" s="991"/>
      <c r="DT46" s="991"/>
      <c r="DU46" s="991"/>
      <c r="DV46" s="991"/>
      <c r="DW46" s="991"/>
      <c r="DX46" s="991"/>
      <c r="DY46" s="991"/>
      <c r="DZ46" s="991"/>
      <c r="EA46" s="991"/>
      <c r="EB46" s="991"/>
      <c r="EC46" s="991"/>
      <c r="ED46" s="991"/>
      <c r="EE46" s="991"/>
      <c r="EF46" s="991"/>
      <c r="EG46" s="991"/>
      <c r="EH46" s="991"/>
      <c r="EI46" s="991"/>
      <c r="EJ46" s="991"/>
      <c r="EK46" s="991"/>
      <c r="EL46" s="991"/>
      <c r="EM46" s="991"/>
      <c r="EN46" s="991"/>
      <c r="EO46" s="991"/>
      <c r="EP46" s="991"/>
      <c r="EQ46" s="991"/>
      <c r="ER46" s="991"/>
      <c r="ES46" s="991"/>
      <c r="ET46" s="991"/>
      <c r="EU46" s="991"/>
      <c r="EV46" s="991"/>
      <c r="EW46" s="991"/>
      <c r="EX46" s="991"/>
      <c r="EY46" s="991"/>
      <c r="EZ46" s="991"/>
      <c r="FA46" s="991"/>
      <c r="FB46" s="991"/>
      <c r="FC46" s="991"/>
      <c r="FD46" s="991"/>
      <c r="FE46" s="991"/>
      <c r="FF46" s="991"/>
      <c r="FG46" s="991"/>
      <c r="FH46" s="991"/>
      <c r="FI46" s="991"/>
      <c r="FJ46" s="991"/>
      <c r="FK46" s="991"/>
      <c r="FL46" s="991"/>
      <c r="FM46" s="991"/>
      <c r="FN46" s="991"/>
      <c r="FO46" s="991"/>
      <c r="FP46" s="991"/>
      <c r="FQ46" s="991"/>
      <c r="FR46" s="991"/>
      <c r="FS46" s="991"/>
      <c r="FT46" s="991"/>
      <c r="FU46" s="991"/>
      <c r="FV46" s="991"/>
      <c r="FW46" s="991"/>
      <c r="FX46" s="991"/>
      <c r="FY46" s="991"/>
      <c r="FZ46" s="991"/>
      <c r="GA46" s="991"/>
      <c r="GB46" s="991"/>
      <c r="GC46" s="991"/>
      <c r="GD46" s="991"/>
      <c r="GE46" s="991"/>
      <c r="GF46" s="991"/>
      <c r="GG46" s="991"/>
      <c r="GH46" s="991"/>
      <c r="GI46" s="991"/>
      <c r="GJ46" s="991"/>
      <c r="GK46" s="991"/>
      <c r="GL46" s="991"/>
      <c r="GM46" s="991"/>
      <c r="GN46" s="991"/>
      <c r="GO46" s="991"/>
      <c r="GP46" s="991"/>
      <c r="GQ46" s="991"/>
      <c r="GR46" s="991"/>
      <c r="GS46" s="991"/>
      <c r="GT46" s="991"/>
      <c r="GU46" s="991"/>
      <c r="GV46" s="991"/>
      <c r="GW46" s="991"/>
      <c r="GX46" s="991"/>
      <c r="GY46" s="991"/>
      <c r="GZ46" s="991"/>
      <c r="HA46" s="991"/>
      <c r="HB46" s="991"/>
      <c r="HC46" s="991"/>
      <c r="HD46" s="991"/>
      <c r="HE46" s="991"/>
      <c r="HF46" s="991"/>
      <c r="HG46" s="991"/>
      <c r="HH46" s="991"/>
      <c r="HI46" s="991"/>
      <c r="HJ46" s="991"/>
      <c r="HK46" s="991"/>
      <c r="HL46" s="991"/>
      <c r="HM46" s="991"/>
      <c r="HN46" s="991"/>
      <c r="HO46" s="991"/>
      <c r="HP46" s="991"/>
      <c r="HQ46" s="991"/>
      <c r="HR46" s="991"/>
      <c r="HS46" s="991"/>
      <c r="HT46" s="991"/>
      <c r="HU46" s="991"/>
      <c r="HV46" s="991"/>
      <c r="HW46" s="991"/>
      <c r="HX46" s="991"/>
      <c r="HY46" s="991"/>
      <c r="HZ46" s="991"/>
      <c r="IA46" s="991"/>
      <c r="IB46" s="991"/>
      <c r="IC46" s="991"/>
      <c r="ID46" s="991"/>
      <c r="IE46" s="991"/>
      <c r="IF46" s="991"/>
      <c r="IG46" s="991"/>
      <c r="IH46" s="991"/>
      <c r="II46" s="991"/>
      <c r="IJ46" s="991"/>
      <c r="IK46" s="991"/>
      <c r="IL46" s="991"/>
      <c r="IM46" s="991"/>
      <c r="IN46" s="991"/>
      <c r="IO46" s="991"/>
      <c r="IP46" s="991"/>
      <c r="IQ46" s="991"/>
      <c r="IR46" s="991"/>
      <c r="IS46" s="991"/>
      <c r="IT46" s="991"/>
      <c r="IU46" s="991"/>
      <c r="IV46" s="991"/>
    </row>
    <row r="47" spans="1:256" s="96" customFormat="1" ht="123" customHeight="1">
      <c r="A47" s="1707" t="s">
        <v>400</v>
      </c>
      <c r="B47" s="1709" t="s">
        <v>107</v>
      </c>
      <c r="C47" s="1709" t="s">
        <v>214</v>
      </c>
      <c r="D47" s="1711" t="s">
        <v>108</v>
      </c>
      <c r="E47" s="992" t="s">
        <v>613</v>
      </c>
      <c r="F47" s="1727" t="s">
        <v>602</v>
      </c>
      <c r="G47" s="989">
        <v>3644207</v>
      </c>
      <c r="H47" s="989">
        <v>1516531</v>
      </c>
      <c r="I47" s="982">
        <f>H47/G47</f>
        <v>0.41614842406043345</v>
      </c>
      <c r="J47" s="990">
        <v>2127676</v>
      </c>
      <c r="K47" s="1017"/>
      <c r="L47" s="1432">
        <v>0.416</v>
      </c>
      <c r="M47" s="1433"/>
      <c r="N47" s="991"/>
      <c r="O47" s="991"/>
      <c r="P47" s="991"/>
      <c r="Q47" s="991"/>
      <c r="R47" s="991"/>
      <c r="S47" s="991"/>
      <c r="T47" s="991"/>
      <c r="U47" s="991"/>
      <c r="V47" s="991"/>
      <c r="W47" s="991"/>
      <c r="X47" s="991"/>
      <c r="Y47" s="991"/>
      <c r="Z47" s="991"/>
      <c r="AA47" s="991"/>
      <c r="AB47" s="991"/>
      <c r="AC47" s="991"/>
      <c r="AD47" s="991"/>
      <c r="AE47" s="991"/>
      <c r="AF47" s="991"/>
      <c r="AG47" s="991"/>
      <c r="AH47" s="991"/>
      <c r="AI47" s="991"/>
      <c r="AJ47" s="991"/>
      <c r="AK47" s="991"/>
      <c r="AL47" s="991"/>
      <c r="AM47" s="991"/>
      <c r="AN47" s="991"/>
      <c r="AO47" s="991"/>
      <c r="AP47" s="991"/>
      <c r="AQ47" s="991"/>
      <c r="AR47" s="991"/>
      <c r="AS47" s="991"/>
      <c r="AT47" s="991"/>
      <c r="AU47" s="991"/>
      <c r="AV47" s="991"/>
      <c r="AW47" s="991"/>
      <c r="AX47" s="991"/>
      <c r="AY47" s="991"/>
      <c r="AZ47" s="991"/>
      <c r="BA47" s="991"/>
      <c r="BB47" s="991"/>
      <c r="BC47" s="991"/>
      <c r="BD47" s="991"/>
      <c r="BE47" s="991"/>
      <c r="BF47" s="991"/>
      <c r="BG47" s="991"/>
      <c r="BH47" s="991"/>
      <c r="BI47" s="991"/>
      <c r="BJ47" s="991"/>
      <c r="BK47" s="991"/>
      <c r="BL47" s="991"/>
      <c r="BM47" s="991"/>
      <c r="BN47" s="991"/>
      <c r="BO47" s="991"/>
      <c r="BP47" s="991"/>
      <c r="BQ47" s="991"/>
      <c r="BR47" s="991"/>
      <c r="BS47" s="991"/>
      <c r="BT47" s="991"/>
      <c r="BU47" s="991"/>
      <c r="BV47" s="991"/>
      <c r="BW47" s="991"/>
      <c r="BX47" s="991"/>
      <c r="BY47" s="991"/>
      <c r="BZ47" s="991"/>
      <c r="CA47" s="991"/>
      <c r="CB47" s="991"/>
      <c r="CC47" s="991"/>
      <c r="CD47" s="991"/>
      <c r="CE47" s="991"/>
      <c r="CF47" s="991"/>
      <c r="CG47" s="991"/>
      <c r="CH47" s="991"/>
      <c r="CI47" s="991"/>
      <c r="CJ47" s="991"/>
      <c r="CK47" s="991"/>
      <c r="CL47" s="991"/>
      <c r="CM47" s="991"/>
      <c r="CN47" s="991"/>
      <c r="CO47" s="991"/>
      <c r="CP47" s="991"/>
      <c r="CQ47" s="991"/>
      <c r="CR47" s="991"/>
      <c r="CS47" s="991"/>
      <c r="CT47" s="991"/>
      <c r="CU47" s="991"/>
      <c r="CV47" s="991"/>
      <c r="CW47" s="991"/>
      <c r="CX47" s="991"/>
      <c r="CY47" s="991"/>
      <c r="CZ47" s="991"/>
      <c r="DA47" s="991"/>
      <c r="DB47" s="991"/>
      <c r="DC47" s="991"/>
      <c r="DD47" s="991"/>
      <c r="DE47" s="991"/>
      <c r="DF47" s="991"/>
      <c r="DG47" s="991"/>
      <c r="DH47" s="991"/>
      <c r="DI47" s="991"/>
      <c r="DJ47" s="991"/>
      <c r="DK47" s="991"/>
      <c r="DL47" s="991"/>
      <c r="DM47" s="991"/>
      <c r="DN47" s="991"/>
      <c r="DO47" s="991"/>
      <c r="DP47" s="991"/>
      <c r="DQ47" s="991"/>
      <c r="DR47" s="991"/>
      <c r="DS47" s="991"/>
      <c r="DT47" s="991"/>
      <c r="DU47" s="991"/>
      <c r="DV47" s="991"/>
      <c r="DW47" s="991"/>
      <c r="DX47" s="991"/>
      <c r="DY47" s="991"/>
      <c r="DZ47" s="991"/>
      <c r="EA47" s="991"/>
      <c r="EB47" s="991"/>
      <c r="EC47" s="991"/>
      <c r="ED47" s="991"/>
      <c r="EE47" s="991"/>
      <c r="EF47" s="991"/>
      <c r="EG47" s="991"/>
      <c r="EH47" s="991"/>
      <c r="EI47" s="991"/>
      <c r="EJ47" s="991"/>
      <c r="EK47" s="991"/>
      <c r="EL47" s="991"/>
      <c r="EM47" s="991"/>
      <c r="EN47" s="991"/>
      <c r="EO47" s="991"/>
      <c r="EP47" s="991"/>
      <c r="EQ47" s="991"/>
      <c r="ER47" s="991"/>
      <c r="ES47" s="991"/>
      <c r="ET47" s="991"/>
      <c r="EU47" s="991"/>
      <c r="EV47" s="991"/>
      <c r="EW47" s="991"/>
      <c r="EX47" s="991"/>
      <c r="EY47" s="991"/>
      <c r="EZ47" s="991"/>
      <c r="FA47" s="991"/>
      <c r="FB47" s="991"/>
      <c r="FC47" s="991"/>
      <c r="FD47" s="991"/>
      <c r="FE47" s="991"/>
      <c r="FF47" s="991"/>
      <c r="FG47" s="991"/>
      <c r="FH47" s="991"/>
      <c r="FI47" s="991"/>
      <c r="FJ47" s="991"/>
      <c r="FK47" s="991"/>
      <c r="FL47" s="991"/>
      <c r="FM47" s="991"/>
      <c r="FN47" s="991"/>
      <c r="FO47" s="991"/>
      <c r="FP47" s="991"/>
      <c r="FQ47" s="991"/>
      <c r="FR47" s="991"/>
      <c r="FS47" s="991"/>
      <c r="FT47" s="991"/>
      <c r="FU47" s="991"/>
      <c r="FV47" s="991"/>
      <c r="FW47" s="991"/>
      <c r="FX47" s="991"/>
      <c r="FY47" s="991"/>
      <c r="FZ47" s="991"/>
      <c r="GA47" s="991"/>
      <c r="GB47" s="991"/>
      <c r="GC47" s="991"/>
      <c r="GD47" s="991"/>
      <c r="GE47" s="991"/>
      <c r="GF47" s="991"/>
      <c r="GG47" s="991"/>
      <c r="GH47" s="991"/>
      <c r="GI47" s="991"/>
      <c r="GJ47" s="991"/>
      <c r="GK47" s="991"/>
      <c r="GL47" s="991"/>
      <c r="GM47" s="991"/>
      <c r="GN47" s="991"/>
      <c r="GO47" s="991"/>
      <c r="GP47" s="991"/>
      <c r="GQ47" s="991"/>
      <c r="GR47" s="991"/>
      <c r="GS47" s="991"/>
      <c r="GT47" s="991"/>
      <c r="GU47" s="991"/>
      <c r="GV47" s="991"/>
      <c r="GW47" s="991"/>
      <c r="GX47" s="991"/>
      <c r="GY47" s="991"/>
      <c r="GZ47" s="991"/>
      <c r="HA47" s="991"/>
      <c r="HB47" s="991"/>
      <c r="HC47" s="991"/>
      <c r="HD47" s="991"/>
      <c r="HE47" s="991"/>
      <c r="HF47" s="991"/>
      <c r="HG47" s="991"/>
      <c r="HH47" s="991"/>
      <c r="HI47" s="991"/>
      <c r="HJ47" s="991"/>
      <c r="HK47" s="991"/>
      <c r="HL47" s="991"/>
      <c r="HM47" s="991"/>
      <c r="HN47" s="991"/>
      <c r="HO47" s="991"/>
      <c r="HP47" s="991"/>
      <c r="HQ47" s="991"/>
      <c r="HR47" s="991"/>
      <c r="HS47" s="991"/>
      <c r="HT47" s="991"/>
      <c r="HU47" s="991"/>
      <c r="HV47" s="991"/>
      <c r="HW47" s="991"/>
      <c r="HX47" s="991"/>
      <c r="HY47" s="991"/>
      <c r="HZ47" s="991"/>
      <c r="IA47" s="991"/>
      <c r="IB47" s="991"/>
      <c r="IC47" s="991"/>
      <c r="ID47" s="991"/>
      <c r="IE47" s="991"/>
      <c r="IF47" s="991"/>
      <c r="IG47" s="991"/>
      <c r="IH47" s="991"/>
      <c r="II47" s="991"/>
      <c r="IJ47" s="991"/>
      <c r="IK47" s="991"/>
      <c r="IL47" s="991"/>
      <c r="IM47" s="991"/>
      <c r="IN47" s="991"/>
      <c r="IO47" s="991"/>
      <c r="IP47" s="991"/>
      <c r="IQ47" s="991"/>
      <c r="IR47" s="991"/>
      <c r="IS47" s="991"/>
      <c r="IT47" s="991"/>
      <c r="IU47" s="991"/>
      <c r="IV47" s="991"/>
    </row>
    <row r="48" spans="1:256" s="490" customFormat="1" ht="45">
      <c r="A48" s="1708"/>
      <c r="B48" s="1710"/>
      <c r="C48" s="1710"/>
      <c r="D48" s="1712"/>
      <c r="E48" s="983" t="s">
        <v>604</v>
      </c>
      <c r="F48" s="1726"/>
      <c r="G48" s="995">
        <v>156490</v>
      </c>
      <c r="H48" s="993"/>
      <c r="I48" s="994"/>
      <c r="J48" s="995">
        <v>156490</v>
      </c>
      <c r="K48" s="1017"/>
      <c r="L48" s="1436"/>
      <c r="M48" s="1433"/>
      <c r="N48" s="991"/>
      <c r="O48" s="991"/>
      <c r="P48" s="991"/>
      <c r="Q48" s="991"/>
      <c r="R48" s="991"/>
      <c r="S48" s="991"/>
      <c r="T48" s="991"/>
      <c r="U48" s="991"/>
      <c r="V48" s="991"/>
      <c r="W48" s="991"/>
      <c r="X48" s="991"/>
      <c r="Y48" s="991"/>
      <c r="Z48" s="991"/>
      <c r="AA48" s="991"/>
      <c r="AB48" s="991"/>
      <c r="AC48" s="991"/>
      <c r="AD48" s="991"/>
      <c r="AE48" s="991"/>
      <c r="AF48" s="991"/>
      <c r="AG48" s="991"/>
      <c r="AH48" s="991"/>
      <c r="AI48" s="991"/>
      <c r="AJ48" s="991"/>
      <c r="AK48" s="991"/>
      <c r="AL48" s="991"/>
      <c r="AM48" s="991"/>
      <c r="AN48" s="991"/>
      <c r="AO48" s="991"/>
      <c r="AP48" s="991"/>
      <c r="AQ48" s="991"/>
      <c r="AR48" s="991"/>
      <c r="AS48" s="991"/>
      <c r="AT48" s="991"/>
      <c r="AU48" s="991"/>
      <c r="AV48" s="991"/>
      <c r="AW48" s="991"/>
      <c r="AX48" s="991"/>
      <c r="AY48" s="991"/>
      <c r="AZ48" s="991"/>
      <c r="BA48" s="991"/>
      <c r="BB48" s="991"/>
      <c r="BC48" s="991"/>
      <c r="BD48" s="991"/>
      <c r="BE48" s="991"/>
      <c r="BF48" s="991"/>
      <c r="BG48" s="991"/>
      <c r="BH48" s="991"/>
      <c r="BI48" s="991"/>
      <c r="BJ48" s="991"/>
      <c r="BK48" s="991"/>
      <c r="BL48" s="991"/>
      <c r="BM48" s="991"/>
      <c r="BN48" s="991"/>
      <c r="BO48" s="991"/>
      <c r="BP48" s="991"/>
      <c r="BQ48" s="991"/>
      <c r="BR48" s="991"/>
      <c r="BS48" s="991"/>
      <c r="BT48" s="991"/>
      <c r="BU48" s="991"/>
      <c r="BV48" s="991"/>
      <c r="BW48" s="991"/>
      <c r="BX48" s="991"/>
      <c r="BY48" s="991"/>
      <c r="BZ48" s="991"/>
      <c r="CA48" s="991"/>
      <c r="CB48" s="991"/>
      <c r="CC48" s="991"/>
      <c r="CD48" s="991"/>
      <c r="CE48" s="991"/>
      <c r="CF48" s="991"/>
      <c r="CG48" s="991"/>
      <c r="CH48" s="991"/>
      <c r="CI48" s="991"/>
      <c r="CJ48" s="991"/>
      <c r="CK48" s="991"/>
      <c r="CL48" s="991"/>
      <c r="CM48" s="991"/>
      <c r="CN48" s="991"/>
      <c r="CO48" s="991"/>
      <c r="CP48" s="991"/>
      <c r="CQ48" s="991"/>
      <c r="CR48" s="991"/>
      <c r="CS48" s="991"/>
      <c r="CT48" s="991"/>
      <c r="CU48" s="991"/>
      <c r="CV48" s="991"/>
      <c r="CW48" s="991"/>
      <c r="CX48" s="991"/>
      <c r="CY48" s="991"/>
      <c r="CZ48" s="991"/>
      <c r="DA48" s="991"/>
      <c r="DB48" s="991"/>
      <c r="DC48" s="991"/>
      <c r="DD48" s="991"/>
      <c r="DE48" s="991"/>
      <c r="DF48" s="991"/>
      <c r="DG48" s="991"/>
      <c r="DH48" s="991"/>
      <c r="DI48" s="991"/>
      <c r="DJ48" s="991"/>
      <c r="DK48" s="991"/>
      <c r="DL48" s="991"/>
      <c r="DM48" s="991"/>
      <c r="DN48" s="991"/>
      <c r="DO48" s="991"/>
      <c r="DP48" s="991"/>
      <c r="DQ48" s="991"/>
      <c r="DR48" s="991"/>
      <c r="DS48" s="991"/>
      <c r="DT48" s="991"/>
      <c r="DU48" s="991"/>
      <c r="DV48" s="991"/>
      <c r="DW48" s="991"/>
      <c r="DX48" s="991"/>
      <c r="DY48" s="991"/>
      <c r="DZ48" s="991"/>
      <c r="EA48" s="991"/>
      <c r="EB48" s="991"/>
      <c r="EC48" s="991"/>
      <c r="ED48" s="991"/>
      <c r="EE48" s="991"/>
      <c r="EF48" s="991"/>
      <c r="EG48" s="991"/>
      <c r="EH48" s="991"/>
      <c r="EI48" s="991"/>
      <c r="EJ48" s="991"/>
      <c r="EK48" s="991"/>
      <c r="EL48" s="991"/>
      <c r="EM48" s="991"/>
      <c r="EN48" s="991"/>
      <c r="EO48" s="991"/>
      <c r="EP48" s="991"/>
      <c r="EQ48" s="991"/>
      <c r="ER48" s="991"/>
      <c r="ES48" s="991"/>
      <c r="ET48" s="991"/>
      <c r="EU48" s="991"/>
      <c r="EV48" s="991"/>
      <c r="EW48" s="991"/>
      <c r="EX48" s="991"/>
      <c r="EY48" s="991"/>
      <c r="EZ48" s="991"/>
      <c r="FA48" s="991"/>
      <c r="FB48" s="991"/>
      <c r="FC48" s="991"/>
      <c r="FD48" s="991"/>
      <c r="FE48" s="991"/>
      <c r="FF48" s="991"/>
      <c r="FG48" s="991"/>
      <c r="FH48" s="991"/>
      <c r="FI48" s="991"/>
      <c r="FJ48" s="991"/>
      <c r="FK48" s="991"/>
      <c r="FL48" s="991"/>
      <c r="FM48" s="991"/>
      <c r="FN48" s="991"/>
      <c r="FO48" s="991"/>
      <c r="FP48" s="991"/>
      <c r="FQ48" s="991"/>
      <c r="FR48" s="991"/>
      <c r="FS48" s="991"/>
      <c r="FT48" s="991"/>
      <c r="FU48" s="991"/>
      <c r="FV48" s="991"/>
      <c r="FW48" s="991"/>
      <c r="FX48" s="991"/>
      <c r="FY48" s="991"/>
      <c r="FZ48" s="991"/>
      <c r="GA48" s="991"/>
      <c r="GB48" s="991"/>
      <c r="GC48" s="991"/>
      <c r="GD48" s="991"/>
      <c r="GE48" s="991"/>
      <c r="GF48" s="991"/>
      <c r="GG48" s="991"/>
      <c r="GH48" s="991"/>
      <c r="GI48" s="991"/>
      <c r="GJ48" s="991"/>
      <c r="GK48" s="991"/>
      <c r="GL48" s="991"/>
      <c r="GM48" s="991"/>
      <c r="GN48" s="991"/>
      <c r="GO48" s="991"/>
      <c r="GP48" s="991"/>
      <c r="GQ48" s="991"/>
      <c r="GR48" s="991"/>
      <c r="GS48" s="991"/>
      <c r="GT48" s="991"/>
      <c r="GU48" s="991"/>
      <c r="GV48" s="991"/>
      <c r="GW48" s="991"/>
      <c r="GX48" s="991"/>
      <c r="GY48" s="991"/>
      <c r="GZ48" s="991"/>
      <c r="HA48" s="991"/>
      <c r="HB48" s="991"/>
      <c r="HC48" s="991"/>
      <c r="HD48" s="991"/>
      <c r="HE48" s="991"/>
      <c r="HF48" s="991"/>
      <c r="HG48" s="991"/>
      <c r="HH48" s="991"/>
      <c r="HI48" s="991"/>
      <c r="HJ48" s="991"/>
      <c r="HK48" s="991"/>
      <c r="HL48" s="991"/>
      <c r="HM48" s="991"/>
      <c r="HN48" s="991"/>
      <c r="HO48" s="991"/>
      <c r="HP48" s="991"/>
      <c r="HQ48" s="991"/>
      <c r="HR48" s="991"/>
      <c r="HS48" s="991"/>
      <c r="HT48" s="991"/>
      <c r="HU48" s="991"/>
      <c r="HV48" s="991"/>
      <c r="HW48" s="991"/>
      <c r="HX48" s="991"/>
      <c r="HY48" s="991"/>
      <c r="HZ48" s="991"/>
      <c r="IA48" s="991"/>
      <c r="IB48" s="991"/>
      <c r="IC48" s="991"/>
      <c r="ID48" s="991"/>
      <c r="IE48" s="991"/>
      <c r="IF48" s="991"/>
      <c r="IG48" s="991"/>
      <c r="IH48" s="991"/>
      <c r="II48" s="991"/>
      <c r="IJ48" s="991"/>
      <c r="IK48" s="991"/>
      <c r="IL48" s="991"/>
      <c r="IM48" s="991"/>
      <c r="IN48" s="991"/>
      <c r="IO48" s="991"/>
      <c r="IP48" s="991"/>
      <c r="IQ48" s="991"/>
      <c r="IR48" s="991"/>
      <c r="IS48" s="991"/>
      <c r="IT48" s="991"/>
      <c r="IU48" s="991"/>
      <c r="IV48" s="991"/>
    </row>
    <row r="49" spans="1:256" s="490" customFormat="1" ht="150.75" customHeight="1">
      <c r="A49" s="1707" t="s">
        <v>400</v>
      </c>
      <c r="B49" s="1709" t="s">
        <v>107</v>
      </c>
      <c r="C49" s="1709" t="s">
        <v>214</v>
      </c>
      <c r="D49" s="1711" t="s">
        <v>108</v>
      </c>
      <c r="E49" s="996" t="s">
        <v>495</v>
      </c>
      <c r="F49" s="1727" t="s">
        <v>602</v>
      </c>
      <c r="G49" s="1448">
        <v>9294461</v>
      </c>
      <c r="H49" s="1448">
        <v>6428440</v>
      </c>
      <c r="I49" s="982">
        <f>H49/G49</f>
        <v>0.6916420435784281</v>
      </c>
      <c r="J49" s="1448">
        <f>1495530+36203</f>
        <v>1531733</v>
      </c>
      <c r="K49" s="1013">
        <v>14818.04</v>
      </c>
      <c r="L49" s="1449">
        <v>0.693</v>
      </c>
      <c r="M49" s="1433"/>
      <c r="N49" s="991"/>
      <c r="O49" s="991"/>
      <c r="P49" s="991"/>
      <c r="Q49" s="991"/>
      <c r="R49" s="991"/>
      <c r="S49" s="991"/>
      <c r="T49" s="991"/>
      <c r="U49" s="991"/>
      <c r="V49" s="991"/>
      <c r="W49" s="991"/>
      <c r="X49" s="991"/>
      <c r="Y49" s="991"/>
      <c r="Z49" s="991"/>
      <c r="AA49" s="991"/>
      <c r="AB49" s="991"/>
      <c r="AC49" s="991"/>
      <c r="AD49" s="991"/>
      <c r="AE49" s="991"/>
      <c r="AF49" s="991"/>
      <c r="AG49" s="991"/>
      <c r="AH49" s="991"/>
      <c r="AI49" s="991"/>
      <c r="AJ49" s="991"/>
      <c r="AK49" s="991"/>
      <c r="AL49" s="991"/>
      <c r="AM49" s="991"/>
      <c r="AN49" s="991"/>
      <c r="AO49" s="991"/>
      <c r="AP49" s="991"/>
      <c r="AQ49" s="991"/>
      <c r="AR49" s="991"/>
      <c r="AS49" s="991"/>
      <c r="AT49" s="991"/>
      <c r="AU49" s="991"/>
      <c r="AV49" s="991"/>
      <c r="AW49" s="991"/>
      <c r="AX49" s="991"/>
      <c r="AY49" s="991"/>
      <c r="AZ49" s="991"/>
      <c r="BA49" s="991"/>
      <c r="BB49" s="991"/>
      <c r="BC49" s="991"/>
      <c r="BD49" s="991"/>
      <c r="BE49" s="991"/>
      <c r="BF49" s="991"/>
      <c r="BG49" s="991"/>
      <c r="BH49" s="991"/>
      <c r="BI49" s="991"/>
      <c r="BJ49" s="991"/>
      <c r="BK49" s="991"/>
      <c r="BL49" s="991"/>
      <c r="BM49" s="991"/>
      <c r="BN49" s="991"/>
      <c r="BO49" s="991"/>
      <c r="BP49" s="991"/>
      <c r="BQ49" s="991"/>
      <c r="BR49" s="991"/>
      <c r="BS49" s="991"/>
      <c r="BT49" s="991"/>
      <c r="BU49" s="991"/>
      <c r="BV49" s="991"/>
      <c r="BW49" s="991"/>
      <c r="BX49" s="991"/>
      <c r="BY49" s="991"/>
      <c r="BZ49" s="991"/>
      <c r="CA49" s="991"/>
      <c r="CB49" s="991"/>
      <c r="CC49" s="991"/>
      <c r="CD49" s="991"/>
      <c r="CE49" s="991"/>
      <c r="CF49" s="991"/>
      <c r="CG49" s="991"/>
      <c r="CH49" s="991"/>
      <c r="CI49" s="991"/>
      <c r="CJ49" s="991"/>
      <c r="CK49" s="991"/>
      <c r="CL49" s="991"/>
      <c r="CM49" s="991"/>
      <c r="CN49" s="991"/>
      <c r="CO49" s="991"/>
      <c r="CP49" s="991"/>
      <c r="CQ49" s="991"/>
      <c r="CR49" s="991"/>
      <c r="CS49" s="991"/>
      <c r="CT49" s="991"/>
      <c r="CU49" s="991"/>
      <c r="CV49" s="991"/>
      <c r="CW49" s="991"/>
      <c r="CX49" s="991"/>
      <c r="CY49" s="991"/>
      <c r="CZ49" s="991"/>
      <c r="DA49" s="991"/>
      <c r="DB49" s="991"/>
      <c r="DC49" s="991"/>
      <c r="DD49" s="991"/>
      <c r="DE49" s="991"/>
      <c r="DF49" s="991"/>
      <c r="DG49" s="991"/>
      <c r="DH49" s="991"/>
      <c r="DI49" s="991"/>
      <c r="DJ49" s="991"/>
      <c r="DK49" s="991"/>
      <c r="DL49" s="991"/>
      <c r="DM49" s="991"/>
      <c r="DN49" s="991"/>
      <c r="DO49" s="991"/>
      <c r="DP49" s="991"/>
      <c r="DQ49" s="991"/>
      <c r="DR49" s="991"/>
      <c r="DS49" s="991"/>
      <c r="DT49" s="991"/>
      <c r="DU49" s="991"/>
      <c r="DV49" s="991"/>
      <c r="DW49" s="991"/>
      <c r="DX49" s="991"/>
      <c r="DY49" s="991"/>
      <c r="DZ49" s="991"/>
      <c r="EA49" s="991"/>
      <c r="EB49" s="991"/>
      <c r="EC49" s="991"/>
      <c r="ED49" s="991"/>
      <c r="EE49" s="991"/>
      <c r="EF49" s="991"/>
      <c r="EG49" s="991"/>
      <c r="EH49" s="991"/>
      <c r="EI49" s="991"/>
      <c r="EJ49" s="991"/>
      <c r="EK49" s="991"/>
      <c r="EL49" s="991"/>
      <c r="EM49" s="991"/>
      <c r="EN49" s="991"/>
      <c r="EO49" s="991"/>
      <c r="EP49" s="991"/>
      <c r="EQ49" s="991"/>
      <c r="ER49" s="991"/>
      <c r="ES49" s="991"/>
      <c r="ET49" s="991"/>
      <c r="EU49" s="991"/>
      <c r="EV49" s="991"/>
      <c r="EW49" s="991"/>
      <c r="EX49" s="991"/>
      <c r="EY49" s="991"/>
      <c r="EZ49" s="991"/>
      <c r="FA49" s="991"/>
      <c r="FB49" s="991"/>
      <c r="FC49" s="991"/>
      <c r="FD49" s="991"/>
      <c r="FE49" s="991"/>
      <c r="FF49" s="991"/>
      <c r="FG49" s="991"/>
      <c r="FH49" s="991"/>
      <c r="FI49" s="991"/>
      <c r="FJ49" s="991"/>
      <c r="FK49" s="991"/>
      <c r="FL49" s="991"/>
      <c r="FM49" s="991"/>
      <c r="FN49" s="991"/>
      <c r="FO49" s="991"/>
      <c r="FP49" s="991"/>
      <c r="FQ49" s="991"/>
      <c r="FR49" s="991"/>
      <c r="FS49" s="991"/>
      <c r="FT49" s="991"/>
      <c r="FU49" s="991"/>
      <c r="FV49" s="991"/>
      <c r="FW49" s="991"/>
      <c r="FX49" s="991"/>
      <c r="FY49" s="991"/>
      <c r="FZ49" s="991"/>
      <c r="GA49" s="991"/>
      <c r="GB49" s="991"/>
      <c r="GC49" s="991"/>
      <c r="GD49" s="991"/>
      <c r="GE49" s="991"/>
      <c r="GF49" s="991"/>
      <c r="GG49" s="991"/>
      <c r="GH49" s="991"/>
      <c r="GI49" s="991"/>
      <c r="GJ49" s="991"/>
      <c r="GK49" s="991"/>
      <c r="GL49" s="991"/>
      <c r="GM49" s="991"/>
      <c r="GN49" s="991"/>
      <c r="GO49" s="991"/>
      <c r="GP49" s="991"/>
      <c r="GQ49" s="991"/>
      <c r="GR49" s="991"/>
      <c r="GS49" s="991"/>
      <c r="GT49" s="991"/>
      <c r="GU49" s="991"/>
      <c r="GV49" s="991"/>
      <c r="GW49" s="991"/>
      <c r="GX49" s="991"/>
      <c r="GY49" s="991"/>
      <c r="GZ49" s="991"/>
      <c r="HA49" s="991"/>
      <c r="HB49" s="991"/>
      <c r="HC49" s="991"/>
      <c r="HD49" s="991"/>
      <c r="HE49" s="991"/>
      <c r="HF49" s="991"/>
      <c r="HG49" s="991"/>
      <c r="HH49" s="991"/>
      <c r="HI49" s="991"/>
      <c r="HJ49" s="991"/>
      <c r="HK49" s="991"/>
      <c r="HL49" s="991"/>
      <c r="HM49" s="991"/>
      <c r="HN49" s="991"/>
      <c r="HO49" s="991"/>
      <c r="HP49" s="991"/>
      <c r="HQ49" s="991"/>
      <c r="HR49" s="991"/>
      <c r="HS49" s="991"/>
      <c r="HT49" s="991"/>
      <c r="HU49" s="991"/>
      <c r="HV49" s="991"/>
      <c r="HW49" s="991"/>
      <c r="HX49" s="991"/>
      <c r="HY49" s="991"/>
      <c r="HZ49" s="991"/>
      <c r="IA49" s="991"/>
      <c r="IB49" s="991"/>
      <c r="IC49" s="991"/>
      <c r="ID49" s="991"/>
      <c r="IE49" s="991"/>
      <c r="IF49" s="991"/>
      <c r="IG49" s="991"/>
      <c r="IH49" s="991"/>
      <c r="II49" s="991"/>
      <c r="IJ49" s="991"/>
      <c r="IK49" s="991"/>
      <c r="IL49" s="991"/>
      <c r="IM49" s="991"/>
      <c r="IN49" s="991"/>
      <c r="IO49" s="991"/>
      <c r="IP49" s="991"/>
      <c r="IQ49" s="991"/>
      <c r="IR49" s="991"/>
      <c r="IS49" s="991"/>
      <c r="IT49" s="991"/>
      <c r="IU49" s="991"/>
      <c r="IV49" s="991"/>
    </row>
    <row r="50" spans="1:256" s="96" customFormat="1" ht="45">
      <c r="A50" s="1708"/>
      <c r="B50" s="1710"/>
      <c r="C50" s="1710"/>
      <c r="D50" s="1712"/>
      <c r="E50" s="1443" t="s">
        <v>604</v>
      </c>
      <c r="F50" s="1726"/>
      <c r="G50" s="1026">
        <v>36203</v>
      </c>
      <c r="H50" s="1026">
        <v>0</v>
      </c>
      <c r="I50" s="1450">
        <v>0</v>
      </c>
      <c r="J50" s="1026">
        <v>36203</v>
      </c>
      <c r="K50" s="1017"/>
      <c r="L50" s="1451">
        <v>0</v>
      </c>
      <c r="M50" s="1433"/>
      <c r="N50" s="991"/>
      <c r="O50" s="991"/>
      <c r="P50" s="991"/>
      <c r="Q50" s="991"/>
      <c r="R50" s="991"/>
      <c r="S50" s="991"/>
      <c r="T50" s="991"/>
      <c r="U50" s="991"/>
      <c r="V50" s="991"/>
      <c r="W50" s="991"/>
      <c r="X50" s="991"/>
      <c r="Y50" s="991"/>
      <c r="Z50" s="991"/>
      <c r="AA50" s="991"/>
      <c r="AB50" s="991"/>
      <c r="AC50" s="991"/>
      <c r="AD50" s="991"/>
      <c r="AE50" s="991"/>
      <c r="AF50" s="991"/>
      <c r="AG50" s="991"/>
      <c r="AH50" s="991"/>
      <c r="AI50" s="991"/>
      <c r="AJ50" s="991"/>
      <c r="AK50" s="991"/>
      <c r="AL50" s="991"/>
      <c r="AM50" s="991"/>
      <c r="AN50" s="991"/>
      <c r="AO50" s="991"/>
      <c r="AP50" s="991"/>
      <c r="AQ50" s="991"/>
      <c r="AR50" s="991"/>
      <c r="AS50" s="991"/>
      <c r="AT50" s="991"/>
      <c r="AU50" s="991"/>
      <c r="AV50" s="991"/>
      <c r="AW50" s="991"/>
      <c r="AX50" s="991"/>
      <c r="AY50" s="991"/>
      <c r="AZ50" s="991"/>
      <c r="BA50" s="991"/>
      <c r="BB50" s="991"/>
      <c r="BC50" s="991"/>
      <c r="BD50" s="991"/>
      <c r="BE50" s="991"/>
      <c r="BF50" s="991"/>
      <c r="BG50" s="991"/>
      <c r="BH50" s="991"/>
      <c r="BI50" s="991"/>
      <c r="BJ50" s="991"/>
      <c r="BK50" s="991"/>
      <c r="BL50" s="991"/>
      <c r="BM50" s="991"/>
      <c r="BN50" s="991"/>
      <c r="BO50" s="991"/>
      <c r="BP50" s="991"/>
      <c r="BQ50" s="991"/>
      <c r="BR50" s="991"/>
      <c r="BS50" s="991"/>
      <c r="BT50" s="991"/>
      <c r="BU50" s="991"/>
      <c r="BV50" s="991"/>
      <c r="BW50" s="991"/>
      <c r="BX50" s="991"/>
      <c r="BY50" s="991"/>
      <c r="BZ50" s="991"/>
      <c r="CA50" s="991"/>
      <c r="CB50" s="991"/>
      <c r="CC50" s="991"/>
      <c r="CD50" s="991"/>
      <c r="CE50" s="991"/>
      <c r="CF50" s="991"/>
      <c r="CG50" s="991"/>
      <c r="CH50" s="991"/>
      <c r="CI50" s="991"/>
      <c r="CJ50" s="991"/>
      <c r="CK50" s="991"/>
      <c r="CL50" s="991"/>
      <c r="CM50" s="991"/>
      <c r="CN50" s="991"/>
      <c r="CO50" s="991"/>
      <c r="CP50" s="991"/>
      <c r="CQ50" s="991"/>
      <c r="CR50" s="991"/>
      <c r="CS50" s="991"/>
      <c r="CT50" s="991"/>
      <c r="CU50" s="991"/>
      <c r="CV50" s="991"/>
      <c r="CW50" s="991"/>
      <c r="CX50" s="991"/>
      <c r="CY50" s="991"/>
      <c r="CZ50" s="991"/>
      <c r="DA50" s="991"/>
      <c r="DB50" s="991"/>
      <c r="DC50" s="991"/>
      <c r="DD50" s="991"/>
      <c r="DE50" s="991"/>
      <c r="DF50" s="991"/>
      <c r="DG50" s="991"/>
      <c r="DH50" s="991"/>
      <c r="DI50" s="991"/>
      <c r="DJ50" s="991"/>
      <c r="DK50" s="991"/>
      <c r="DL50" s="991"/>
      <c r="DM50" s="991"/>
      <c r="DN50" s="991"/>
      <c r="DO50" s="991"/>
      <c r="DP50" s="991"/>
      <c r="DQ50" s="991"/>
      <c r="DR50" s="991"/>
      <c r="DS50" s="991"/>
      <c r="DT50" s="991"/>
      <c r="DU50" s="991"/>
      <c r="DV50" s="991"/>
      <c r="DW50" s="991"/>
      <c r="DX50" s="991"/>
      <c r="DY50" s="991"/>
      <c r="DZ50" s="991"/>
      <c r="EA50" s="991"/>
      <c r="EB50" s="991"/>
      <c r="EC50" s="991"/>
      <c r="ED50" s="991"/>
      <c r="EE50" s="991"/>
      <c r="EF50" s="991"/>
      <c r="EG50" s="991"/>
      <c r="EH50" s="991"/>
      <c r="EI50" s="991"/>
      <c r="EJ50" s="991"/>
      <c r="EK50" s="991"/>
      <c r="EL50" s="991"/>
      <c r="EM50" s="991"/>
      <c r="EN50" s="991"/>
      <c r="EO50" s="991"/>
      <c r="EP50" s="991"/>
      <c r="EQ50" s="991"/>
      <c r="ER50" s="991"/>
      <c r="ES50" s="991"/>
      <c r="ET50" s="991"/>
      <c r="EU50" s="991"/>
      <c r="EV50" s="991"/>
      <c r="EW50" s="991"/>
      <c r="EX50" s="991"/>
      <c r="EY50" s="991"/>
      <c r="EZ50" s="991"/>
      <c r="FA50" s="991"/>
      <c r="FB50" s="991"/>
      <c r="FC50" s="991"/>
      <c r="FD50" s="991"/>
      <c r="FE50" s="991"/>
      <c r="FF50" s="991"/>
      <c r="FG50" s="991"/>
      <c r="FH50" s="991"/>
      <c r="FI50" s="991"/>
      <c r="FJ50" s="991"/>
      <c r="FK50" s="991"/>
      <c r="FL50" s="991"/>
      <c r="FM50" s="991"/>
      <c r="FN50" s="991"/>
      <c r="FO50" s="991"/>
      <c r="FP50" s="991"/>
      <c r="FQ50" s="991"/>
      <c r="FR50" s="991"/>
      <c r="FS50" s="991"/>
      <c r="FT50" s="991"/>
      <c r="FU50" s="991"/>
      <c r="FV50" s="991"/>
      <c r="FW50" s="991"/>
      <c r="FX50" s="991"/>
      <c r="FY50" s="991"/>
      <c r="FZ50" s="991"/>
      <c r="GA50" s="991"/>
      <c r="GB50" s="991"/>
      <c r="GC50" s="991"/>
      <c r="GD50" s="991"/>
      <c r="GE50" s="991"/>
      <c r="GF50" s="991"/>
      <c r="GG50" s="991"/>
      <c r="GH50" s="991"/>
      <c r="GI50" s="991"/>
      <c r="GJ50" s="991"/>
      <c r="GK50" s="991"/>
      <c r="GL50" s="991"/>
      <c r="GM50" s="991"/>
      <c r="GN50" s="991"/>
      <c r="GO50" s="991"/>
      <c r="GP50" s="991"/>
      <c r="GQ50" s="991"/>
      <c r="GR50" s="991"/>
      <c r="GS50" s="991"/>
      <c r="GT50" s="991"/>
      <c r="GU50" s="991"/>
      <c r="GV50" s="991"/>
      <c r="GW50" s="991"/>
      <c r="GX50" s="991"/>
      <c r="GY50" s="991"/>
      <c r="GZ50" s="991"/>
      <c r="HA50" s="991"/>
      <c r="HB50" s="991"/>
      <c r="HC50" s="991"/>
      <c r="HD50" s="991"/>
      <c r="HE50" s="991"/>
      <c r="HF50" s="991"/>
      <c r="HG50" s="991"/>
      <c r="HH50" s="991"/>
      <c r="HI50" s="991"/>
      <c r="HJ50" s="991"/>
      <c r="HK50" s="991"/>
      <c r="HL50" s="991"/>
      <c r="HM50" s="991"/>
      <c r="HN50" s="991"/>
      <c r="HO50" s="991"/>
      <c r="HP50" s="991"/>
      <c r="HQ50" s="991"/>
      <c r="HR50" s="991"/>
      <c r="HS50" s="991"/>
      <c r="HT50" s="991"/>
      <c r="HU50" s="991"/>
      <c r="HV50" s="991"/>
      <c r="HW50" s="991"/>
      <c r="HX50" s="991"/>
      <c r="HY50" s="991"/>
      <c r="HZ50" s="991"/>
      <c r="IA50" s="991"/>
      <c r="IB50" s="991"/>
      <c r="IC50" s="991"/>
      <c r="ID50" s="991"/>
      <c r="IE50" s="991"/>
      <c r="IF50" s="991"/>
      <c r="IG50" s="991"/>
      <c r="IH50" s="991"/>
      <c r="II50" s="991"/>
      <c r="IJ50" s="991"/>
      <c r="IK50" s="991"/>
      <c r="IL50" s="991"/>
      <c r="IM50" s="991"/>
      <c r="IN50" s="991"/>
      <c r="IO50" s="991"/>
      <c r="IP50" s="991"/>
      <c r="IQ50" s="991"/>
      <c r="IR50" s="991"/>
      <c r="IS50" s="991"/>
      <c r="IT50" s="991"/>
      <c r="IU50" s="991"/>
      <c r="IV50" s="991"/>
    </row>
    <row r="51" spans="1:256" s="96" customFormat="1" ht="172.5" customHeight="1">
      <c r="A51" s="1707" t="s">
        <v>400</v>
      </c>
      <c r="B51" s="1709" t="s">
        <v>107</v>
      </c>
      <c r="C51" s="1709" t="s">
        <v>214</v>
      </c>
      <c r="D51" s="1711" t="s">
        <v>108</v>
      </c>
      <c r="E51" s="996" t="s">
        <v>457</v>
      </c>
      <c r="F51" s="1727" t="s">
        <v>602</v>
      </c>
      <c r="G51" s="997">
        <v>5995493</v>
      </c>
      <c r="H51" s="997">
        <v>2839893</v>
      </c>
      <c r="I51" s="1134">
        <f>H51/G51</f>
        <v>0.47367130609609587</v>
      </c>
      <c r="J51" s="997">
        <f>1644000+36659</f>
        <v>1680659</v>
      </c>
      <c r="K51" s="1013">
        <v>8232.24</v>
      </c>
      <c r="L51" s="1432">
        <v>0.475</v>
      </c>
      <c r="M51" s="1433"/>
      <c r="N51" s="991"/>
      <c r="O51" s="991"/>
      <c r="P51" s="991"/>
      <c r="Q51" s="991"/>
      <c r="R51" s="991"/>
      <c r="S51" s="991"/>
      <c r="T51" s="991"/>
      <c r="U51" s="991"/>
      <c r="V51" s="991"/>
      <c r="W51" s="991"/>
      <c r="X51" s="991"/>
      <c r="Y51" s="991"/>
      <c r="Z51" s="991"/>
      <c r="AA51" s="991"/>
      <c r="AB51" s="991"/>
      <c r="AC51" s="991"/>
      <c r="AD51" s="991"/>
      <c r="AE51" s="991"/>
      <c r="AF51" s="991"/>
      <c r="AG51" s="991"/>
      <c r="AH51" s="991"/>
      <c r="AI51" s="991"/>
      <c r="AJ51" s="991"/>
      <c r="AK51" s="991"/>
      <c r="AL51" s="991"/>
      <c r="AM51" s="991"/>
      <c r="AN51" s="991"/>
      <c r="AO51" s="991"/>
      <c r="AP51" s="991"/>
      <c r="AQ51" s="991"/>
      <c r="AR51" s="991"/>
      <c r="AS51" s="991"/>
      <c r="AT51" s="991"/>
      <c r="AU51" s="991"/>
      <c r="AV51" s="991"/>
      <c r="AW51" s="991"/>
      <c r="AX51" s="991"/>
      <c r="AY51" s="991"/>
      <c r="AZ51" s="991"/>
      <c r="BA51" s="991"/>
      <c r="BB51" s="991"/>
      <c r="BC51" s="991"/>
      <c r="BD51" s="991"/>
      <c r="BE51" s="991"/>
      <c r="BF51" s="991"/>
      <c r="BG51" s="991"/>
      <c r="BH51" s="991"/>
      <c r="BI51" s="991"/>
      <c r="BJ51" s="991"/>
      <c r="BK51" s="991"/>
      <c r="BL51" s="991"/>
      <c r="BM51" s="991"/>
      <c r="BN51" s="991"/>
      <c r="BO51" s="991"/>
      <c r="BP51" s="991"/>
      <c r="BQ51" s="991"/>
      <c r="BR51" s="991"/>
      <c r="BS51" s="991"/>
      <c r="BT51" s="991"/>
      <c r="BU51" s="991"/>
      <c r="BV51" s="991"/>
      <c r="BW51" s="991"/>
      <c r="BX51" s="991"/>
      <c r="BY51" s="991"/>
      <c r="BZ51" s="991"/>
      <c r="CA51" s="991"/>
      <c r="CB51" s="991"/>
      <c r="CC51" s="991"/>
      <c r="CD51" s="991"/>
      <c r="CE51" s="991"/>
      <c r="CF51" s="991"/>
      <c r="CG51" s="991"/>
      <c r="CH51" s="991"/>
      <c r="CI51" s="991"/>
      <c r="CJ51" s="991"/>
      <c r="CK51" s="991"/>
      <c r="CL51" s="991"/>
      <c r="CM51" s="991"/>
      <c r="CN51" s="991"/>
      <c r="CO51" s="991"/>
      <c r="CP51" s="991"/>
      <c r="CQ51" s="991"/>
      <c r="CR51" s="991"/>
      <c r="CS51" s="991"/>
      <c r="CT51" s="991"/>
      <c r="CU51" s="991"/>
      <c r="CV51" s="991"/>
      <c r="CW51" s="991"/>
      <c r="CX51" s="991"/>
      <c r="CY51" s="991"/>
      <c r="CZ51" s="991"/>
      <c r="DA51" s="991"/>
      <c r="DB51" s="991"/>
      <c r="DC51" s="991"/>
      <c r="DD51" s="991"/>
      <c r="DE51" s="991"/>
      <c r="DF51" s="991"/>
      <c r="DG51" s="991"/>
      <c r="DH51" s="991"/>
      <c r="DI51" s="991"/>
      <c r="DJ51" s="991"/>
      <c r="DK51" s="991"/>
      <c r="DL51" s="991"/>
      <c r="DM51" s="991"/>
      <c r="DN51" s="991"/>
      <c r="DO51" s="991"/>
      <c r="DP51" s="991"/>
      <c r="DQ51" s="991"/>
      <c r="DR51" s="991"/>
      <c r="DS51" s="991"/>
      <c r="DT51" s="991"/>
      <c r="DU51" s="991"/>
      <c r="DV51" s="991"/>
      <c r="DW51" s="991"/>
      <c r="DX51" s="991"/>
      <c r="DY51" s="991"/>
      <c r="DZ51" s="991"/>
      <c r="EA51" s="991"/>
      <c r="EB51" s="991"/>
      <c r="EC51" s="991"/>
      <c r="ED51" s="991"/>
      <c r="EE51" s="991"/>
      <c r="EF51" s="991"/>
      <c r="EG51" s="991"/>
      <c r="EH51" s="991"/>
      <c r="EI51" s="991"/>
      <c r="EJ51" s="991"/>
      <c r="EK51" s="991"/>
      <c r="EL51" s="991"/>
      <c r="EM51" s="991"/>
      <c r="EN51" s="991"/>
      <c r="EO51" s="991"/>
      <c r="EP51" s="991"/>
      <c r="EQ51" s="991"/>
      <c r="ER51" s="991"/>
      <c r="ES51" s="991"/>
      <c r="ET51" s="991"/>
      <c r="EU51" s="991"/>
      <c r="EV51" s="991"/>
      <c r="EW51" s="991"/>
      <c r="EX51" s="991"/>
      <c r="EY51" s="991"/>
      <c r="EZ51" s="991"/>
      <c r="FA51" s="991"/>
      <c r="FB51" s="991"/>
      <c r="FC51" s="991"/>
      <c r="FD51" s="991"/>
      <c r="FE51" s="991"/>
      <c r="FF51" s="991"/>
      <c r="FG51" s="991"/>
      <c r="FH51" s="991"/>
      <c r="FI51" s="991"/>
      <c r="FJ51" s="991"/>
      <c r="FK51" s="991"/>
      <c r="FL51" s="991"/>
      <c r="FM51" s="991"/>
      <c r="FN51" s="991"/>
      <c r="FO51" s="991"/>
      <c r="FP51" s="991"/>
      <c r="FQ51" s="991"/>
      <c r="FR51" s="991"/>
      <c r="FS51" s="991"/>
      <c r="FT51" s="991"/>
      <c r="FU51" s="991"/>
      <c r="FV51" s="991"/>
      <c r="FW51" s="991"/>
      <c r="FX51" s="991"/>
      <c r="FY51" s="991"/>
      <c r="FZ51" s="991"/>
      <c r="GA51" s="991"/>
      <c r="GB51" s="991"/>
      <c r="GC51" s="991"/>
      <c r="GD51" s="991"/>
      <c r="GE51" s="991"/>
      <c r="GF51" s="991"/>
      <c r="GG51" s="991"/>
      <c r="GH51" s="991"/>
      <c r="GI51" s="991"/>
      <c r="GJ51" s="991"/>
      <c r="GK51" s="991"/>
      <c r="GL51" s="991"/>
      <c r="GM51" s="991"/>
      <c r="GN51" s="991"/>
      <c r="GO51" s="991"/>
      <c r="GP51" s="991"/>
      <c r="GQ51" s="991"/>
      <c r="GR51" s="991"/>
      <c r="GS51" s="991"/>
      <c r="GT51" s="991"/>
      <c r="GU51" s="991"/>
      <c r="GV51" s="991"/>
      <c r="GW51" s="991"/>
      <c r="GX51" s="991"/>
      <c r="GY51" s="991"/>
      <c r="GZ51" s="991"/>
      <c r="HA51" s="991"/>
      <c r="HB51" s="991"/>
      <c r="HC51" s="991"/>
      <c r="HD51" s="991"/>
      <c r="HE51" s="991"/>
      <c r="HF51" s="991"/>
      <c r="HG51" s="991"/>
      <c r="HH51" s="991"/>
      <c r="HI51" s="991"/>
      <c r="HJ51" s="991"/>
      <c r="HK51" s="991"/>
      <c r="HL51" s="991"/>
      <c r="HM51" s="991"/>
      <c r="HN51" s="991"/>
      <c r="HO51" s="991"/>
      <c r="HP51" s="991"/>
      <c r="HQ51" s="991"/>
      <c r="HR51" s="991"/>
      <c r="HS51" s="991"/>
      <c r="HT51" s="991"/>
      <c r="HU51" s="991"/>
      <c r="HV51" s="991"/>
      <c r="HW51" s="991"/>
      <c r="HX51" s="991"/>
      <c r="HY51" s="991"/>
      <c r="HZ51" s="991"/>
      <c r="IA51" s="991"/>
      <c r="IB51" s="991"/>
      <c r="IC51" s="991"/>
      <c r="ID51" s="991"/>
      <c r="IE51" s="991"/>
      <c r="IF51" s="991"/>
      <c r="IG51" s="991"/>
      <c r="IH51" s="991"/>
      <c r="II51" s="991"/>
      <c r="IJ51" s="991"/>
      <c r="IK51" s="991"/>
      <c r="IL51" s="991"/>
      <c r="IM51" s="991"/>
      <c r="IN51" s="991"/>
      <c r="IO51" s="991"/>
      <c r="IP51" s="991"/>
      <c r="IQ51" s="991"/>
      <c r="IR51" s="991"/>
      <c r="IS51" s="991"/>
      <c r="IT51" s="991"/>
      <c r="IU51" s="991"/>
      <c r="IV51" s="991"/>
    </row>
    <row r="52" spans="1:256" s="96" customFormat="1" ht="55.5" customHeight="1">
      <c r="A52" s="1708"/>
      <c r="B52" s="1710"/>
      <c r="C52" s="1710"/>
      <c r="D52" s="1712"/>
      <c r="E52" s="1443" t="s">
        <v>604</v>
      </c>
      <c r="F52" s="1726"/>
      <c r="G52" s="978">
        <v>36659</v>
      </c>
      <c r="H52" s="978"/>
      <c r="I52" s="1450"/>
      <c r="J52" s="978">
        <v>36659</v>
      </c>
      <c r="K52" s="1017"/>
      <c r="L52" s="1437">
        <v>0</v>
      </c>
      <c r="M52" s="1433"/>
      <c r="N52" s="991"/>
      <c r="O52" s="991"/>
      <c r="P52" s="991"/>
      <c r="Q52" s="991"/>
      <c r="R52" s="991"/>
      <c r="S52" s="991"/>
      <c r="T52" s="991"/>
      <c r="U52" s="991"/>
      <c r="V52" s="991"/>
      <c r="W52" s="991"/>
      <c r="X52" s="991"/>
      <c r="Y52" s="991"/>
      <c r="Z52" s="991"/>
      <c r="AA52" s="991"/>
      <c r="AB52" s="991"/>
      <c r="AC52" s="991"/>
      <c r="AD52" s="991"/>
      <c r="AE52" s="991"/>
      <c r="AF52" s="991"/>
      <c r="AG52" s="991"/>
      <c r="AH52" s="991"/>
      <c r="AI52" s="991"/>
      <c r="AJ52" s="991"/>
      <c r="AK52" s="991"/>
      <c r="AL52" s="991"/>
      <c r="AM52" s="991"/>
      <c r="AN52" s="991"/>
      <c r="AO52" s="991"/>
      <c r="AP52" s="991"/>
      <c r="AQ52" s="991"/>
      <c r="AR52" s="991"/>
      <c r="AS52" s="991"/>
      <c r="AT52" s="991"/>
      <c r="AU52" s="991"/>
      <c r="AV52" s="991"/>
      <c r="AW52" s="991"/>
      <c r="AX52" s="991"/>
      <c r="AY52" s="991"/>
      <c r="AZ52" s="991"/>
      <c r="BA52" s="991"/>
      <c r="BB52" s="991"/>
      <c r="BC52" s="991"/>
      <c r="BD52" s="991"/>
      <c r="BE52" s="991"/>
      <c r="BF52" s="991"/>
      <c r="BG52" s="991"/>
      <c r="BH52" s="991"/>
      <c r="BI52" s="991"/>
      <c r="BJ52" s="991"/>
      <c r="BK52" s="991"/>
      <c r="BL52" s="991"/>
      <c r="BM52" s="991"/>
      <c r="BN52" s="991"/>
      <c r="BO52" s="991"/>
      <c r="BP52" s="991"/>
      <c r="BQ52" s="991"/>
      <c r="BR52" s="991"/>
      <c r="BS52" s="991"/>
      <c r="BT52" s="991"/>
      <c r="BU52" s="991"/>
      <c r="BV52" s="991"/>
      <c r="BW52" s="991"/>
      <c r="BX52" s="991"/>
      <c r="BY52" s="991"/>
      <c r="BZ52" s="991"/>
      <c r="CA52" s="991"/>
      <c r="CB52" s="991"/>
      <c r="CC52" s="991"/>
      <c r="CD52" s="991"/>
      <c r="CE52" s="991"/>
      <c r="CF52" s="991"/>
      <c r="CG52" s="991"/>
      <c r="CH52" s="991"/>
      <c r="CI52" s="991"/>
      <c r="CJ52" s="991"/>
      <c r="CK52" s="991"/>
      <c r="CL52" s="991"/>
      <c r="CM52" s="991"/>
      <c r="CN52" s="991"/>
      <c r="CO52" s="991"/>
      <c r="CP52" s="991"/>
      <c r="CQ52" s="991"/>
      <c r="CR52" s="991"/>
      <c r="CS52" s="991"/>
      <c r="CT52" s="991"/>
      <c r="CU52" s="991"/>
      <c r="CV52" s="991"/>
      <c r="CW52" s="991"/>
      <c r="CX52" s="991"/>
      <c r="CY52" s="991"/>
      <c r="CZ52" s="991"/>
      <c r="DA52" s="991"/>
      <c r="DB52" s="991"/>
      <c r="DC52" s="991"/>
      <c r="DD52" s="991"/>
      <c r="DE52" s="991"/>
      <c r="DF52" s="991"/>
      <c r="DG52" s="991"/>
      <c r="DH52" s="991"/>
      <c r="DI52" s="991"/>
      <c r="DJ52" s="991"/>
      <c r="DK52" s="991"/>
      <c r="DL52" s="991"/>
      <c r="DM52" s="991"/>
      <c r="DN52" s="991"/>
      <c r="DO52" s="991"/>
      <c r="DP52" s="991"/>
      <c r="DQ52" s="991"/>
      <c r="DR52" s="991"/>
      <c r="DS52" s="991"/>
      <c r="DT52" s="991"/>
      <c r="DU52" s="991"/>
      <c r="DV52" s="991"/>
      <c r="DW52" s="991"/>
      <c r="DX52" s="991"/>
      <c r="DY52" s="991"/>
      <c r="DZ52" s="991"/>
      <c r="EA52" s="991"/>
      <c r="EB52" s="991"/>
      <c r="EC52" s="991"/>
      <c r="ED52" s="991"/>
      <c r="EE52" s="991"/>
      <c r="EF52" s="991"/>
      <c r="EG52" s="991"/>
      <c r="EH52" s="991"/>
      <c r="EI52" s="991"/>
      <c r="EJ52" s="991"/>
      <c r="EK52" s="991"/>
      <c r="EL52" s="991"/>
      <c r="EM52" s="991"/>
      <c r="EN52" s="991"/>
      <c r="EO52" s="991"/>
      <c r="EP52" s="991"/>
      <c r="EQ52" s="991"/>
      <c r="ER52" s="991"/>
      <c r="ES52" s="991"/>
      <c r="ET52" s="991"/>
      <c r="EU52" s="991"/>
      <c r="EV52" s="991"/>
      <c r="EW52" s="991"/>
      <c r="EX52" s="991"/>
      <c r="EY52" s="991"/>
      <c r="EZ52" s="991"/>
      <c r="FA52" s="991"/>
      <c r="FB52" s="991"/>
      <c r="FC52" s="991"/>
      <c r="FD52" s="991"/>
      <c r="FE52" s="991"/>
      <c r="FF52" s="991"/>
      <c r="FG52" s="991"/>
      <c r="FH52" s="991"/>
      <c r="FI52" s="991"/>
      <c r="FJ52" s="991"/>
      <c r="FK52" s="991"/>
      <c r="FL52" s="991"/>
      <c r="FM52" s="991"/>
      <c r="FN52" s="991"/>
      <c r="FO52" s="991"/>
      <c r="FP52" s="991"/>
      <c r="FQ52" s="991"/>
      <c r="FR52" s="991"/>
      <c r="FS52" s="991"/>
      <c r="FT52" s="991"/>
      <c r="FU52" s="991"/>
      <c r="FV52" s="991"/>
      <c r="FW52" s="991"/>
      <c r="FX52" s="991"/>
      <c r="FY52" s="991"/>
      <c r="FZ52" s="991"/>
      <c r="GA52" s="991"/>
      <c r="GB52" s="991"/>
      <c r="GC52" s="991"/>
      <c r="GD52" s="991"/>
      <c r="GE52" s="991"/>
      <c r="GF52" s="991"/>
      <c r="GG52" s="991"/>
      <c r="GH52" s="991"/>
      <c r="GI52" s="991"/>
      <c r="GJ52" s="991"/>
      <c r="GK52" s="991"/>
      <c r="GL52" s="991"/>
      <c r="GM52" s="991"/>
      <c r="GN52" s="991"/>
      <c r="GO52" s="991"/>
      <c r="GP52" s="991"/>
      <c r="GQ52" s="991"/>
      <c r="GR52" s="991"/>
      <c r="GS52" s="991"/>
      <c r="GT52" s="991"/>
      <c r="GU52" s="991"/>
      <c r="GV52" s="991"/>
      <c r="GW52" s="991"/>
      <c r="GX52" s="991"/>
      <c r="GY52" s="991"/>
      <c r="GZ52" s="991"/>
      <c r="HA52" s="991"/>
      <c r="HB52" s="991"/>
      <c r="HC52" s="991"/>
      <c r="HD52" s="991"/>
      <c r="HE52" s="991"/>
      <c r="HF52" s="991"/>
      <c r="HG52" s="991"/>
      <c r="HH52" s="991"/>
      <c r="HI52" s="991"/>
      <c r="HJ52" s="991"/>
      <c r="HK52" s="991"/>
      <c r="HL52" s="991"/>
      <c r="HM52" s="991"/>
      <c r="HN52" s="991"/>
      <c r="HO52" s="991"/>
      <c r="HP52" s="991"/>
      <c r="HQ52" s="991"/>
      <c r="HR52" s="991"/>
      <c r="HS52" s="991"/>
      <c r="HT52" s="991"/>
      <c r="HU52" s="991"/>
      <c r="HV52" s="991"/>
      <c r="HW52" s="991"/>
      <c r="HX52" s="991"/>
      <c r="HY52" s="991"/>
      <c r="HZ52" s="991"/>
      <c r="IA52" s="991"/>
      <c r="IB52" s="991"/>
      <c r="IC52" s="991"/>
      <c r="ID52" s="991"/>
      <c r="IE52" s="991"/>
      <c r="IF52" s="991"/>
      <c r="IG52" s="991"/>
      <c r="IH52" s="991"/>
      <c r="II52" s="991"/>
      <c r="IJ52" s="991"/>
      <c r="IK52" s="991"/>
      <c r="IL52" s="991"/>
      <c r="IM52" s="991"/>
      <c r="IN52" s="991"/>
      <c r="IO52" s="991"/>
      <c r="IP52" s="991"/>
      <c r="IQ52" s="991"/>
      <c r="IR52" s="991"/>
      <c r="IS52" s="991"/>
      <c r="IT52" s="991"/>
      <c r="IU52" s="991"/>
      <c r="IV52" s="991"/>
    </row>
    <row r="53" spans="1:256" s="96" customFormat="1" ht="214.5" customHeight="1">
      <c r="A53" s="1718" t="s">
        <v>405</v>
      </c>
      <c r="B53" s="1719" t="s">
        <v>406</v>
      </c>
      <c r="C53" s="1719" t="s">
        <v>216</v>
      </c>
      <c r="D53" s="1720" t="s">
        <v>421</v>
      </c>
      <c r="E53" s="998" t="s">
        <v>458</v>
      </c>
      <c r="F53" s="1721" t="s">
        <v>606</v>
      </c>
      <c r="G53" s="999">
        <v>2900000</v>
      </c>
      <c r="H53" s="999">
        <v>307755</v>
      </c>
      <c r="I53" s="982">
        <f>H53/G53</f>
        <v>0.10612241379310344</v>
      </c>
      <c r="J53" s="999">
        <v>307755</v>
      </c>
      <c r="K53" s="1013">
        <f>K54</f>
        <v>307754.42</v>
      </c>
      <c r="L53" s="1452">
        <v>0.106</v>
      </c>
      <c r="M53" s="1433"/>
      <c r="N53" s="991"/>
      <c r="O53" s="991"/>
      <c r="P53" s="991"/>
      <c r="Q53" s="991"/>
      <c r="R53" s="991"/>
      <c r="S53" s="991"/>
      <c r="T53" s="991"/>
      <c r="U53" s="991"/>
      <c r="V53" s="991"/>
      <c r="W53" s="991"/>
      <c r="X53" s="991"/>
      <c r="Y53" s="991"/>
      <c r="Z53" s="991"/>
      <c r="AA53" s="991"/>
      <c r="AB53" s="991"/>
      <c r="AC53" s="991"/>
      <c r="AD53" s="991"/>
      <c r="AE53" s="991"/>
      <c r="AF53" s="991"/>
      <c r="AG53" s="991"/>
      <c r="AH53" s="991"/>
      <c r="AI53" s="991"/>
      <c r="AJ53" s="991"/>
      <c r="AK53" s="991"/>
      <c r="AL53" s="991"/>
      <c r="AM53" s="991"/>
      <c r="AN53" s="991"/>
      <c r="AO53" s="991"/>
      <c r="AP53" s="991"/>
      <c r="AQ53" s="991"/>
      <c r="AR53" s="991"/>
      <c r="AS53" s="991"/>
      <c r="AT53" s="991"/>
      <c r="AU53" s="991"/>
      <c r="AV53" s="991"/>
      <c r="AW53" s="991"/>
      <c r="AX53" s="991"/>
      <c r="AY53" s="991"/>
      <c r="AZ53" s="991"/>
      <c r="BA53" s="991"/>
      <c r="BB53" s="991"/>
      <c r="BC53" s="991"/>
      <c r="BD53" s="991"/>
      <c r="BE53" s="991"/>
      <c r="BF53" s="991"/>
      <c r="BG53" s="991"/>
      <c r="BH53" s="991"/>
      <c r="BI53" s="991"/>
      <c r="BJ53" s="991"/>
      <c r="BK53" s="991"/>
      <c r="BL53" s="991"/>
      <c r="BM53" s="991"/>
      <c r="BN53" s="991"/>
      <c r="BO53" s="991"/>
      <c r="BP53" s="991"/>
      <c r="BQ53" s="991"/>
      <c r="BR53" s="991"/>
      <c r="BS53" s="991"/>
      <c r="BT53" s="991"/>
      <c r="BU53" s="991"/>
      <c r="BV53" s="991"/>
      <c r="BW53" s="991"/>
      <c r="BX53" s="991"/>
      <c r="BY53" s="991"/>
      <c r="BZ53" s="991"/>
      <c r="CA53" s="991"/>
      <c r="CB53" s="991"/>
      <c r="CC53" s="991"/>
      <c r="CD53" s="991"/>
      <c r="CE53" s="991"/>
      <c r="CF53" s="991"/>
      <c r="CG53" s="991"/>
      <c r="CH53" s="991"/>
      <c r="CI53" s="991"/>
      <c r="CJ53" s="991"/>
      <c r="CK53" s="991"/>
      <c r="CL53" s="991"/>
      <c r="CM53" s="991"/>
      <c r="CN53" s="991"/>
      <c r="CO53" s="991"/>
      <c r="CP53" s="991"/>
      <c r="CQ53" s="991"/>
      <c r="CR53" s="991"/>
      <c r="CS53" s="991"/>
      <c r="CT53" s="991"/>
      <c r="CU53" s="991"/>
      <c r="CV53" s="991"/>
      <c r="CW53" s="991"/>
      <c r="CX53" s="991"/>
      <c r="CY53" s="991"/>
      <c r="CZ53" s="991"/>
      <c r="DA53" s="991"/>
      <c r="DB53" s="991"/>
      <c r="DC53" s="991"/>
      <c r="DD53" s="991"/>
      <c r="DE53" s="991"/>
      <c r="DF53" s="991"/>
      <c r="DG53" s="991"/>
      <c r="DH53" s="991"/>
      <c r="DI53" s="991"/>
      <c r="DJ53" s="991"/>
      <c r="DK53" s="991"/>
      <c r="DL53" s="991"/>
      <c r="DM53" s="991"/>
      <c r="DN53" s="991"/>
      <c r="DO53" s="991"/>
      <c r="DP53" s="991"/>
      <c r="DQ53" s="991"/>
      <c r="DR53" s="991"/>
      <c r="DS53" s="991"/>
      <c r="DT53" s="991"/>
      <c r="DU53" s="991"/>
      <c r="DV53" s="991"/>
      <c r="DW53" s="991"/>
      <c r="DX53" s="991"/>
      <c r="DY53" s="991"/>
      <c r="DZ53" s="991"/>
      <c r="EA53" s="991"/>
      <c r="EB53" s="991"/>
      <c r="EC53" s="991"/>
      <c r="ED53" s="991"/>
      <c r="EE53" s="991"/>
      <c r="EF53" s="991"/>
      <c r="EG53" s="991"/>
      <c r="EH53" s="991"/>
      <c r="EI53" s="991"/>
      <c r="EJ53" s="991"/>
      <c r="EK53" s="991"/>
      <c r="EL53" s="991"/>
      <c r="EM53" s="991"/>
      <c r="EN53" s="991"/>
      <c r="EO53" s="991"/>
      <c r="EP53" s="991"/>
      <c r="EQ53" s="991"/>
      <c r="ER53" s="991"/>
      <c r="ES53" s="991"/>
      <c r="ET53" s="991"/>
      <c r="EU53" s="991"/>
      <c r="EV53" s="991"/>
      <c r="EW53" s="991"/>
      <c r="EX53" s="991"/>
      <c r="EY53" s="991"/>
      <c r="EZ53" s="991"/>
      <c r="FA53" s="991"/>
      <c r="FB53" s="991"/>
      <c r="FC53" s="991"/>
      <c r="FD53" s="991"/>
      <c r="FE53" s="991"/>
      <c r="FF53" s="991"/>
      <c r="FG53" s="991"/>
      <c r="FH53" s="991"/>
      <c r="FI53" s="991"/>
      <c r="FJ53" s="991"/>
      <c r="FK53" s="991"/>
      <c r="FL53" s="991"/>
      <c r="FM53" s="991"/>
      <c r="FN53" s="991"/>
      <c r="FO53" s="991"/>
      <c r="FP53" s="991"/>
      <c r="FQ53" s="991"/>
      <c r="FR53" s="991"/>
      <c r="FS53" s="991"/>
      <c r="FT53" s="991"/>
      <c r="FU53" s="991"/>
      <c r="FV53" s="991"/>
      <c r="FW53" s="991"/>
      <c r="FX53" s="991"/>
      <c r="FY53" s="991"/>
      <c r="FZ53" s="991"/>
      <c r="GA53" s="991"/>
      <c r="GB53" s="991"/>
      <c r="GC53" s="991"/>
      <c r="GD53" s="991"/>
      <c r="GE53" s="991"/>
      <c r="GF53" s="991"/>
      <c r="GG53" s="991"/>
      <c r="GH53" s="991"/>
      <c r="GI53" s="991"/>
      <c r="GJ53" s="991"/>
      <c r="GK53" s="991"/>
      <c r="GL53" s="991"/>
      <c r="GM53" s="991"/>
      <c r="GN53" s="991"/>
      <c r="GO53" s="991"/>
      <c r="GP53" s="991"/>
      <c r="GQ53" s="991"/>
      <c r="GR53" s="991"/>
      <c r="GS53" s="991"/>
      <c r="GT53" s="991"/>
      <c r="GU53" s="991"/>
      <c r="GV53" s="991"/>
      <c r="GW53" s="991"/>
      <c r="GX53" s="991"/>
      <c r="GY53" s="991"/>
      <c r="GZ53" s="991"/>
      <c r="HA53" s="991"/>
      <c r="HB53" s="991"/>
      <c r="HC53" s="991"/>
      <c r="HD53" s="991"/>
      <c r="HE53" s="991"/>
      <c r="HF53" s="991"/>
      <c r="HG53" s="991"/>
      <c r="HH53" s="991"/>
      <c r="HI53" s="991"/>
      <c r="HJ53" s="991"/>
      <c r="HK53" s="991"/>
      <c r="HL53" s="991"/>
      <c r="HM53" s="991"/>
      <c r="HN53" s="991"/>
      <c r="HO53" s="991"/>
      <c r="HP53" s="991"/>
      <c r="HQ53" s="991"/>
      <c r="HR53" s="991"/>
      <c r="HS53" s="991"/>
      <c r="HT53" s="991"/>
      <c r="HU53" s="991"/>
      <c r="HV53" s="991"/>
      <c r="HW53" s="991"/>
      <c r="HX53" s="991"/>
      <c r="HY53" s="991"/>
      <c r="HZ53" s="991"/>
      <c r="IA53" s="991"/>
      <c r="IB53" s="991"/>
      <c r="IC53" s="991"/>
      <c r="ID53" s="991"/>
      <c r="IE53" s="991"/>
      <c r="IF53" s="991"/>
      <c r="IG53" s="991"/>
      <c r="IH53" s="991"/>
      <c r="II53" s="991"/>
      <c r="IJ53" s="991"/>
      <c r="IK53" s="991"/>
      <c r="IL53" s="991"/>
      <c r="IM53" s="991"/>
      <c r="IN53" s="991"/>
      <c r="IO53" s="991"/>
      <c r="IP53" s="991"/>
      <c r="IQ53" s="991"/>
      <c r="IR53" s="991"/>
      <c r="IS53" s="991"/>
      <c r="IT53" s="991"/>
      <c r="IU53" s="991"/>
      <c r="IV53" s="991"/>
    </row>
    <row r="54" spans="1:256" s="96" customFormat="1" ht="56.25" customHeight="1">
      <c r="A54" s="1708"/>
      <c r="B54" s="1710"/>
      <c r="C54" s="1710"/>
      <c r="D54" s="1712"/>
      <c r="E54" s="1000" t="s">
        <v>601</v>
      </c>
      <c r="F54" s="1714"/>
      <c r="G54" s="978"/>
      <c r="H54" s="1001"/>
      <c r="I54" s="1002"/>
      <c r="J54" s="978">
        <v>307755</v>
      </c>
      <c r="K54" s="1017">
        <v>307754.42</v>
      </c>
      <c r="L54" s="1437">
        <v>1</v>
      </c>
      <c r="M54" s="1433"/>
      <c r="N54" s="991"/>
      <c r="O54" s="991"/>
      <c r="P54" s="991"/>
      <c r="Q54" s="991"/>
      <c r="R54" s="991"/>
      <c r="S54" s="991"/>
      <c r="T54" s="991"/>
      <c r="U54" s="991"/>
      <c r="V54" s="991"/>
      <c r="W54" s="991"/>
      <c r="X54" s="991"/>
      <c r="Y54" s="991"/>
      <c r="Z54" s="991"/>
      <c r="AA54" s="991"/>
      <c r="AB54" s="991"/>
      <c r="AC54" s="991"/>
      <c r="AD54" s="991"/>
      <c r="AE54" s="991"/>
      <c r="AF54" s="991"/>
      <c r="AG54" s="991"/>
      <c r="AH54" s="991"/>
      <c r="AI54" s="991"/>
      <c r="AJ54" s="991"/>
      <c r="AK54" s="991"/>
      <c r="AL54" s="991"/>
      <c r="AM54" s="991"/>
      <c r="AN54" s="991"/>
      <c r="AO54" s="991"/>
      <c r="AP54" s="991"/>
      <c r="AQ54" s="991"/>
      <c r="AR54" s="991"/>
      <c r="AS54" s="991"/>
      <c r="AT54" s="991"/>
      <c r="AU54" s="991"/>
      <c r="AV54" s="991"/>
      <c r="AW54" s="991"/>
      <c r="AX54" s="991"/>
      <c r="AY54" s="991"/>
      <c r="AZ54" s="991"/>
      <c r="BA54" s="991"/>
      <c r="BB54" s="991"/>
      <c r="BC54" s="991"/>
      <c r="BD54" s="991"/>
      <c r="BE54" s="991"/>
      <c r="BF54" s="991"/>
      <c r="BG54" s="991"/>
      <c r="BH54" s="991"/>
      <c r="BI54" s="991"/>
      <c r="BJ54" s="991"/>
      <c r="BK54" s="991"/>
      <c r="BL54" s="991"/>
      <c r="BM54" s="991"/>
      <c r="BN54" s="991"/>
      <c r="BO54" s="991"/>
      <c r="BP54" s="991"/>
      <c r="BQ54" s="991"/>
      <c r="BR54" s="991"/>
      <c r="BS54" s="991"/>
      <c r="BT54" s="991"/>
      <c r="BU54" s="991"/>
      <c r="BV54" s="991"/>
      <c r="BW54" s="991"/>
      <c r="BX54" s="991"/>
      <c r="BY54" s="991"/>
      <c r="BZ54" s="991"/>
      <c r="CA54" s="991"/>
      <c r="CB54" s="991"/>
      <c r="CC54" s="991"/>
      <c r="CD54" s="991"/>
      <c r="CE54" s="991"/>
      <c r="CF54" s="991"/>
      <c r="CG54" s="991"/>
      <c r="CH54" s="991"/>
      <c r="CI54" s="991"/>
      <c r="CJ54" s="991"/>
      <c r="CK54" s="991"/>
      <c r="CL54" s="991"/>
      <c r="CM54" s="991"/>
      <c r="CN54" s="991"/>
      <c r="CO54" s="991"/>
      <c r="CP54" s="991"/>
      <c r="CQ54" s="991"/>
      <c r="CR54" s="991"/>
      <c r="CS54" s="991"/>
      <c r="CT54" s="991"/>
      <c r="CU54" s="991"/>
      <c r="CV54" s="991"/>
      <c r="CW54" s="991"/>
      <c r="CX54" s="991"/>
      <c r="CY54" s="991"/>
      <c r="CZ54" s="991"/>
      <c r="DA54" s="991"/>
      <c r="DB54" s="991"/>
      <c r="DC54" s="991"/>
      <c r="DD54" s="991"/>
      <c r="DE54" s="991"/>
      <c r="DF54" s="991"/>
      <c r="DG54" s="991"/>
      <c r="DH54" s="991"/>
      <c r="DI54" s="991"/>
      <c r="DJ54" s="991"/>
      <c r="DK54" s="991"/>
      <c r="DL54" s="991"/>
      <c r="DM54" s="991"/>
      <c r="DN54" s="991"/>
      <c r="DO54" s="991"/>
      <c r="DP54" s="991"/>
      <c r="DQ54" s="991"/>
      <c r="DR54" s="991"/>
      <c r="DS54" s="991"/>
      <c r="DT54" s="991"/>
      <c r="DU54" s="991"/>
      <c r="DV54" s="991"/>
      <c r="DW54" s="991"/>
      <c r="DX54" s="991"/>
      <c r="DY54" s="991"/>
      <c r="DZ54" s="991"/>
      <c r="EA54" s="991"/>
      <c r="EB54" s="991"/>
      <c r="EC54" s="991"/>
      <c r="ED54" s="991"/>
      <c r="EE54" s="991"/>
      <c r="EF54" s="991"/>
      <c r="EG54" s="991"/>
      <c r="EH54" s="991"/>
      <c r="EI54" s="991"/>
      <c r="EJ54" s="991"/>
      <c r="EK54" s="991"/>
      <c r="EL54" s="991"/>
      <c r="EM54" s="991"/>
      <c r="EN54" s="991"/>
      <c r="EO54" s="991"/>
      <c r="EP54" s="991"/>
      <c r="EQ54" s="991"/>
      <c r="ER54" s="991"/>
      <c r="ES54" s="991"/>
      <c r="ET54" s="991"/>
      <c r="EU54" s="991"/>
      <c r="EV54" s="991"/>
      <c r="EW54" s="991"/>
      <c r="EX54" s="991"/>
      <c r="EY54" s="991"/>
      <c r="EZ54" s="991"/>
      <c r="FA54" s="991"/>
      <c r="FB54" s="991"/>
      <c r="FC54" s="991"/>
      <c r="FD54" s="991"/>
      <c r="FE54" s="991"/>
      <c r="FF54" s="991"/>
      <c r="FG54" s="991"/>
      <c r="FH54" s="991"/>
      <c r="FI54" s="991"/>
      <c r="FJ54" s="991"/>
      <c r="FK54" s="991"/>
      <c r="FL54" s="991"/>
      <c r="FM54" s="991"/>
      <c r="FN54" s="991"/>
      <c r="FO54" s="991"/>
      <c r="FP54" s="991"/>
      <c r="FQ54" s="991"/>
      <c r="FR54" s="991"/>
      <c r="FS54" s="991"/>
      <c r="FT54" s="991"/>
      <c r="FU54" s="991"/>
      <c r="FV54" s="991"/>
      <c r="FW54" s="991"/>
      <c r="FX54" s="991"/>
      <c r="FY54" s="991"/>
      <c r="FZ54" s="991"/>
      <c r="GA54" s="991"/>
      <c r="GB54" s="991"/>
      <c r="GC54" s="991"/>
      <c r="GD54" s="991"/>
      <c r="GE54" s="991"/>
      <c r="GF54" s="991"/>
      <c r="GG54" s="991"/>
      <c r="GH54" s="991"/>
      <c r="GI54" s="991"/>
      <c r="GJ54" s="991"/>
      <c r="GK54" s="991"/>
      <c r="GL54" s="991"/>
      <c r="GM54" s="991"/>
      <c r="GN54" s="991"/>
      <c r="GO54" s="991"/>
      <c r="GP54" s="991"/>
      <c r="GQ54" s="991"/>
      <c r="GR54" s="991"/>
      <c r="GS54" s="991"/>
      <c r="GT54" s="991"/>
      <c r="GU54" s="991"/>
      <c r="GV54" s="991"/>
      <c r="GW54" s="991"/>
      <c r="GX54" s="991"/>
      <c r="GY54" s="991"/>
      <c r="GZ54" s="991"/>
      <c r="HA54" s="991"/>
      <c r="HB54" s="991"/>
      <c r="HC54" s="991"/>
      <c r="HD54" s="991"/>
      <c r="HE54" s="991"/>
      <c r="HF54" s="991"/>
      <c r="HG54" s="991"/>
      <c r="HH54" s="991"/>
      <c r="HI54" s="991"/>
      <c r="HJ54" s="991"/>
      <c r="HK54" s="991"/>
      <c r="HL54" s="991"/>
      <c r="HM54" s="991"/>
      <c r="HN54" s="991"/>
      <c r="HO54" s="991"/>
      <c r="HP54" s="991"/>
      <c r="HQ54" s="991"/>
      <c r="HR54" s="991"/>
      <c r="HS54" s="991"/>
      <c r="HT54" s="991"/>
      <c r="HU54" s="991"/>
      <c r="HV54" s="991"/>
      <c r="HW54" s="991"/>
      <c r="HX54" s="991"/>
      <c r="HY54" s="991"/>
      <c r="HZ54" s="991"/>
      <c r="IA54" s="991"/>
      <c r="IB54" s="991"/>
      <c r="IC54" s="991"/>
      <c r="ID54" s="991"/>
      <c r="IE54" s="991"/>
      <c r="IF54" s="991"/>
      <c r="IG54" s="991"/>
      <c r="IH54" s="991"/>
      <c r="II54" s="991"/>
      <c r="IJ54" s="991"/>
      <c r="IK54" s="991"/>
      <c r="IL54" s="991"/>
      <c r="IM54" s="991"/>
      <c r="IN54" s="991"/>
      <c r="IO54" s="991"/>
      <c r="IP54" s="991"/>
      <c r="IQ54" s="991"/>
      <c r="IR54" s="991"/>
      <c r="IS54" s="991"/>
      <c r="IT54" s="991"/>
      <c r="IU54" s="991"/>
      <c r="IV54" s="991"/>
    </row>
    <row r="55" spans="1:256" s="96" customFormat="1" ht="112.5" customHeight="1">
      <c r="A55" s="1722" t="s">
        <v>409</v>
      </c>
      <c r="B55" s="1723" t="s">
        <v>410</v>
      </c>
      <c r="C55" s="1723" t="s">
        <v>216</v>
      </c>
      <c r="D55" s="1724" t="s">
        <v>422</v>
      </c>
      <c r="E55" s="992" t="s">
        <v>614</v>
      </c>
      <c r="F55" s="1713" t="s">
        <v>602</v>
      </c>
      <c r="G55" s="999">
        <v>1933051</v>
      </c>
      <c r="H55" s="999">
        <v>68017</v>
      </c>
      <c r="I55" s="982">
        <f>H55/G55</f>
        <v>0.035186345316290155</v>
      </c>
      <c r="J55" s="999">
        <v>1865034</v>
      </c>
      <c r="K55" s="1017"/>
      <c r="L55" s="1452">
        <v>0.035</v>
      </c>
      <c r="M55" s="1433"/>
      <c r="N55" s="991"/>
      <c r="O55" s="991"/>
      <c r="P55" s="991"/>
      <c r="Q55" s="991"/>
      <c r="R55" s="991"/>
      <c r="S55" s="991"/>
      <c r="T55" s="991"/>
      <c r="U55" s="991"/>
      <c r="V55" s="991"/>
      <c r="W55" s="991"/>
      <c r="X55" s="991"/>
      <c r="Y55" s="991"/>
      <c r="Z55" s="991"/>
      <c r="AA55" s="991"/>
      <c r="AB55" s="991"/>
      <c r="AC55" s="991"/>
      <c r="AD55" s="991"/>
      <c r="AE55" s="991"/>
      <c r="AF55" s="991"/>
      <c r="AG55" s="991"/>
      <c r="AH55" s="991"/>
      <c r="AI55" s="991"/>
      <c r="AJ55" s="991"/>
      <c r="AK55" s="991"/>
      <c r="AL55" s="991"/>
      <c r="AM55" s="991"/>
      <c r="AN55" s="991"/>
      <c r="AO55" s="991"/>
      <c r="AP55" s="991"/>
      <c r="AQ55" s="991"/>
      <c r="AR55" s="991"/>
      <c r="AS55" s="991"/>
      <c r="AT55" s="991"/>
      <c r="AU55" s="991"/>
      <c r="AV55" s="991"/>
      <c r="AW55" s="991"/>
      <c r="AX55" s="991"/>
      <c r="AY55" s="991"/>
      <c r="AZ55" s="991"/>
      <c r="BA55" s="991"/>
      <c r="BB55" s="991"/>
      <c r="BC55" s="991"/>
      <c r="BD55" s="991"/>
      <c r="BE55" s="991"/>
      <c r="BF55" s="991"/>
      <c r="BG55" s="991"/>
      <c r="BH55" s="991"/>
      <c r="BI55" s="991"/>
      <c r="BJ55" s="991"/>
      <c r="BK55" s="991"/>
      <c r="BL55" s="991"/>
      <c r="BM55" s="991"/>
      <c r="BN55" s="991"/>
      <c r="BO55" s="991"/>
      <c r="BP55" s="991"/>
      <c r="BQ55" s="991"/>
      <c r="BR55" s="991"/>
      <c r="BS55" s="991"/>
      <c r="BT55" s="991"/>
      <c r="BU55" s="991"/>
      <c r="BV55" s="991"/>
      <c r="BW55" s="991"/>
      <c r="BX55" s="991"/>
      <c r="BY55" s="991"/>
      <c r="BZ55" s="991"/>
      <c r="CA55" s="991"/>
      <c r="CB55" s="991"/>
      <c r="CC55" s="991"/>
      <c r="CD55" s="991"/>
      <c r="CE55" s="991"/>
      <c r="CF55" s="991"/>
      <c r="CG55" s="991"/>
      <c r="CH55" s="991"/>
      <c r="CI55" s="991"/>
      <c r="CJ55" s="991"/>
      <c r="CK55" s="991"/>
      <c r="CL55" s="991"/>
      <c r="CM55" s="991"/>
      <c r="CN55" s="991"/>
      <c r="CO55" s="991"/>
      <c r="CP55" s="991"/>
      <c r="CQ55" s="991"/>
      <c r="CR55" s="991"/>
      <c r="CS55" s="991"/>
      <c r="CT55" s="991"/>
      <c r="CU55" s="991"/>
      <c r="CV55" s="991"/>
      <c r="CW55" s="991"/>
      <c r="CX55" s="991"/>
      <c r="CY55" s="991"/>
      <c r="CZ55" s="991"/>
      <c r="DA55" s="991"/>
      <c r="DB55" s="991"/>
      <c r="DC55" s="991"/>
      <c r="DD55" s="991"/>
      <c r="DE55" s="991"/>
      <c r="DF55" s="991"/>
      <c r="DG55" s="991"/>
      <c r="DH55" s="991"/>
      <c r="DI55" s="991"/>
      <c r="DJ55" s="991"/>
      <c r="DK55" s="991"/>
      <c r="DL55" s="991"/>
      <c r="DM55" s="991"/>
      <c r="DN55" s="991"/>
      <c r="DO55" s="991"/>
      <c r="DP55" s="991"/>
      <c r="DQ55" s="991"/>
      <c r="DR55" s="991"/>
      <c r="DS55" s="991"/>
      <c r="DT55" s="991"/>
      <c r="DU55" s="991"/>
      <c r="DV55" s="991"/>
      <c r="DW55" s="991"/>
      <c r="DX55" s="991"/>
      <c r="DY55" s="991"/>
      <c r="DZ55" s="991"/>
      <c r="EA55" s="991"/>
      <c r="EB55" s="991"/>
      <c r="EC55" s="991"/>
      <c r="ED55" s="991"/>
      <c r="EE55" s="991"/>
      <c r="EF55" s="991"/>
      <c r="EG55" s="991"/>
      <c r="EH55" s="991"/>
      <c r="EI55" s="991"/>
      <c r="EJ55" s="991"/>
      <c r="EK55" s="991"/>
      <c r="EL55" s="991"/>
      <c r="EM55" s="991"/>
      <c r="EN55" s="991"/>
      <c r="EO55" s="991"/>
      <c r="EP55" s="991"/>
      <c r="EQ55" s="991"/>
      <c r="ER55" s="991"/>
      <c r="ES55" s="991"/>
      <c r="ET55" s="991"/>
      <c r="EU55" s="991"/>
      <c r="EV55" s="991"/>
      <c r="EW55" s="991"/>
      <c r="EX55" s="991"/>
      <c r="EY55" s="991"/>
      <c r="EZ55" s="991"/>
      <c r="FA55" s="991"/>
      <c r="FB55" s="991"/>
      <c r="FC55" s="991"/>
      <c r="FD55" s="991"/>
      <c r="FE55" s="991"/>
      <c r="FF55" s="991"/>
      <c r="FG55" s="991"/>
      <c r="FH55" s="991"/>
      <c r="FI55" s="991"/>
      <c r="FJ55" s="991"/>
      <c r="FK55" s="991"/>
      <c r="FL55" s="991"/>
      <c r="FM55" s="991"/>
      <c r="FN55" s="991"/>
      <c r="FO55" s="991"/>
      <c r="FP55" s="991"/>
      <c r="FQ55" s="991"/>
      <c r="FR55" s="991"/>
      <c r="FS55" s="991"/>
      <c r="FT55" s="991"/>
      <c r="FU55" s="991"/>
      <c r="FV55" s="991"/>
      <c r="FW55" s="991"/>
      <c r="FX55" s="991"/>
      <c r="FY55" s="991"/>
      <c r="FZ55" s="991"/>
      <c r="GA55" s="991"/>
      <c r="GB55" s="991"/>
      <c r="GC55" s="991"/>
      <c r="GD55" s="991"/>
      <c r="GE55" s="991"/>
      <c r="GF55" s="991"/>
      <c r="GG55" s="991"/>
      <c r="GH55" s="991"/>
      <c r="GI55" s="991"/>
      <c r="GJ55" s="991"/>
      <c r="GK55" s="991"/>
      <c r="GL55" s="991"/>
      <c r="GM55" s="991"/>
      <c r="GN55" s="991"/>
      <c r="GO55" s="991"/>
      <c r="GP55" s="991"/>
      <c r="GQ55" s="991"/>
      <c r="GR55" s="991"/>
      <c r="GS55" s="991"/>
      <c r="GT55" s="991"/>
      <c r="GU55" s="991"/>
      <c r="GV55" s="991"/>
      <c r="GW55" s="991"/>
      <c r="GX55" s="991"/>
      <c r="GY55" s="991"/>
      <c r="GZ55" s="991"/>
      <c r="HA55" s="991"/>
      <c r="HB55" s="991"/>
      <c r="HC55" s="991"/>
      <c r="HD55" s="991"/>
      <c r="HE55" s="991"/>
      <c r="HF55" s="991"/>
      <c r="HG55" s="991"/>
      <c r="HH55" s="991"/>
      <c r="HI55" s="991"/>
      <c r="HJ55" s="991"/>
      <c r="HK55" s="991"/>
      <c r="HL55" s="991"/>
      <c r="HM55" s="991"/>
      <c r="HN55" s="991"/>
      <c r="HO55" s="991"/>
      <c r="HP55" s="991"/>
      <c r="HQ55" s="991"/>
      <c r="HR55" s="991"/>
      <c r="HS55" s="991"/>
      <c r="HT55" s="991"/>
      <c r="HU55" s="991"/>
      <c r="HV55" s="991"/>
      <c r="HW55" s="991"/>
      <c r="HX55" s="991"/>
      <c r="HY55" s="991"/>
      <c r="HZ55" s="991"/>
      <c r="IA55" s="991"/>
      <c r="IB55" s="991"/>
      <c r="IC55" s="991"/>
      <c r="ID55" s="991"/>
      <c r="IE55" s="991"/>
      <c r="IF55" s="991"/>
      <c r="IG55" s="991"/>
      <c r="IH55" s="991"/>
      <c r="II55" s="991"/>
      <c r="IJ55" s="991"/>
      <c r="IK55" s="991"/>
      <c r="IL55" s="991"/>
      <c r="IM55" s="991"/>
      <c r="IN55" s="991"/>
      <c r="IO55" s="991"/>
      <c r="IP55" s="991"/>
      <c r="IQ55" s="991"/>
      <c r="IR55" s="991"/>
      <c r="IS55" s="991"/>
      <c r="IT55" s="991"/>
      <c r="IU55" s="991"/>
      <c r="IV55" s="991"/>
    </row>
    <row r="56" spans="1:256" s="96" customFormat="1" ht="57" customHeight="1">
      <c r="A56" s="1722"/>
      <c r="B56" s="1723"/>
      <c r="C56" s="1723"/>
      <c r="D56" s="1724"/>
      <c r="E56" s="983" t="s">
        <v>604</v>
      </c>
      <c r="F56" s="1714"/>
      <c r="G56" s="978">
        <v>64438</v>
      </c>
      <c r="H56" s="1001"/>
      <c r="I56" s="1002"/>
      <c r="J56" s="978">
        <v>64438</v>
      </c>
      <c r="K56" s="1017"/>
      <c r="L56" s="1437"/>
      <c r="M56" s="1433"/>
      <c r="N56" s="991"/>
      <c r="O56" s="991"/>
      <c r="P56" s="991"/>
      <c r="Q56" s="991"/>
      <c r="R56" s="991"/>
      <c r="S56" s="991"/>
      <c r="T56" s="991"/>
      <c r="U56" s="991"/>
      <c r="V56" s="991"/>
      <c r="W56" s="991"/>
      <c r="X56" s="991"/>
      <c r="Y56" s="991"/>
      <c r="Z56" s="991"/>
      <c r="AA56" s="991"/>
      <c r="AB56" s="991"/>
      <c r="AC56" s="991"/>
      <c r="AD56" s="991"/>
      <c r="AE56" s="991"/>
      <c r="AF56" s="991"/>
      <c r="AG56" s="991"/>
      <c r="AH56" s="991"/>
      <c r="AI56" s="991"/>
      <c r="AJ56" s="991"/>
      <c r="AK56" s="991"/>
      <c r="AL56" s="991"/>
      <c r="AM56" s="991"/>
      <c r="AN56" s="991"/>
      <c r="AO56" s="991"/>
      <c r="AP56" s="991"/>
      <c r="AQ56" s="991"/>
      <c r="AR56" s="991"/>
      <c r="AS56" s="991"/>
      <c r="AT56" s="991"/>
      <c r="AU56" s="991"/>
      <c r="AV56" s="991"/>
      <c r="AW56" s="991"/>
      <c r="AX56" s="991"/>
      <c r="AY56" s="991"/>
      <c r="AZ56" s="991"/>
      <c r="BA56" s="991"/>
      <c r="BB56" s="991"/>
      <c r="BC56" s="991"/>
      <c r="BD56" s="991"/>
      <c r="BE56" s="991"/>
      <c r="BF56" s="991"/>
      <c r="BG56" s="991"/>
      <c r="BH56" s="991"/>
      <c r="BI56" s="991"/>
      <c r="BJ56" s="991"/>
      <c r="BK56" s="991"/>
      <c r="BL56" s="991"/>
      <c r="BM56" s="991"/>
      <c r="BN56" s="991"/>
      <c r="BO56" s="991"/>
      <c r="BP56" s="991"/>
      <c r="BQ56" s="991"/>
      <c r="BR56" s="991"/>
      <c r="BS56" s="991"/>
      <c r="BT56" s="991"/>
      <c r="BU56" s="991"/>
      <c r="BV56" s="991"/>
      <c r="BW56" s="991"/>
      <c r="BX56" s="991"/>
      <c r="BY56" s="991"/>
      <c r="BZ56" s="991"/>
      <c r="CA56" s="991"/>
      <c r="CB56" s="991"/>
      <c r="CC56" s="991"/>
      <c r="CD56" s="991"/>
      <c r="CE56" s="991"/>
      <c r="CF56" s="991"/>
      <c r="CG56" s="991"/>
      <c r="CH56" s="991"/>
      <c r="CI56" s="991"/>
      <c r="CJ56" s="991"/>
      <c r="CK56" s="991"/>
      <c r="CL56" s="991"/>
      <c r="CM56" s="991"/>
      <c r="CN56" s="991"/>
      <c r="CO56" s="991"/>
      <c r="CP56" s="991"/>
      <c r="CQ56" s="991"/>
      <c r="CR56" s="991"/>
      <c r="CS56" s="991"/>
      <c r="CT56" s="991"/>
      <c r="CU56" s="991"/>
      <c r="CV56" s="991"/>
      <c r="CW56" s="991"/>
      <c r="CX56" s="991"/>
      <c r="CY56" s="991"/>
      <c r="CZ56" s="991"/>
      <c r="DA56" s="991"/>
      <c r="DB56" s="991"/>
      <c r="DC56" s="991"/>
      <c r="DD56" s="991"/>
      <c r="DE56" s="991"/>
      <c r="DF56" s="991"/>
      <c r="DG56" s="991"/>
      <c r="DH56" s="991"/>
      <c r="DI56" s="991"/>
      <c r="DJ56" s="991"/>
      <c r="DK56" s="991"/>
      <c r="DL56" s="991"/>
      <c r="DM56" s="991"/>
      <c r="DN56" s="991"/>
      <c r="DO56" s="991"/>
      <c r="DP56" s="991"/>
      <c r="DQ56" s="991"/>
      <c r="DR56" s="991"/>
      <c r="DS56" s="991"/>
      <c r="DT56" s="991"/>
      <c r="DU56" s="991"/>
      <c r="DV56" s="991"/>
      <c r="DW56" s="991"/>
      <c r="DX56" s="991"/>
      <c r="DY56" s="991"/>
      <c r="DZ56" s="991"/>
      <c r="EA56" s="991"/>
      <c r="EB56" s="991"/>
      <c r="EC56" s="991"/>
      <c r="ED56" s="991"/>
      <c r="EE56" s="991"/>
      <c r="EF56" s="991"/>
      <c r="EG56" s="991"/>
      <c r="EH56" s="991"/>
      <c r="EI56" s="991"/>
      <c r="EJ56" s="991"/>
      <c r="EK56" s="991"/>
      <c r="EL56" s="991"/>
      <c r="EM56" s="991"/>
      <c r="EN56" s="991"/>
      <c r="EO56" s="991"/>
      <c r="EP56" s="991"/>
      <c r="EQ56" s="991"/>
      <c r="ER56" s="991"/>
      <c r="ES56" s="991"/>
      <c r="ET56" s="991"/>
      <c r="EU56" s="991"/>
      <c r="EV56" s="991"/>
      <c r="EW56" s="991"/>
      <c r="EX56" s="991"/>
      <c r="EY56" s="991"/>
      <c r="EZ56" s="991"/>
      <c r="FA56" s="991"/>
      <c r="FB56" s="991"/>
      <c r="FC56" s="991"/>
      <c r="FD56" s="991"/>
      <c r="FE56" s="991"/>
      <c r="FF56" s="991"/>
      <c r="FG56" s="991"/>
      <c r="FH56" s="991"/>
      <c r="FI56" s="991"/>
      <c r="FJ56" s="991"/>
      <c r="FK56" s="991"/>
      <c r="FL56" s="991"/>
      <c r="FM56" s="991"/>
      <c r="FN56" s="991"/>
      <c r="FO56" s="991"/>
      <c r="FP56" s="991"/>
      <c r="FQ56" s="991"/>
      <c r="FR56" s="991"/>
      <c r="FS56" s="991"/>
      <c r="FT56" s="991"/>
      <c r="FU56" s="991"/>
      <c r="FV56" s="991"/>
      <c r="FW56" s="991"/>
      <c r="FX56" s="991"/>
      <c r="FY56" s="991"/>
      <c r="FZ56" s="991"/>
      <c r="GA56" s="991"/>
      <c r="GB56" s="991"/>
      <c r="GC56" s="991"/>
      <c r="GD56" s="991"/>
      <c r="GE56" s="991"/>
      <c r="GF56" s="991"/>
      <c r="GG56" s="991"/>
      <c r="GH56" s="991"/>
      <c r="GI56" s="991"/>
      <c r="GJ56" s="991"/>
      <c r="GK56" s="991"/>
      <c r="GL56" s="991"/>
      <c r="GM56" s="991"/>
      <c r="GN56" s="991"/>
      <c r="GO56" s="991"/>
      <c r="GP56" s="991"/>
      <c r="GQ56" s="991"/>
      <c r="GR56" s="991"/>
      <c r="GS56" s="991"/>
      <c r="GT56" s="991"/>
      <c r="GU56" s="991"/>
      <c r="GV56" s="991"/>
      <c r="GW56" s="991"/>
      <c r="GX56" s="991"/>
      <c r="GY56" s="991"/>
      <c r="GZ56" s="991"/>
      <c r="HA56" s="991"/>
      <c r="HB56" s="991"/>
      <c r="HC56" s="991"/>
      <c r="HD56" s="991"/>
      <c r="HE56" s="991"/>
      <c r="HF56" s="991"/>
      <c r="HG56" s="991"/>
      <c r="HH56" s="991"/>
      <c r="HI56" s="991"/>
      <c r="HJ56" s="991"/>
      <c r="HK56" s="991"/>
      <c r="HL56" s="991"/>
      <c r="HM56" s="991"/>
      <c r="HN56" s="991"/>
      <c r="HO56" s="991"/>
      <c r="HP56" s="991"/>
      <c r="HQ56" s="991"/>
      <c r="HR56" s="991"/>
      <c r="HS56" s="991"/>
      <c r="HT56" s="991"/>
      <c r="HU56" s="991"/>
      <c r="HV56" s="991"/>
      <c r="HW56" s="991"/>
      <c r="HX56" s="991"/>
      <c r="HY56" s="991"/>
      <c r="HZ56" s="991"/>
      <c r="IA56" s="991"/>
      <c r="IB56" s="991"/>
      <c r="IC56" s="991"/>
      <c r="ID56" s="991"/>
      <c r="IE56" s="991"/>
      <c r="IF56" s="991"/>
      <c r="IG56" s="991"/>
      <c r="IH56" s="991"/>
      <c r="II56" s="991"/>
      <c r="IJ56" s="991"/>
      <c r="IK56" s="991"/>
      <c r="IL56" s="991"/>
      <c r="IM56" s="991"/>
      <c r="IN56" s="991"/>
      <c r="IO56" s="991"/>
      <c r="IP56" s="991"/>
      <c r="IQ56" s="991"/>
      <c r="IR56" s="991"/>
      <c r="IS56" s="991"/>
      <c r="IT56" s="991"/>
      <c r="IU56" s="991"/>
      <c r="IV56" s="991"/>
    </row>
    <row r="57" spans="1:256" s="96" customFormat="1" ht="182.25">
      <c r="A57" s="724" t="s">
        <v>413</v>
      </c>
      <c r="B57" s="1003" t="s">
        <v>414</v>
      </c>
      <c r="C57" s="1003" t="s">
        <v>216</v>
      </c>
      <c r="D57" s="1453" t="s">
        <v>595</v>
      </c>
      <c r="E57" s="1454" t="s">
        <v>615</v>
      </c>
      <c r="F57" s="1004" t="s">
        <v>606</v>
      </c>
      <c r="G57" s="1005">
        <v>2524014</v>
      </c>
      <c r="H57" s="999">
        <v>1516987</v>
      </c>
      <c r="I57" s="982">
        <f>H57/G57</f>
        <v>0.6010216266629266</v>
      </c>
      <c r="J57" s="999">
        <f>724014+196092</f>
        <v>920106</v>
      </c>
      <c r="K57" s="1013">
        <v>857705.68</v>
      </c>
      <c r="L57" s="1452">
        <v>1</v>
      </c>
      <c r="M57" s="1433"/>
      <c r="N57" s="991"/>
      <c r="O57" s="991"/>
      <c r="P57" s="991"/>
      <c r="Q57" s="991"/>
      <c r="R57" s="991"/>
      <c r="S57" s="991"/>
      <c r="T57" s="991"/>
      <c r="U57" s="991"/>
      <c r="V57" s="991"/>
      <c r="W57" s="991"/>
      <c r="X57" s="991"/>
      <c r="Y57" s="991"/>
      <c r="Z57" s="991"/>
      <c r="AA57" s="991"/>
      <c r="AB57" s="991"/>
      <c r="AC57" s="991"/>
      <c r="AD57" s="991"/>
      <c r="AE57" s="991"/>
      <c r="AF57" s="991"/>
      <c r="AG57" s="991"/>
      <c r="AH57" s="991"/>
      <c r="AI57" s="991"/>
      <c r="AJ57" s="991"/>
      <c r="AK57" s="991"/>
      <c r="AL57" s="991"/>
      <c r="AM57" s="991"/>
      <c r="AN57" s="991"/>
      <c r="AO57" s="991"/>
      <c r="AP57" s="991"/>
      <c r="AQ57" s="991"/>
      <c r="AR57" s="991"/>
      <c r="AS57" s="991"/>
      <c r="AT57" s="991"/>
      <c r="AU57" s="991"/>
      <c r="AV57" s="991"/>
      <c r="AW57" s="991"/>
      <c r="AX57" s="991"/>
      <c r="AY57" s="991"/>
      <c r="AZ57" s="991"/>
      <c r="BA57" s="991"/>
      <c r="BB57" s="991"/>
      <c r="BC57" s="991"/>
      <c r="BD57" s="991"/>
      <c r="BE57" s="991"/>
      <c r="BF57" s="991"/>
      <c r="BG57" s="991"/>
      <c r="BH57" s="991"/>
      <c r="BI57" s="991"/>
      <c r="BJ57" s="991"/>
      <c r="BK57" s="991"/>
      <c r="BL57" s="991"/>
      <c r="BM57" s="991"/>
      <c r="BN57" s="991"/>
      <c r="BO57" s="991"/>
      <c r="BP57" s="991"/>
      <c r="BQ57" s="991"/>
      <c r="BR57" s="991"/>
      <c r="BS57" s="991"/>
      <c r="BT57" s="991"/>
      <c r="BU57" s="991"/>
      <c r="BV57" s="991"/>
      <c r="BW57" s="991"/>
      <c r="BX57" s="991"/>
      <c r="BY57" s="991"/>
      <c r="BZ57" s="991"/>
      <c r="CA57" s="991"/>
      <c r="CB57" s="991"/>
      <c r="CC57" s="991"/>
      <c r="CD57" s="991"/>
      <c r="CE57" s="991"/>
      <c r="CF57" s="991"/>
      <c r="CG57" s="991"/>
      <c r="CH57" s="991"/>
      <c r="CI57" s="991"/>
      <c r="CJ57" s="991"/>
      <c r="CK57" s="991"/>
      <c r="CL57" s="991"/>
      <c r="CM57" s="991"/>
      <c r="CN57" s="991"/>
      <c r="CO57" s="991"/>
      <c r="CP57" s="991"/>
      <c r="CQ57" s="991"/>
      <c r="CR57" s="991"/>
      <c r="CS57" s="991"/>
      <c r="CT57" s="991"/>
      <c r="CU57" s="991"/>
      <c r="CV57" s="991"/>
      <c r="CW57" s="991"/>
      <c r="CX57" s="991"/>
      <c r="CY57" s="991"/>
      <c r="CZ57" s="991"/>
      <c r="DA57" s="991"/>
      <c r="DB57" s="991"/>
      <c r="DC57" s="991"/>
      <c r="DD57" s="991"/>
      <c r="DE57" s="991"/>
      <c r="DF57" s="991"/>
      <c r="DG57" s="991"/>
      <c r="DH57" s="991"/>
      <c r="DI57" s="991"/>
      <c r="DJ57" s="991"/>
      <c r="DK57" s="991"/>
      <c r="DL57" s="991"/>
      <c r="DM57" s="991"/>
      <c r="DN57" s="991"/>
      <c r="DO57" s="991"/>
      <c r="DP57" s="991"/>
      <c r="DQ57" s="991"/>
      <c r="DR57" s="991"/>
      <c r="DS57" s="991"/>
      <c r="DT57" s="991"/>
      <c r="DU57" s="991"/>
      <c r="DV57" s="991"/>
      <c r="DW57" s="991"/>
      <c r="DX57" s="991"/>
      <c r="DY57" s="991"/>
      <c r="DZ57" s="991"/>
      <c r="EA57" s="991"/>
      <c r="EB57" s="991"/>
      <c r="EC57" s="991"/>
      <c r="ED57" s="991"/>
      <c r="EE57" s="991"/>
      <c r="EF57" s="991"/>
      <c r="EG57" s="991"/>
      <c r="EH57" s="991"/>
      <c r="EI57" s="991"/>
      <c r="EJ57" s="991"/>
      <c r="EK57" s="991"/>
      <c r="EL57" s="991"/>
      <c r="EM57" s="991"/>
      <c r="EN57" s="991"/>
      <c r="EO57" s="991"/>
      <c r="EP57" s="991"/>
      <c r="EQ57" s="991"/>
      <c r="ER57" s="991"/>
      <c r="ES57" s="991"/>
      <c r="ET57" s="991"/>
      <c r="EU57" s="991"/>
      <c r="EV57" s="991"/>
      <c r="EW57" s="991"/>
      <c r="EX57" s="991"/>
      <c r="EY57" s="991"/>
      <c r="EZ57" s="991"/>
      <c r="FA57" s="991"/>
      <c r="FB57" s="991"/>
      <c r="FC57" s="991"/>
      <c r="FD57" s="991"/>
      <c r="FE57" s="991"/>
      <c r="FF57" s="991"/>
      <c r="FG57" s="991"/>
      <c r="FH57" s="991"/>
      <c r="FI57" s="991"/>
      <c r="FJ57" s="991"/>
      <c r="FK57" s="991"/>
      <c r="FL57" s="991"/>
      <c r="FM57" s="991"/>
      <c r="FN57" s="991"/>
      <c r="FO57" s="991"/>
      <c r="FP57" s="991"/>
      <c r="FQ57" s="991"/>
      <c r="FR57" s="991"/>
      <c r="FS57" s="991"/>
      <c r="FT57" s="991"/>
      <c r="FU57" s="991"/>
      <c r="FV57" s="991"/>
      <c r="FW57" s="991"/>
      <c r="FX57" s="991"/>
      <c r="FY57" s="991"/>
      <c r="FZ57" s="991"/>
      <c r="GA57" s="991"/>
      <c r="GB57" s="991"/>
      <c r="GC57" s="991"/>
      <c r="GD57" s="991"/>
      <c r="GE57" s="991"/>
      <c r="GF57" s="991"/>
      <c r="GG57" s="991"/>
      <c r="GH57" s="991"/>
      <c r="GI57" s="991"/>
      <c r="GJ57" s="991"/>
      <c r="GK57" s="991"/>
      <c r="GL57" s="991"/>
      <c r="GM57" s="991"/>
      <c r="GN57" s="991"/>
      <c r="GO57" s="991"/>
      <c r="GP57" s="991"/>
      <c r="GQ57" s="991"/>
      <c r="GR57" s="991"/>
      <c r="GS57" s="991"/>
      <c r="GT57" s="991"/>
      <c r="GU57" s="991"/>
      <c r="GV57" s="991"/>
      <c r="GW57" s="991"/>
      <c r="GX57" s="991"/>
      <c r="GY57" s="991"/>
      <c r="GZ57" s="991"/>
      <c r="HA57" s="991"/>
      <c r="HB57" s="991"/>
      <c r="HC57" s="991"/>
      <c r="HD57" s="991"/>
      <c r="HE57" s="991"/>
      <c r="HF57" s="991"/>
      <c r="HG57" s="991"/>
      <c r="HH57" s="991"/>
      <c r="HI57" s="991"/>
      <c r="HJ57" s="991"/>
      <c r="HK57" s="991"/>
      <c r="HL57" s="991"/>
      <c r="HM57" s="991"/>
      <c r="HN57" s="991"/>
      <c r="HO57" s="991"/>
      <c r="HP57" s="991"/>
      <c r="HQ57" s="991"/>
      <c r="HR57" s="991"/>
      <c r="HS57" s="991"/>
      <c r="HT57" s="991"/>
      <c r="HU57" s="991"/>
      <c r="HV57" s="991"/>
      <c r="HW57" s="991"/>
      <c r="HX57" s="991"/>
      <c r="HY57" s="991"/>
      <c r="HZ57" s="991"/>
      <c r="IA57" s="991"/>
      <c r="IB57" s="991"/>
      <c r="IC57" s="991"/>
      <c r="ID57" s="991"/>
      <c r="IE57" s="991"/>
      <c r="IF57" s="991"/>
      <c r="IG57" s="991"/>
      <c r="IH57" s="991"/>
      <c r="II57" s="991"/>
      <c r="IJ57" s="991"/>
      <c r="IK57" s="991"/>
      <c r="IL57" s="991"/>
      <c r="IM57" s="991"/>
      <c r="IN57" s="991"/>
      <c r="IO57" s="991"/>
      <c r="IP57" s="991"/>
      <c r="IQ57" s="991"/>
      <c r="IR57" s="991"/>
      <c r="IS57" s="991"/>
      <c r="IT57" s="991"/>
      <c r="IU57" s="991"/>
      <c r="IV57" s="991"/>
    </row>
    <row r="58" spans="1:256" s="490" customFormat="1" ht="182.25" customHeight="1">
      <c r="A58" s="1699" t="s">
        <v>413</v>
      </c>
      <c r="B58" s="1701" t="s">
        <v>414</v>
      </c>
      <c r="C58" s="1701" t="s">
        <v>216</v>
      </c>
      <c r="D58" s="1703" t="s">
        <v>595</v>
      </c>
      <c r="E58" s="1440" t="s">
        <v>616</v>
      </c>
      <c r="F58" s="1713" t="s">
        <v>606</v>
      </c>
      <c r="G58" s="1455">
        <v>55686476</v>
      </c>
      <c r="H58" s="1456">
        <v>0</v>
      </c>
      <c r="I58" s="1457">
        <v>0</v>
      </c>
      <c r="J58" s="1455">
        <f>2000000+170000</f>
        <v>2170000</v>
      </c>
      <c r="K58" s="1013">
        <f>K59</f>
        <v>2170000</v>
      </c>
      <c r="L58" s="1458">
        <v>0.039</v>
      </c>
      <c r="M58" s="1433"/>
      <c r="N58" s="991"/>
      <c r="O58" s="991"/>
      <c r="P58" s="991"/>
      <c r="Q58" s="991"/>
      <c r="R58" s="991"/>
      <c r="S58" s="991"/>
      <c r="T58" s="991"/>
      <c r="U58" s="991"/>
      <c r="V58" s="991"/>
      <c r="W58" s="991"/>
      <c r="X58" s="991"/>
      <c r="Y58" s="991"/>
      <c r="Z58" s="991"/>
      <c r="AA58" s="991"/>
      <c r="AB58" s="991"/>
      <c r="AC58" s="991"/>
      <c r="AD58" s="991"/>
      <c r="AE58" s="991"/>
      <c r="AF58" s="991"/>
      <c r="AG58" s="991"/>
      <c r="AH58" s="991"/>
      <c r="AI58" s="991"/>
      <c r="AJ58" s="991"/>
      <c r="AK58" s="991"/>
      <c r="AL58" s="991"/>
      <c r="AM58" s="991"/>
      <c r="AN58" s="991"/>
      <c r="AO58" s="991"/>
      <c r="AP58" s="991"/>
      <c r="AQ58" s="991"/>
      <c r="AR58" s="991"/>
      <c r="AS58" s="991"/>
      <c r="AT58" s="991"/>
      <c r="AU58" s="991"/>
      <c r="AV58" s="991"/>
      <c r="AW58" s="991"/>
      <c r="AX58" s="991"/>
      <c r="AY58" s="991"/>
      <c r="AZ58" s="991"/>
      <c r="BA58" s="991"/>
      <c r="BB58" s="991"/>
      <c r="BC58" s="991"/>
      <c r="BD58" s="991"/>
      <c r="BE58" s="991"/>
      <c r="BF58" s="991"/>
      <c r="BG58" s="991"/>
      <c r="BH58" s="991"/>
      <c r="BI58" s="991"/>
      <c r="BJ58" s="991"/>
      <c r="BK58" s="991"/>
      <c r="BL58" s="991"/>
      <c r="BM58" s="991"/>
      <c r="BN58" s="991"/>
      <c r="BO58" s="991"/>
      <c r="BP58" s="991"/>
      <c r="BQ58" s="991"/>
      <c r="BR58" s="991"/>
      <c r="BS58" s="991"/>
      <c r="BT58" s="991"/>
      <c r="BU58" s="991"/>
      <c r="BV58" s="991"/>
      <c r="BW58" s="991"/>
      <c r="BX58" s="991"/>
      <c r="BY58" s="991"/>
      <c r="BZ58" s="991"/>
      <c r="CA58" s="991"/>
      <c r="CB58" s="991"/>
      <c r="CC58" s="991"/>
      <c r="CD58" s="991"/>
      <c r="CE58" s="991"/>
      <c r="CF58" s="991"/>
      <c r="CG58" s="991"/>
      <c r="CH58" s="991"/>
      <c r="CI58" s="991"/>
      <c r="CJ58" s="991"/>
      <c r="CK58" s="991"/>
      <c r="CL58" s="991"/>
      <c r="CM58" s="991"/>
      <c r="CN58" s="991"/>
      <c r="CO58" s="991"/>
      <c r="CP58" s="991"/>
      <c r="CQ58" s="991"/>
      <c r="CR58" s="991"/>
      <c r="CS58" s="991"/>
      <c r="CT58" s="991"/>
      <c r="CU58" s="991"/>
      <c r="CV58" s="991"/>
      <c r="CW58" s="991"/>
      <c r="CX58" s="991"/>
      <c r="CY58" s="991"/>
      <c r="CZ58" s="991"/>
      <c r="DA58" s="991"/>
      <c r="DB58" s="991"/>
      <c r="DC58" s="991"/>
      <c r="DD58" s="991"/>
      <c r="DE58" s="991"/>
      <c r="DF58" s="991"/>
      <c r="DG58" s="991"/>
      <c r="DH58" s="991"/>
      <c r="DI58" s="991"/>
      <c r="DJ58" s="991"/>
      <c r="DK58" s="991"/>
      <c r="DL58" s="991"/>
      <c r="DM58" s="991"/>
      <c r="DN58" s="991"/>
      <c r="DO58" s="991"/>
      <c r="DP58" s="991"/>
      <c r="DQ58" s="991"/>
      <c r="DR58" s="991"/>
      <c r="DS58" s="991"/>
      <c r="DT58" s="991"/>
      <c r="DU58" s="991"/>
      <c r="DV58" s="991"/>
      <c r="DW58" s="991"/>
      <c r="DX58" s="991"/>
      <c r="DY58" s="991"/>
      <c r="DZ58" s="991"/>
      <c r="EA58" s="991"/>
      <c r="EB58" s="991"/>
      <c r="EC58" s="991"/>
      <c r="ED58" s="991"/>
      <c r="EE58" s="991"/>
      <c r="EF58" s="991"/>
      <c r="EG58" s="991"/>
      <c r="EH58" s="991"/>
      <c r="EI58" s="991"/>
      <c r="EJ58" s="991"/>
      <c r="EK58" s="991"/>
      <c r="EL58" s="991"/>
      <c r="EM58" s="991"/>
      <c r="EN58" s="991"/>
      <c r="EO58" s="991"/>
      <c r="EP58" s="991"/>
      <c r="EQ58" s="991"/>
      <c r="ER58" s="991"/>
      <c r="ES58" s="991"/>
      <c r="ET58" s="991"/>
      <c r="EU58" s="991"/>
      <c r="EV58" s="991"/>
      <c r="EW58" s="991"/>
      <c r="EX58" s="991"/>
      <c r="EY58" s="991"/>
      <c r="EZ58" s="991"/>
      <c r="FA58" s="991"/>
      <c r="FB58" s="991"/>
      <c r="FC58" s="991"/>
      <c r="FD58" s="991"/>
      <c r="FE58" s="991"/>
      <c r="FF58" s="991"/>
      <c r="FG58" s="991"/>
      <c r="FH58" s="991"/>
      <c r="FI58" s="991"/>
      <c r="FJ58" s="991"/>
      <c r="FK58" s="991"/>
      <c r="FL58" s="991"/>
      <c r="FM58" s="991"/>
      <c r="FN58" s="991"/>
      <c r="FO58" s="991"/>
      <c r="FP58" s="991"/>
      <c r="FQ58" s="991"/>
      <c r="FR58" s="991"/>
      <c r="FS58" s="991"/>
      <c r="FT58" s="991"/>
      <c r="FU58" s="991"/>
      <c r="FV58" s="991"/>
      <c r="FW58" s="991"/>
      <c r="FX58" s="991"/>
      <c r="FY58" s="991"/>
      <c r="FZ58" s="991"/>
      <c r="GA58" s="991"/>
      <c r="GB58" s="991"/>
      <c r="GC58" s="991"/>
      <c r="GD58" s="991"/>
      <c r="GE58" s="991"/>
      <c r="GF58" s="991"/>
      <c r="GG58" s="991"/>
      <c r="GH58" s="991"/>
      <c r="GI58" s="991"/>
      <c r="GJ58" s="991"/>
      <c r="GK58" s="991"/>
      <c r="GL58" s="991"/>
      <c r="GM58" s="991"/>
      <c r="GN58" s="991"/>
      <c r="GO58" s="991"/>
      <c r="GP58" s="991"/>
      <c r="GQ58" s="991"/>
      <c r="GR58" s="991"/>
      <c r="GS58" s="991"/>
      <c r="GT58" s="991"/>
      <c r="GU58" s="991"/>
      <c r="GV58" s="991"/>
      <c r="GW58" s="991"/>
      <c r="GX58" s="991"/>
      <c r="GY58" s="991"/>
      <c r="GZ58" s="991"/>
      <c r="HA58" s="991"/>
      <c r="HB58" s="991"/>
      <c r="HC58" s="991"/>
      <c r="HD58" s="991"/>
      <c r="HE58" s="991"/>
      <c r="HF58" s="991"/>
      <c r="HG58" s="991"/>
      <c r="HH58" s="991"/>
      <c r="HI58" s="991"/>
      <c r="HJ58" s="991"/>
      <c r="HK58" s="991"/>
      <c r="HL58" s="991"/>
      <c r="HM58" s="991"/>
      <c r="HN58" s="991"/>
      <c r="HO58" s="991"/>
      <c r="HP58" s="991"/>
      <c r="HQ58" s="991"/>
      <c r="HR58" s="991"/>
      <c r="HS58" s="991"/>
      <c r="HT58" s="991"/>
      <c r="HU58" s="991"/>
      <c r="HV58" s="991"/>
      <c r="HW58" s="991"/>
      <c r="HX58" s="991"/>
      <c r="HY58" s="991"/>
      <c r="HZ58" s="991"/>
      <c r="IA58" s="991"/>
      <c r="IB58" s="991"/>
      <c r="IC58" s="991"/>
      <c r="ID58" s="991"/>
      <c r="IE58" s="991"/>
      <c r="IF58" s="991"/>
      <c r="IG58" s="991"/>
      <c r="IH58" s="991"/>
      <c r="II58" s="991"/>
      <c r="IJ58" s="991"/>
      <c r="IK58" s="991"/>
      <c r="IL58" s="991"/>
      <c r="IM58" s="991"/>
      <c r="IN58" s="991"/>
      <c r="IO58" s="991"/>
      <c r="IP58" s="991"/>
      <c r="IQ58" s="991"/>
      <c r="IR58" s="991"/>
      <c r="IS58" s="991"/>
      <c r="IT58" s="991"/>
      <c r="IU58" s="991"/>
      <c r="IV58" s="991"/>
    </row>
    <row r="59" spans="1:256" s="96" customFormat="1" ht="36" customHeight="1">
      <c r="A59" s="1715"/>
      <c r="B59" s="1716"/>
      <c r="C59" s="1716"/>
      <c r="D59" s="1717"/>
      <c r="E59" s="1006" t="s">
        <v>607</v>
      </c>
      <c r="F59" s="1714"/>
      <c r="G59" s="1459">
        <v>2498910</v>
      </c>
      <c r="H59" s="1460"/>
      <c r="I59" s="1461"/>
      <c r="J59" s="1459">
        <v>2170000</v>
      </c>
      <c r="K59" s="1017">
        <v>2170000</v>
      </c>
      <c r="L59" s="1462">
        <v>1</v>
      </c>
      <c r="M59" s="1433"/>
      <c r="N59" s="991"/>
      <c r="O59" s="991"/>
      <c r="P59" s="991"/>
      <c r="Q59" s="991"/>
      <c r="R59" s="991"/>
      <c r="S59" s="991"/>
      <c r="T59" s="991"/>
      <c r="U59" s="991"/>
      <c r="V59" s="991"/>
      <c r="W59" s="991"/>
      <c r="X59" s="991"/>
      <c r="Y59" s="991"/>
      <c r="Z59" s="991"/>
      <c r="AA59" s="991"/>
      <c r="AB59" s="991"/>
      <c r="AC59" s="991"/>
      <c r="AD59" s="991"/>
      <c r="AE59" s="991"/>
      <c r="AF59" s="991"/>
      <c r="AG59" s="991"/>
      <c r="AH59" s="991"/>
      <c r="AI59" s="991"/>
      <c r="AJ59" s="991"/>
      <c r="AK59" s="991"/>
      <c r="AL59" s="991"/>
      <c r="AM59" s="991"/>
      <c r="AN59" s="991"/>
      <c r="AO59" s="991"/>
      <c r="AP59" s="991"/>
      <c r="AQ59" s="991"/>
      <c r="AR59" s="991"/>
      <c r="AS59" s="991"/>
      <c r="AT59" s="991"/>
      <c r="AU59" s="991"/>
      <c r="AV59" s="991"/>
      <c r="AW59" s="991"/>
      <c r="AX59" s="991"/>
      <c r="AY59" s="991"/>
      <c r="AZ59" s="991"/>
      <c r="BA59" s="991"/>
      <c r="BB59" s="991"/>
      <c r="BC59" s="991"/>
      <c r="BD59" s="991"/>
      <c r="BE59" s="991"/>
      <c r="BF59" s="991"/>
      <c r="BG59" s="991"/>
      <c r="BH59" s="991"/>
      <c r="BI59" s="991"/>
      <c r="BJ59" s="991"/>
      <c r="BK59" s="991"/>
      <c r="BL59" s="991"/>
      <c r="BM59" s="991"/>
      <c r="BN59" s="991"/>
      <c r="BO59" s="991"/>
      <c r="BP59" s="991"/>
      <c r="BQ59" s="991"/>
      <c r="BR59" s="991"/>
      <c r="BS59" s="991"/>
      <c r="BT59" s="991"/>
      <c r="BU59" s="991"/>
      <c r="BV59" s="991"/>
      <c r="BW59" s="991"/>
      <c r="BX59" s="991"/>
      <c r="BY59" s="991"/>
      <c r="BZ59" s="991"/>
      <c r="CA59" s="991"/>
      <c r="CB59" s="991"/>
      <c r="CC59" s="991"/>
      <c r="CD59" s="991"/>
      <c r="CE59" s="991"/>
      <c r="CF59" s="991"/>
      <c r="CG59" s="991"/>
      <c r="CH59" s="991"/>
      <c r="CI59" s="991"/>
      <c r="CJ59" s="991"/>
      <c r="CK59" s="991"/>
      <c r="CL59" s="991"/>
      <c r="CM59" s="991"/>
      <c r="CN59" s="991"/>
      <c r="CO59" s="991"/>
      <c r="CP59" s="991"/>
      <c r="CQ59" s="991"/>
      <c r="CR59" s="991"/>
      <c r="CS59" s="991"/>
      <c r="CT59" s="991"/>
      <c r="CU59" s="991"/>
      <c r="CV59" s="991"/>
      <c r="CW59" s="991"/>
      <c r="CX59" s="991"/>
      <c r="CY59" s="991"/>
      <c r="CZ59" s="991"/>
      <c r="DA59" s="991"/>
      <c r="DB59" s="991"/>
      <c r="DC59" s="991"/>
      <c r="DD59" s="991"/>
      <c r="DE59" s="991"/>
      <c r="DF59" s="991"/>
      <c r="DG59" s="991"/>
      <c r="DH59" s="991"/>
      <c r="DI59" s="991"/>
      <c r="DJ59" s="991"/>
      <c r="DK59" s="991"/>
      <c r="DL59" s="991"/>
      <c r="DM59" s="991"/>
      <c r="DN59" s="991"/>
      <c r="DO59" s="991"/>
      <c r="DP59" s="991"/>
      <c r="DQ59" s="991"/>
      <c r="DR59" s="991"/>
      <c r="DS59" s="991"/>
      <c r="DT59" s="991"/>
      <c r="DU59" s="991"/>
      <c r="DV59" s="991"/>
      <c r="DW59" s="991"/>
      <c r="DX59" s="991"/>
      <c r="DY59" s="991"/>
      <c r="DZ59" s="991"/>
      <c r="EA59" s="991"/>
      <c r="EB59" s="991"/>
      <c r="EC59" s="991"/>
      <c r="ED59" s="991"/>
      <c r="EE59" s="991"/>
      <c r="EF59" s="991"/>
      <c r="EG59" s="991"/>
      <c r="EH59" s="991"/>
      <c r="EI59" s="991"/>
      <c r="EJ59" s="991"/>
      <c r="EK59" s="991"/>
      <c r="EL59" s="991"/>
      <c r="EM59" s="991"/>
      <c r="EN59" s="991"/>
      <c r="EO59" s="991"/>
      <c r="EP59" s="991"/>
      <c r="EQ59" s="991"/>
      <c r="ER59" s="991"/>
      <c r="ES59" s="991"/>
      <c r="ET59" s="991"/>
      <c r="EU59" s="991"/>
      <c r="EV59" s="991"/>
      <c r="EW59" s="991"/>
      <c r="EX59" s="991"/>
      <c r="EY59" s="991"/>
      <c r="EZ59" s="991"/>
      <c r="FA59" s="991"/>
      <c r="FB59" s="991"/>
      <c r="FC59" s="991"/>
      <c r="FD59" s="991"/>
      <c r="FE59" s="991"/>
      <c r="FF59" s="991"/>
      <c r="FG59" s="991"/>
      <c r="FH59" s="991"/>
      <c r="FI59" s="991"/>
      <c r="FJ59" s="991"/>
      <c r="FK59" s="991"/>
      <c r="FL59" s="991"/>
      <c r="FM59" s="991"/>
      <c r="FN59" s="991"/>
      <c r="FO59" s="991"/>
      <c r="FP59" s="991"/>
      <c r="FQ59" s="991"/>
      <c r="FR59" s="991"/>
      <c r="FS59" s="991"/>
      <c r="FT59" s="991"/>
      <c r="FU59" s="991"/>
      <c r="FV59" s="991"/>
      <c r="FW59" s="991"/>
      <c r="FX59" s="991"/>
      <c r="FY59" s="991"/>
      <c r="FZ59" s="991"/>
      <c r="GA59" s="991"/>
      <c r="GB59" s="991"/>
      <c r="GC59" s="991"/>
      <c r="GD59" s="991"/>
      <c r="GE59" s="991"/>
      <c r="GF59" s="991"/>
      <c r="GG59" s="991"/>
      <c r="GH59" s="991"/>
      <c r="GI59" s="991"/>
      <c r="GJ59" s="991"/>
      <c r="GK59" s="991"/>
      <c r="GL59" s="991"/>
      <c r="GM59" s="991"/>
      <c r="GN59" s="991"/>
      <c r="GO59" s="991"/>
      <c r="GP59" s="991"/>
      <c r="GQ59" s="991"/>
      <c r="GR59" s="991"/>
      <c r="GS59" s="991"/>
      <c r="GT59" s="991"/>
      <c r="GU59" s="991"/>
      <c r="GV59" s="991"/>
      <c r="GW59" s="991"/>
      <c r="GX59" s="991"/>
      <c r="GY59" s="991"/>
      <c r="GZ59" s="991"/>
      <c r="HA59" s="991"/>
      <c r="HB59" s="991"/>
      <c r="HC59" s="991"/>
      <c r="HD59" s="991"/>
      <c r="HE59" s="991"/>
      <c r="HF59" s="991"/>
      <c r="HG59" s="991"/>
      <c r="HH59" s="991"/>
      <c r="HI59" s="991"/>
      <c r="HJ59" s="991"/>
      <c r="HK59" s="991"/>
      <c r="HL59" s="991"/>
      <c r="HM59" s="991"/>
      <c r="HN59" s="991"/>
      <c r="HO59" s="991"/>
      <c r="HP59" s="991"/>
      <c r="HQ59" s="991"/>
      <c r="HR59" s="991"/>
      <c r="HS59" s="991"/>
      <c r="HT59" s="991"/>
      <c r="HU59" s="991"/>
      <c r="HV59" s="991"/>
      <c r="HW59" s="991"/>
      <c r="HX59" s="991"/>
      <c r="HY59" s="991"/>
      <c r="HZ59" s="991"/>
      <c r="IA59" s="991"/>
      <c r="IB59" s="991"/>
      <c r="IC59" s="991"/>
      <c r="ID59" s="991"/>
      <c r="IE59" s="991"/>
      <c r="IF59" s="991"/>
      <c r="IG59" s="991"/>
      <c r="IH59" s="991"/>
      <c r="II59" s="991"/>
      <c r="IJ59" s="991"/>
      <c r="IK59" s="991"/>
      <c r="IL59" s="991"/>
      <c r="IM59" s="991"/>
      <c r="IN59" s="991"/>
      <c r="IO59" s="991"/>
      <c r="IP59" s="991"/>
      <c r="IQ59" s="991"/>
      <c r="IR59" s="991"/>
      <c r="IS59" s="991"/>
      <c r="IT59" s="991"/>
      <c r="IU59" s="991"/>
      <c r="IV59" s="991"/>
    </row>
    <row r="60" spans="1:256" s="96" customFormat="1" ht="102.75" customHeight="1">
      <c r="A60" s="1707" t="s">
        <v>415</v>
      </c>
      <c r="B60" s="1709" t="s">
        <v>289</v>
      </c>
      <c r="C60" s="1709" t="s">
        <v>215</v>
      </c>
      <c r="D60" s="1711" t="s">
        <v>416</v>
      </c>
      <c r="E60" s="996" t="s">
        <v>617</v>
      </c>
      <c r="F60" s="1713" t="s">
        <v>602</v>
      </c>
      <c r="G60" s="1007">
        <v>8453029</v>
      </c>
      <c r="H60" s="948">
        <v>4009847</v>
      </c>
      <c r="I60" s="982">
        <f>H60/G60</f>
        <v>0.4743680638029279</v>
      </c>
      <c r="J60" s="997">
        <v>4443182</v>
      </c>
      <c r="K60" s="1013">
        <f>K61</f>
        <v>91028.22</v>
      </c>
      <c r="L60" s="1432">
        <v>0.485</v>
      </c>
      <c r="M60" s="143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  <c r="GF60" s="63"/>
      <c r="GG60" s="63"/>
      <c r="GH60" s="63"/>
      <c r="GI60" s="63"/>
      <c r="GJ60" s="63"/>
      <c r="GK60" s="63"/>
      <c r="GL60" s="63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3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3"/>
      <c r="HN60" s="63"/>
      <c r="HO60" s="63"/>
      <c r="HP60" s="63"/>
      <c r="HQ60" s="63"/>
      <c r="HR60" s="63"/>
      <c r="HS60" s="63"/>
      <c r="HT60" s="63"/>
      <c r="HU60" s="63"/>
      <c r="HV60" s="63"/>
      <c r="HW60" s="63"/>
      <c r="HX60" s="63"/>
      <c r="HY60" s="63"/>
      <c r="HZ60" s="63"/>
      <c r="IA60" s="63"/>
      <c r="IB60" s="63"/>
      <c r="IC60" s="63"/>
      <c r="ID60" s="63"/>
      <c r="IE60" s="63"/>
      <c r="IF60" s="63"/>
      <c r="IG60" s="63"/>
      <c r="IH60" s="63"/>
      <c r="II60" s="63"/>
      <c r="IJ60" s="63"/>
      <c r="IK60" s="63"/>
      <c r="IL60" s="63"/>
      <c r="IM60" s="63"/>
      <c r="IN60" s="63"/>
      <c r="IO60" s="63"/>
      <c r="IP60" s="63"/>
      <c r="IQ60" s="63"/>
      <c r="IR60" s="63"/>
      <c r="IS60" s="63"/>
      <c r="IT60" s="63"/>
      <c r="IU60" s="63"/>
      <c r="IV60" s="63"/>
    </row>
    <row r="61" spans="1:256" s="487" customFormat="1" ht="63" customHeight="1">
      <c r="A61" s="1708"/>
      <c r="B61" s="1710"/>
      <c r="C61" s="1710"/>
      <c r="D61" s="1712"/>
      <c r="E61" s="1008" t="s">
        <v>604</v>
      </c>
      <c r="F61" s="1714"/>
      <c r="G61" s="1009">
        <v>112978</v>
      </c>
      <c r="H61" s="967"/>
      <c r="I61" s="1010"/>
      <c r="J61" s="1011">
        <v>112978</v>
      </c>
      <c r="K61" s="1017">
        <v>91028.22</v>
      </c>
      <c r="L61" s="1436">
        <v>1</v>
      </c>
      <c r="M61" s="143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  <c r="FW61" s="63"/>
      <c r="FX61" s="63"/>
      <c r="FY61" s="63"/>
      <c r="FZ61" s="63"/>
      <c r="GA61" s="63"/>
      <c r="GB61" s="63"/>
      <c r="GC61" s="63"/>
      <c r="GD61" s="63"/>
      <c r="GE61" s="63"/>
      <c r="GF61" s="63"/>
      <c r="GG61" s="63"/>
      <c r="GH61" s="63"/>
      <c r="GI61" s="63"/>
      <c r="GJ61" s="63"/>
      <c r="GK61" s="63"/>
      <c r="GL61" s="63"/>
      <c r="GM61" s="63"/>
      <c r="GN61" s="63"/>
      <c r="GO61" s="63"/>
      <c r="GP61" s="63"/>
      <c r="GQ61" s="63"/>
      <c r="GR61" s="63"/>
      <c r="GS61" s="63"/>
      <c r="GT61" s="63"/>
      <c r="GU61" s="63"/>
      <c r="GV61" s="63"/>
      <c r="GW61" s="63"/>
      <c r="GX61" s="63"/>
      <c r="GY61" s="63"/>
      <c r="GZ61" s="63"/>
      <c r="HA61" s="63"/>
      <c r="HB61" s="63"/>
      <c r="HC61" s="63"/>
      <c r="HD61" s="63"/>
      <c r="HE61" s="63"/>
      <c r="HF61" s="63"/>
      <c r="HG61" s="63"/>
      <c r="HH61" s="63"/>
      <c r="HI61" s="63"/>
      <c r="HJ61" s="63"/>
      <c r="HK61" s="63"/>
      <c r="HL61" s="63"/>
      <c r="HM61" s="63"/>
      <c r="HN61" s="63"/>
      <c r="HO61" s="63"/>
      <c r="HP61" s="63"/>
      <c r="HQ61" s="63"/>
      <c r="HR61" s="63"/>
      <c r="HS61" s="63"/>
      <c r="HT61" s="63"/>
      <c r="HU61" s="63"/>
      <c r="HV61" s="63"/>
      <c r="HW61" s="63"/>
      <c r="HX61" s="63"/>
      <c r="HY61" s="63"/>
      <c r="HZ61" s="63"/>
      <c r="IA61" s="63"/>
      <c r="IB61" s="63"/>
      <c r="IC61" s="63"/>
      <c r="ID61" s="63"/>
      <c r="IE61" s="63"/>
      <c r="IF61" s="63"/>
      <c r="IG61" s="63"/>
      <c r="IH61" s="63"/>
      <c r="II61" s="63"/>
      <c r="IJ61" s="63"/>
      <c r="IK61" s="63"/>
      <c r="IL61" s="63"/>
      <c r="IM61" s="63"/>
      <c r="IN61" s="63"/>
      <c r="IO61" s="63"/>
      <c r="IP61" s="63"/>
      <c r="IQ61" s="63"/>
      <c r="IR61" s="63"/>
      <c r="IS61" s="63"/>
      <c r="IT61" s="63"/>
      <c r="IU61" s="63"/>
      <c r="IV61" s="63"/>
    </row>
    <row r="62" spans="1:256" s="487" customFormat="1" ht="120" customHeight="1">
      <c r="A62" s="1707" t="s">
        <v>415</v>
      </c>
      <c r="B62" s="1709" t="s">
        <v>289</v>
      </c>
      <c r="C62" s="1709" t="s">
        <v>215</v>
      </c>
      <c r="D62" s="1711" t="s">
        <v>416</v>
      </c>
      <c r="E62" s="980" t="s">
        <v>730</v>
      </c>
      <c r="F62" s="1713" t="s">
        <v>729</v>
      </c>
      <c r="G62" s="1007">
        <v>32783846</v>
      </c>
      <c r="H62" s="948">
        <v>10404887</v>
      </c>
      <c r="I62" s="1012">
        <v>0.3174</v>
      </c>
      <c r="J62" s="997">
        <f>200000+14000000</f>
        <v>14200000</v>
      </c>
      <c r="K62" s="1013"/>
      <c r="L62" s="1503">
        <v>0.3174</v>
      </c>
      <c r="M62" s="143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63"/>
      <c r="GG62" s="63"/>
      <c r="GH62" s="63"/>
      <c r="GI62" s="63"/>
      <c r="GJ62" s="63"/>
      <c r="GK62" s="63"/>
      <c r="GL62" s="63"/>
      <c r="GM62" s="63"/>
      <c r="GN62" s="63"/>
      <c r="GO62" s="63"/>
      <c r="GP62" s="63"/>
      <c r="GQ62" s="63"/>
      <c r="GR62" s="63"/>
      <c r="GS62" s="63"/>
      <c r="GT62" s="63"/>
      <c r="GU62" s="63"/>
      <c r="GV62" s="63"/>
      <c r="GW62" s="63"/>
      <c r="GX62" s="63"/>
      <c r="GY62" s="63"/>
      <c r="GZ62" s="63"/>
      <c r="HA62" s="63"/>
      <c r="HB62" s="63"/>
      <c r="HC62" s="63"/>
      <c r="HD62" s="63"/>
      <c r="HE62" s="63"/>
      <c r="HF62" s="63"/>
      <c r="HG62" s="63"/>
      <c r="HH62" s="63"/>
      <c r="HI62" s="63"/>
      <c r="HJ62" s="63"/>
      <c r="HK62" s="63"/>
      <c r="HL62" s="63"/>
      <c r="HM62" s="63"/>
      <c r="HN62" s="63"/>
      <c r="HO62" s="63"/>
      <c r="HP62" s="63"/>
      <c r="HQ62" s="63"/>
      <c r="HR62" s="63"/>
      <c r="HS62" s="63"/>
      <c r="HT62" s="63"/>
      <c r="HU62" s="63"/>
      <c r="HV62" s="63"/>
      <c r="HW62" s="63"/>
      <c r="HX62" s="63"/>
      <c r="HY62" s="63"/>
      <c r="HZ62" s="63"/>
      <c r="IA62" s="63"/>
      <c r="IB62" s="63"/>
      <c r="IC62" s="63"/>
      <c r="ID62" s="63"/>
      <c r="IE62" s="63"/>
      <c r="IF62" s="63"/>
      <c r="IG62" s="63"/>
      <c r="IH62" s="63"/>
      <c r="II62" s="63"/>
      <c r="IJ62" s="63"/>
      <c r="IK62" s="63"/>
      <c r="IL62" s="63"/>
      <c r="IM62" s="63"/>
      <c r="IN62" s="63"/>
      <c r="IO62" s="63"/>
      <c r="IP62" s="63"/>
      <c r="IQ62" s="63"/>
      <c r="IR62" s="63"/>
      <c r="IS62" s="63"/>
      <c r="IT62" s="63"/>
      <c r="IU62" s="63"/>
      <c r="IV62" s="63"/>
    </row>
    <row r="63" spans="1:256" s="487" customFormat="1" ht="36.75" customHeight="1">
      <c r="A63" s="1708"/>
      <c r="B63" s="1710"/>
      <c r="C63" s="1710"/>
      <c r="D63" s="1712"/>
      <c r="E63" s="1008" t="s">
        <v>727</v>
      </c>
      <c r="F63" s="1714"/>
      <c r="G63" s="1009">
        <v>200000</v>
      </c>
      <c r="H63" s="948">
        <v>0</v>
      </c>
      <c r="I63" s="1463">
        <v>0</v>
      </c>
      <c r="J63" s="1011">
        <v>200000</v>
      </c>
      <c r="K63" s="1017"/>
      <c r="L63" s="1436">
        <v>0</v>
      </c>
      <c r="M63" s="1433"/>
      <c r="N63" s="991"/>
      <c r="O63" s="991"/>
      <c r="P63" s="991"/>
      <c r="Q63" s="991"/>
      <c r="R63" s="991"/>
      <c r="S63" s="991"/>
      <c r="T63" s="991"/>
      <c r="U63" s="991"/>
      <c r="V63" s="991"/>
      <c r="W63" s="991"/>
      <c r="X63" s="991"/>
      <c r="Y63" s="991"/>
      <c r="Z63" s="991"/>
      <c r="AA63" s="991"/>
      <c r="AB63" s="991"/>
      <c r="AC63" s="991"/>
      <c r="AD63" s="991"/>
      <c r="AE63" s="991"/>
      <c r="AF63" s="991"/>
      <c r="AG63" s="991"/>
      <c r="AH63" s="991"/>
      <c r="AI63" s="991"/>
      <c r="AJ63" s="991"/>
      <c r="AK63" s="991"/>
      <c r="AL63" s="991"/>
      <c r="AM63" s="991"/>
      <c r="AN63" s="991"/>
      <c r="AO63" s="991"/>
      <c r="AP63" s="991"/>
      <c r="AQ63" s="991"/>
      <c r="AR63" s="991"/>
      <c r="AS63" s="991"/>
      <c r="AT63" s="991"/>
      <c r="AU63" s="991"/>
      <c r="AV63" s="991"/>
      <c r="AW63" s="991"/>
      <c r="AX63" s="991"/>
      <c r="AY63" s="991"/>
      <c r="AZ63" s="991"/>
      <c r="BA63" s="991"/>
      <c r="BB63" s="991"/>
      <c r="BC63" s="991"/>
      <c r="BD63" s="991"/>
      <c r="BE63" s="991"/>
      <c r="BF63" s="991"/>
      <c r="BG63" s="991"/>
      <c r="BH63" s="991"/>
      <c r="BI63" s="991"/>
      <c r="BJ63" s="991"/>
      <c r="BK63" s="991"/>
      <c r="BL63" s="991"/>
      <c r="BM63" s="991"/>
      <c r="BN63" s="991"/>
      <c r="BO63" s="991"/>
      <c r="BP63" s="991"/>
      <c r="BQ63" s="991"/>
      <c r="BR63" s="991"/>
      <c r="BS63" s="991"/>
      <c r="BT63" s="991"/>
      <c r="BU63" s="991"/>
      <c r="BV63" s="991"/>
      <c r="BW63" s="991"/>
      <c r="BX63" s="991"/>
      <c r="BY63" s="991"/>
      <c r="BZ63" s="991"/>
      <c r="CA63" s="991"/>
      <c r="CB63" s="991"/>
      <c r="CC63" s="991"/>
      <c r="CD63" s="991"/>
      <c r="CE63" s="991"/>
      <c r="CF63" s="991"/>
      <c r="CG63" s="991"/>
      <c r="CH63" s="991"/>
      <c r="CI63" s="991"/>
      <c r="CJ63" s="991"/>
      <c r="CK63" s="991"/>
      <c r="CL63" s="991"/>
      <c r="CM63" s="991"/>
      <c r="CN63" s="991"/>
      <c r="CO63" s="991"/>
      <c r="CP63" s="991"/>
      <c r="CQ63" s="991"/>
      <c r="CR63" s="991"/>
      <c r="CS63" s="991"/>
      <c r="CT63" s="991"/>
      <c r="CU63" s="991"/>
      <c r="CV63" s="991"/>
      <c r="CW63" s="991"/>
      <c r="CX63" s="991"/>
      <c r="CY63" s="991"/>
      <c r="CZ63" s="991"/>
      <c r="DA63" s="991"/>
      <c r="DB63" s="991"/>
      <c r="DC63" s="991"/>
      <c r="DD63" s="991"/>
      <c r="DE63" s="991"/>
      <c r="DF63" s="991"/>
      <c r="DG63" s="991"/>
      <c r="DH63" s="991"/>
      <c r="DI63" s="991"/>
      <c r="DJ63" s="991"/>
      <c r="DK63" s="991"/>
      <c r="DL63" s="991"/>
      <c r="DM63" s="991"/>
      <c r="DN63" s="991"/>
      <c r="DO63" s="991"/>
      <c r="DP63" s="991"/>
      <c r="DQ63" s="991"/>
      <c r="DR63" s="991"/>
      <c r="DS63" s="991"/>
      <c r="DT63" s="991"/>
      <c r="DU63" s="991"/>
      <c r="DV63" s="991"/>
      <c r="DW63" s="991"/>
      <c r="DX63" s="991"/>
      <c r="DY63" s="991"/>
      <c r="DZ63" s="991"/>
      <c r="EA63" s="991"/>
      <c r="EB63" s="991"/>
      <c r="EC63" s="991"/>
      <c r="ED63" s="991"/>
      <c r="EE63" s="991"/>
      <c r="EF63" s="991"/>
      <c r="EG63" s="991"/>
      <c r="EH63" s="991"/>
      <c r="EI63" s="991"/>
      <c r="EJ63" s="991"/>
      <c r="EK63" s="991"/>
      <c r="EL63" s="991"/>
      <c r="EM63" s="991"/>
      <c r="EN63" s="991"/>
      <c r="EO63" s="991"/>
      <c r="EP63" s="991"/>
      <c r="EQ63" s="991"/>
      <c r="ER63" s="991"/>
      <c r="ES63" s="991"/>
      <c r="ET63" s="991"/>
      <c r="EU63" s="991"/>
      <c r="EV63" s="991"/>
      <c r="EW63" s="991"/>
      <c r="EX63" s="991"/>
      <c r="EY63" s="991"/>
      <c r="EZ63" s="991"/>
      <c r="FA63" s="991"/>
      <c r="FB63" s="991"/>
      <c r="FC63" s="991"/>
      <c r="FD63" s="991"/>
      <c r="FE63" s="991"/>
      <c r="FF63" s="991"/>
      <c r="FG63" s="991"/>
      <c r="FH63" s="991"/>
      <c r="FI63" s="991"/>
      <c r="FJ63" s="991"/>
      <c r="FK63" s="991"/>
      <c r="FL63" s="991"/>
      <c r="FM63" s="991"/>
      <c r="FN63" s="991"/>
      <c r="FO63" s="991"/>
      <c r="FP63" s="991"/>
      <c r="FQ63" s="991"/>
      <c r="FR63" s="991"/>
      <c r="FS63" s="991"/>
      <c r="FT63" s="991"/>
      <c r="FU63" s="991"/>
      <c r="FV63" s="991"/>
      <c r="FW63" s="991"/>
      <c r="FX63" s="991"/>
      <c r="FY63" s="991"/>
      <c r="FZ63" s="991"/>
      <c r="GA63" s="991"/>
      <c r="GB63" s="991"/>
      <c r="GC63" s="991"/>
      <c r="GD63" s="991"/>
      <c r="GE63" s="991"/>
      <c r="GF63" s="991"/>
      <c r="GG63" s="991"/>
      <c r="GH63" s="991"/>
      <c r="GI63" s="991"/>
      <c r="GJ63" s="991"/>
      <c r="GK63" s="991"/>
      <c r="GL63" s="991"/>
      <c r="GM63" s="991"/>
      <c r="GN63" s="991"/>
      <c r="GO63" s="991"/>
      <c r="GP63" s="991"/>
      <c r="GQ63" s="991"/>
      <c r="GR63" s="991"/>
      <c r="GS63" s="991"/>
      <c r="GT63" s="991"/>
      <c r="GU63" s="991"/>
      <c r="GV63" s="991"/>
      <c r="GW63" s="991"/>
      <c r="GX63" s="991"/>
      <c r="GY63" s="991"/>
      <c r="GZ63" s="991"/>
      <c r="HA63" s="991"/>
      <c r="HB63" s="991"/>
      <c r="HC63" s="991"/>
      <c r="HD63" s="991"/>
      <c r="HE63" s="991"/>
      <c r="HF63" s="991"/>
      <c r="HG63" s="991"/>
      <c r="HH63" s="991"/>
      <c r="HI63" s="991"/>
      <c r="HJ63" s="991"/>
      <c r="HK63" s="991"/>
      <c r="HL63" s="991"/>
      <c r="HM63" s="991"/>
      <c r="HN63" s="991"/>
      <c r="HO63" s="991"/>
      <c r="HP63" s="991"/>
      <c r="HQ63" s="991"/>
      <c r="HR63" s="991"/>
      <c r="HS63" s="991"/>
      <c r="HT63" s="991"/>
      <c r="HU63" s="991"/>
      <c r="HV63" s="991"/>
      <c r="HW63" s="991"/>
      <c r="HX63" s="991"/>
      <c r="HY63" s="991"/>
      <c r="HZ63" s="991"/>
      <c r="IA63" s="991"/>
      <c r="IB63" s="991"/>
      <c r="IC63" s="991"/>
      <c r="ID63" s="991"/>
      <c r="IE63" s="991"/>
      <c r="IF63" s="991"/>
      <c r="IG63" s="991"/>
      <c r="IH63" s="991"/>
      <c r="II63" s="991"/>
      <c r="IJ63" s="991"/>
      <c r="IK63" s="991"/>
      <c r="IL63" s="991"/>
      <c r="IM63" s="991"/>
      <c r="IN63" s="991"/>
      <c r="IO63" s="991"/>
      <c r="IP63" s="991"/>
      <c r="IQ63" s="991"/>
      <c r="IR63" s="991"/>
      <c r="IS63" s="991"/>
      <c r="IT63" s="991"/>
      <c r="IU63" s="991"/>
      <c r="IV63" s="991"/>
    </row>
    <row r="64" spans="1:256" s="487" customFormat="1" ht="140.25" customHeight="1">
      <c r="A64" s="1707" t="s">
        <v>417</v>
      </c>
      <c r="B64" s="1709" t="s">
        <v>115</v>
      </c>
      <c r="C64" s="1709" t="s">
        <v>199</v>
      </c>
      <c r="D64" s="1711" t="s">
        <v>418</v>
      </c>
      <c r="E64" s="996" t="s">
        <v>618</v>
      </c>
      <c r="F64" s="1713" t="s">
        <v>619</v>
      </c>
      <c r="G64" s="1007">
        <v>1550395</v>
      </c>
      <c r="H64" s="948">
        <f>1043205+468060</f>
        <v>1511265</v>
      </c>
      <c r="I64" s="1012">
        <v>1</v>
      </c>
      <c r="J64" s="1013">
        <v>468060</v>
      </c>
      <c r="K64" s="1013">
        <f>K65</f>
        <v>468059.33</v>
      </c>
      <c r="L64" s="1464">
        <v>1</v>
      </c>
      <c r="M64" s="143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3"/>
      <c r="FF64" s="63"/>
      <c r="FG64" s="63"/>
      <c r="FH64" s="63"/>
      <c r="FI64" s="63"/>
      <c r="FJ64" s="63"/>
      <c r="FK64" s="63"/>
      <c r="FL64" s="63"/>
      <c r="FM64" s="63"/>
      <c r="FN64" s="63"/>
      <c r="FO64" s="63"/>
      <c r="FP64" s="63"/>
      <c r="FQ64" s="63"/>
      <c r="FR64" s="63"/>
      <c r="FS64" s="63"/>
      <c r="FT64" s="63"/>
      <c r="FU64" s="63"/>
      <c r="FV64" s="63"/>
      <c r="FW64" s="63"/>
      <c r="FX64" s="63"/>
      <c r="FY64" s="63"/>
      <c r="FZ64" s="63"/>
      <c r="GA64" s="63"/>
      <c r="GB64" s="63"/>
      <c r="GC64" s="63"/>
      <c r="GD64" s="63"/>
      <c r="GE64" s="63"/>
      <c r="GF64" s="63"/>
      <c r="GG64" s="63"/>
      <c r="GH64" s="63"/>
      <c r="GI64" s="63"/>
      <c r="GJ64" s="63"/>
      <c r="GK64" s="63"/>
      <c r="GL64" s="63"/>
      <c r="GM64" s="63"/>
      <c r="GN64" s="63"/>
      <c r="GO64" s="63"/>
      <c r="GP64" s="63"/>
      <c r="GQ64" s="63"/>
      <c r="GR64" s="63"/>
      <c r="GS64" s="63"/>
      <c r="GT64" s="63"/>
      <c r="GU64" s="63"/>
      <c r="GV64" s="63"/>
      <c r="GW64" s="63"/>
      <c r="GX64" s="63"/>
      <c r="GY64" s="63"/>
      <c r="GZ64" s="63"/>
      <c r="HA64" s="63"/>
      <c r="HB64" s="63"/>
      <c r="HC64" s="63"/>
      <c r="HD64" s="63"/>
      <c r="HE64" s="63"/>
      <c r="HF64" s="63"/>
      <c r="HG64" s="63"/>
      <c r="HH64" s="63"/>
      <c r="HI64" s="63"/>
      <c r="HJ64" s="63"/>
      <c r="HK64" s="63"/>
      <c r="HL64" s="63"/>
      <c r="HM64" s="63"/>
      <c r="HN64" s="63"/>
      <c r="HO64" s="63"/>
      <c r="HP64" s="63"/>
      <c r="HQ64" s="63"/>
      <c r="HR64" s="63"/>
      <c r="HS64" s="63"/>
      <c r="HT64" s="63"/>
      <c r="HU64" s="63"/>
      <c r="HV64" s="63"/>
      <c r="HW64" s="63"/>
      <c r="HX64" s="63"/>
      <c r="HY64" s="63"/>
      <c r="HZ64" s="63"/>
      <c r="IA64" s="63"/>
      <c r="IB64" s="63"/>
      <c r="IC64" s="63"/>
      <c r="ID64" s="63"/>
      <c r="IE64" s="63"/>
      <c r="IF64" s="63"/>
      <c r="IG64" s="63"/>
      <c r="IH64" s="63"/>
      <c r="II64" s="63"/>
      <c r="IJ64" s="63"/>
      <c r="IK64" s="63"/>
      <c r="IL64" s="63"/>
      <c r="IM64" s="63"/>
      <c r="IN64" s="63"/>
      <c r="IO64" s="63"/>
      <c r="IP64" s="63"/>
      <c r="IQ64" s="63"/>
      <c r="IR64" s="63"/>
      <c r="IS64" s="63"/>
      <c r="IT64" s="63"/>
      <c r="IU64" s="63"/>
      <c r="IV64" s="63"/>
    </row>
    <row r="65" spans="1:256" s="487" customFormat="1" ht="63" customHeight="1">
      <c r="A65" s="1708"/>
      <c r="B65" s="1710"/>
      <c r="C65" s="1710"/>
      <c r="D65" s="1712"/>
      <c r="E65" s="1014" t="s">
        <v>601</v>
      </c>
      <c r="F65" s="1714"/>
      <c r="G65" s="1015"/>
      <c r="H65" s="1004"/>
      <c r="I65" s="1016"/>
      <c r="J65" s="1017">
        <v>468060</v>
      </c>
      <c r="K65" s="1017">
        <v>468059.33</v>
      </c>
      <c r="L65" s="1465">
        <v>1</v>
      </c>
      <c r="M65" s="143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3"/>
      <c r="FG65" s="63"/>
      <c r="FH65" s="63"/>
      <c r="FI65" s="63"/>
      <c r="FJ65" s="63"/>
      <c r="FK65" s="63"/>
      <c r="FL65" s="63"/>
      <c r="FM65" s="63"/>
      <c r="FN65" s="63"/>
      <c r="FO65" s="63"/>
      <c r="FP65" s="63"/>
      <c r="FQ65" s="63"/>
      <c r="FR65" s="63"/>
      <c r="FS65" s="63"/>
      <c r="FT65" s="63"/>
      <c r="FU65" s="63"/>
      <c r="FV65" s="63"/>
      <c r="FW65" s="63"/>
      <c r="FX65" s="63"/>
      <c r="FY65" s="63"/>
      <c r="FZ65" s="63"/>
      <c r="GA65" s="63"/>
      <c r="GB65" s="63"/>
      <c r="GC65" s="63"/>
      <c r="GD65" s="63"/>
      <c r="GE65" s="63"/>
      <c r="GF65" s="63"/>
      <c r="GG65" s="63"/>
      <c r="GH65" s="63"/>
      <c r="GI65" s="63"/>
      <c r="GJ65" s="63"/>
      <c r="GK65" s="63"/>
      <c r="GL65" s="63"/>
      <c r="GM65" s="63"/>
      <c r="GN65" s="63"/>
      <c r="GO65" s="63"/>
      <c r="GP65" s="63"/>
      <c r="GQ65" s="63"/>
      <c r="GR65" s="63"/>
      <c r="GS65" s="63"/>
      <c r="GT65" s="63"/>
      <c r="GU65" s="63"/>
      <c r="GV65" s="63"/>
      <c r="GW65" s="63"/>
      <c r="GX65" s="63"/>
      <c r="GY65" s="63"/>
      <c r="GZ65" s="63"/>
      <c r="HA65" s="63"/>
      <c r="HB65" s="63"/>
      <c r="HC65" s="63"/>
      <c r="HD65" s="63"/>
      <c r="HE65" s="63"/>
      <c r="HF65" s="63"/>
      <c r="HG65" s="63"/>
      <c r="HH65" s="63"/>
      <c r="HI65" s="63"/>
      <c r="HJ65" s="63"/>
      <c r="HK65" s="63"/>
      <c r="HL65" s="63"/>
      <c r="HM65" s="63"/>
      <c r="HN65" s="63"/>
      <c r="HO65" s="63"/>
      <c r="HP65" s="63"/>
      <c r="HQ65" s="63"/>
      <c r="HR65" s="63"/>
      <c r="HS65" s="63"/>
      <c r="HT65" s="63"/>
      <c r="HU65" s="63"/>
      <c r="HV65" s="63"/>
      <c r="HW65" s="63"/>
      <c r="HX65" s="63"/>
      <c r="HY65" s="63"/>
      <c r="HZ65" s="63"/>
      <c r="IA65" s="63"/>
      <c r="IB65" s="63"/>
      <c r="IC65" s="63"/>
      <c r="ID65" s="63"/>
      <c r="IE65" s="63"/>
      <c r="IF65" s="63"/>
      <c r="IG65" s="63"/>
      <c r="IH65" s="63"/>
      <c r="II65" s="63"/>
      <c r="IJ65" s="63"/>
      <c r="IK65" s="63"/>
      <c r="IL65" s="63"/>
      <c r="IM65" s="63"/>
      <c r="IN65" s="63"/>
      <c r="IO65" s="63"/>
      <c r="IP65" s="63"/>
      <c r="IQ65" s="63"/>
      <c r="IR65" s="63"/>
      <c r="IS65" s="63"/>
      <c r="IT65" s="63"/>
      <c r="IU65" s="63"/>
      <c r="IV65" s="63"/>
    </row>
    <row r="66" spans="1:256" ht="126" customHeight="1">
      <c r="A66" s="1392" t="s">
        <v>417</v>
      </c>
      <c r="B66" s="1393" t="s">
        <v>115</v>
      </c>
      <c r="C66" s="1393" t="s">
        <v>199</v>
      </c>
      <c r="D66" s="1466" t="s">
        <v>418</v>
      </c>
      <c r="E66" s="1440" t="s">
        <v>459</v>
      </c>
      <c r="F66" s="1004" t="s">
        <v>602</v>
      </c>
      <c r="G66" s="1007">
        <v>982460</v>
      </c>
      <c r="H66" s="948">
        <v>200000</v>
      </c>
      <c r="I66" s="1134">
        <f>H66/G66</f>
        <v>0.20357062882967245</v>
      </c>
      <c r="J66" s="1013">
        <v>782460</v>
      </c>
      <c r="K66" s="1013"/>
      <c r="L66" s="1432">
        <v>0.204</v>
      </c>
      <c r="M66" s="143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63"/>
      <c r="FK66" s="63"/>
      <c r="FL66" s="63"/>
      <c r="FM66" s="63"/>
      <c r="FN66" s="63"/>
      <c r="FO66" s="63"/>
      <c r="FP66" s="63"/>
      <c r="FQ66" s="63"/>
      <c r="FR66" s="63"/>
      <c r="FS66" s="63"/>
      <c r="FT66" s="63"/>
      <c r="FU66" s="63"/>
      <c r="FV66" s="63"/>
      <c r="FW66" s="63"/>
      <c r="FX66" s="63"/>
      <c r="FY66" s="63"/>
      <c r="FZ66" s="63"/>
      <c r="GA66" s="63"/>
      <c r="GB66" s="63"/>
      <c r="GC66" s="63"/>
      <c r="GD66" s="63"/>
      <c r="GE66" s="63"/>
      <c r="GF66" s="63"/>
      <c r="GG66" s="63"/>
      <c r="GH66" s="63"/>
      <c r="GI66" s="63"/>
      <c r="GJ66" s="63"/>
      <c r="GK66" s="63"/>
      <c r="GL66" s="63"/>
      <c r="GM66" s="63"/>
      <c r="GN66" s="63"/>
      <c r="GO66" s="63"/>
      <c r="GP66" s="63"/>
      <c r="GQ66" s="63"/>
      <c r="GR66" s="63"/>
      <c r="GS66" s="63"/>
      <c r="GT66" s="63"/>
      <c r="GU66" s="63"/>
      <c r="GV66" s="63"/>
      <c r="GW66" s="63"/>
      <c r="GX66" s="63"/>
      <c r="GY66" s="63"/>
      <c r="GZ66" s="63"/>
      <c r="HA66" s="63"/>
      <c r="HB66" s="63"/>
      <c r="HC66" s="63"/>
      <c r="HD66" s="63"/>
      <c r="HE66" s="63"/>
      <c r="HF66" s="63"/>
      <c r="HG66" s="63"/>
      <c r="HH66" s="63"/>
      <c r="HI66" s="63"/>
      <c r="HJ66" s="63"/>
      <c r="HK66" s="63"/>
      <c r="HL66" s="63"/>
      <c r="HM66" s="63"/>
      <c r="HN66" s="63"/>
      <c r="HO66" s="63"/>
      <c r="HP66" s="63"/>
      <c r="HQ66" s="63"/>
      <c r="HR66" s="63"/>
      <c r="HS66" s="63"/>
      <c r="HT66" s="63"/>
      <c r="HU66" s="63"/>
      <c r="HV66" s="63"/>
      <c r="HW66" s="63"/>
      <c r="HX66" s="63"/>
      <c r="HY66" s="63"/>
      <c r="HZ66" s="63"/>
      <c r="IA66" s="63"/>
      <c r="IB66" s="63"/>
      <c r="IC66" s="63"/>
      <c r="ID66" s="63"/>
      <c r="IE66" s="63"/>
      <c r="IF66" s="63"/>
      <c r="IG66" s="63"/>
      <c r="IH66" s="63"/>
      <c r="II66" s="63"/>
      <c r="IJ66" s="63"/>
      <c r="IK66" s="63"/>
      <c r="IL66" s="63"/>
      <c r="IM66" s="63"/>
      <c r="IN66" s="63"/>
      <c r="IO66" s="63"/>
      <c r="IP66" s="63"/>
      <c r="IQ66" s="63"/>
      <c r="IR66" s="63"/>
      <c r="IS66" s="63"/>
      <c r="IT66" s="63"/>
      <c r="IU66" s="63"/>
      <c r="IV66" s="63"/>
    </row>
    <row r="67" spans="1:256" ht="131.25" customHeight="1" thickBot="1">
      <c r="A67" s="1388" t="s">
        <v>417</v>
      </c>
      <c r="B67" s="1389" t="s">
        <v>115</v>
      </c>
      <c r="C67" s="1389" t="s">
        <v>199</v>
      </c>
      <c r="D67" s="1439" t="s">
        <v>418</v>
      </c>
      <c r="E67" s="1467" t="s">
        <v>731</v>
      </c>
      <c r="F67" s="1468" t="s">
        <v>729</v>
      </c>
      <c r="G67" s="1042">
        <v>779558</v>
      </c>
      <c r="H67" s="966">
        <v>0</v>
      </c>
      <c r="I67" s="1469">
        <v>0</v>
      </c>
      <c r="J67" s="1043">
        <v>779558</v>
      </c>
      <c r="K67" s="1043"/>
      <c r="L67" s="1449">
        <v>0</v>
      </c>
      <c r="M67" s="143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GL67" s="63"/>
      <c r="GM67" s="63"/>
      <c r="GN67" s="63"/>
      <c r="GO67" s="63"/>
      <c r="GP67" s="63"/>
      <c r="GQ67" s="63"/>
      <c r="GR67" s="63"/>
      <c r="GS67" s="63"/>
      <c r="GT67" s="63"/>
      <c r="GU67" s="63"/>
      <c r="GV67" s="63"/>
      <c r="GW67" s="63"/>
      <c r="GX67" s="63"/>
      <c r="GY67" s="63"/>
      <c r="GZ67" s="63"/>
      <c r="HA67" s="63"/>
      <c r="HB67" s="63"/>
      <c r="HC67" s="63"/>
      <c r="HD67" s="63"/>
      <c r="HE67" s="63"/>
      <c r="HF67" s="63"/>
      <c r="HG67" s="63"/>
      <c r="HH67" s="63"/>
      <c r="HI67" s="63"/>
      <c r="HJ67" s="63"/>
      <c r="HK67" s="63"/>
      <c r="HL67" s="63"/>
      <c r="HM67" s="63"/>
      <c r="HN67" s="63"/>
      <c r="HO67" s="63"/>
      <c r="HP67" s="63"/>
      <c r="HQ67" s="63"/>
      <c r="HR67" s="63"/>
      <c r="HS67" s="63"/>
      <c r="HT67" s="63"/>
      <c r="HU67" s="63"/>
      <c r="HV67" s="63"/>
      <c r="HW67" s="63"/>
      <c r="HX67" s="63"/>
      <c r="HY67" s="63"/>
      <c r="HZ67" s="63"/>
      <c r="IA67" s="63"/>
      <c r="IB67" s="63"/>
      <c r="IC67" s="63"/>
      <c r="ID67" s="63"/>
      <c r="IE67" s="63"/>
      <c r="IF67" s="63"/>
      <c r="IG67" s="63"/>
      <c r="IH67" s="63"/>
      <c r="II67" s="63"/>
      <c r="IJ67" s="63"/>
      <c r="IK67" s="63"/>
      <c r="IL67" s="63"/>
      <c r="IM67" s="63"/>
      <c r="IN67" s="63"/>
      <c r="IO67" s="63"/>
      <c r="IP67" s="63"/>
      <c r="IQ67" s="63"/>
      <c r="IR67" s="63"/>
      <c r="IS67" s="63"/>
      <c r="IT67" s="63"/>
      <c r="IU67" s="63"/>
      <c r="IV67" s="63"/>
    </row>
    <row r="68" spans="1:256" ht="61.5" thickBot="1">
      <c r="A68" s="958" t="s">
        <v>140</v>
      </c>
      <c r="B68" s="959" t="s">
        <v>574</v>
      </c>
      <c r="C68" s="959" t="s">
        <v>574</v>
      </c>
      <c r="D68" s="1410" t="s">
        <v>620</v>
      </c>
      <c r="E68" s="1044"/>
      <c r="F68" s="1044"/>
      <c r="G68" s="1045"/>
      <c r="H68" s="1046"/>
      <c r="I68" s="1470"/>
      <c r="J68" s="721">
        <f>J69</f>
        <v>45200</v>
      </c>
      <c r="K68" s="1471">
        <f>K69</f>
        <v>20000</v>
      </c>
      <c r="L68" s="1472"/>
      <c r="M68" s="143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  <c r="FR68" s="63"/>
      <c r="FS68" s="63"/>
      <c r="FT68" s="63"/>
      <c r="FU68" s="63"/>
      <c r="FV68" s="63"/>
      <c r="FW68" s="63"/>
      <c r="FX68" s="63"/>
      <c r="FY68" s="63"/>
      <c r="FZ68" s="63"/>
      <c r="GA68" s="63"/>
      <c r="GB68" s="63"/>
      <c r="GC68" s="63"/>
      <c r="GD68" s="63"/>
      <c r="GE68" s="63"/>
      <c r="GF68" s="63"/>
      <c r="GG68" s="63"/>
      <c r="GH68" s="63"/>
      <c r="GI68" s="63"/>
      <c r="GJ68" s="63"/>
      <c r="GK68" s="63"/>
      <c r="GL68" s="63"/>
      <c r="GM68" s="63"/>
      <c r="GN68" s="63"/>
      <c r="GO68" s="63"/>
      <c r="GP68" s="63"/>
      <c r="GQ68" s="63"/>
      <c r="GR68" s="63"/>
      <c r="GS68" s="63"/>
      <c r="GT68" s="63"/>
      <c r="GU68" s="63"/>
      <c r="GV68" s="63"/>
      <c r="GW68" s="63"/>
      <c r="GX68" s="63"/>
      <c r="GY68" s="63"/>
      <c r="GZ68" s="63"/>
      <c r="HA68" s="63"/>
      <c r="HB68" s="63"/>
      <c r="HC68" s="63"/>
      <c r="HD68" s="63"/>
      <c r="HE68" s="63"/>
      <c r="HF68" s="63"/>
      <c r="HG68" s="63"/>
      <c r="HH68" s="63"/>
      <c r="HI68" s="63"/>
      <c r="HJ68" s="63"/>
      <c r="HK68" s="63"/>
      <c r="HL68" s="63"/>
      <c r="HM68" s="63"/>
      <c r="HN68" s="63"/>
      <c r="HO68" s="63"/>
      <c r="HP68" s="63"/>
      <c r="HQ68" s="63"/>
      <c r="HR68" s="63"/>
      <c r="HS68" s="63"/>
      <c r="HT68" s="63"/>
      <c r="HU68" s="63"/>
      <c r="HV68" s="63"/>
      <c r="HW68" s="63"/>
      <c r="HX68" s="63"/>
      <c r="HY68" s="63"/>
      <c r="HZ68" s="63"/>
      <c r="IA68" s="63"/>
      <c r="IB68" s="63"/>
      <c r="IC68" s="63"/>
      <c r="ID68" s="63"/>
      <c r="IE68" s="63"/>
      <c r="IF68" s="63"/>
      <c r="IG68" s="63"/>
      <c r="IH68" s="63"/>
      <c r="II68" s="63"/>
      <c r="IJ68" s="63"/>
      <c r="IK68" s="63"/>
      <c r="IL68" s="63"/>
      <c r="IM68" s="63"/>
      <c r="IN68" s="63"/>
      <c r="IO68" s="63"/>
      <c r="IP68" s="63"/>
      <c r="IQ68" s="63"/>
      <c r="IR68" s="63"/>
      <c r="IS68" s="63"/>
      <c r="IT68" s="63"/>
      <c r="IU68" s="63"/>
      <c r="IV68" s="63"/>
    </row>
    <row r="69" spans="1:256" ht="63">
      <c r="A69" s="960" t="s">
        <v>141</v>
      </c>
      <c r="B69" s="961" t="s">
        <v>574</v>
      </c>
      <c r="C69" s="961" t="s">
        <v>574</v>
      </c>
      <c r="D69" s="1412" t="s">
        <v>620</v>
      </c>
      <c r="E69" s="1018"/>
      <c r="F69" s="1018"/>
      <c r="G69" s="1019"/>
      <c r="H69" s="1020"/>
      <c r="I69" s="1021"/>
      <c r="J69" s="647">
        <f>SUM(J70:J70)</f>
        <v>45200</v>
      </c>
      <c r="K69" s="1413">
        <f>SUM(K70:K70)</f>
        <v>20000</v>
      </c>
      <c r="L69" s="1437"/>
      <c r="M69" s="143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  <c r="IN69" s="63"/>
      <c r="IO69" s="63"/>
      <c r="IP69" s="63"/>
      <c r="IQ69" s="63"/>
      <c r="IR69" s="63"/>
      <c r="IS69" s="63"/>
      <c r="IT69" s="63"/>
      <c r="IU69" s="63"/>
      <c r="IV69" s="63"/>
    </row>
    <row r="70" spans="1:256" ht="92.25" customHeight="1">
      <c r="A70" s="1699">
        <v>3117660</v>
      </c>
      <c r="B70" s="1701">
        <v>7660</v>
      </c>
      <c r="C70" s="1701">
        <v>490</v>
      </c>
      <c r="D70" s="1703" t="s">
        <v>77</v>
      </c>
      <c r="E70" s="1022" t="s">
        <v>621</v>
      </c>
      <c r="F70" s="1705"/>
      <c r="G70" s="1023"/>
      <c r="H70" s="1024"/>
      <c r="I70" s="1025"/>
      <c r="J70" s="1026">
        <f>J71+25200</f>
        <v>45200</v>
      </c>
      <c r="K70" s="1013">
        <f>K71</f>
        <v>20000</v>
      </c>
      <c r="L70" s="1123"/>
      <c r="M70" s="143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X70" s="63"/>
      <c r="HY70" s="63"/>
      <c r="HZ70" s="63"/>
      <c r="IA70" s="63"/>
      <c r="IB70" s="63"/>
      <c r="IC70" s="63"/>
      <c r="ID70" s="63"/>
      <c r="IE70" s="63"/>
      <c r="IF70" s="63"/>
      <c r="IG70" s="63"/>
      <c r="IH70" s="63"/>
      <c r="II70" s="63"/>
      <c r="IJ70" s="63"/>
      <c r="IK70" s="63"/>
      <c r="IL70" s="63"/>
      <c r="IM70" s="63"/>
      <c r="IN70" s="63"/>
      <c r="IO70" s="63"/>
      <c r="IP70" s="63"/>
      <c r="IQ70" s="63"/>
      <c r="IR70" s="63"/>
      <c r="IS70" s="63"/>
      <c r="IT70" s="63"/>
      <c r="IU70" s="63"/>
      <c r="IV70" s="63"/>
    </row>
    <row r="71" spans="1:256" ht="45.75" thickBot="1">
      <c r="A71" s="1700"/>
      <c r="B71" s="1702"/>
      <c r="C71" s="1702"/>
      <c r="D71" s="1704"/>
      <c r="E71" s="1027" t="s">
        <v>601</v>
      </c>
      <c r="F71" s="1706"/>
      <c r="G71" s="1023"/>
      <c r="H71" s="1024"/>
      <c r="I71" s="1025"/>
      <c r="J71" s="1026">
        <v>20000</v>
      </c>
      <c r="K71" s="1473">
        <v>20000</v>
      </c>
      <c r="L71" s="1474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HX71" s="63"/>
      <c r="HY71" s="63"/>
      <c r="HZ71" s="63"/>
      <c r="IA71" s="63"/>
      <c r="IB71" s="63"/>
      <c r="IC71" s="63"/>
      <c r="ID71" s="63"/>
      <c r="IE71" s="63"/>
      <c r="IF71" s="63"/>
      <c r="IG71" s="63"/>
      <c r="IH71" s="63"/>
      <c r="II71" s="63"/>
      <c r="IJ71" s="63"/>
      <c r="IK71" s="63"/>
      <c r="IL71" s="63"/>
      <c r="IM71" s="63"/>
      <c r="IN71" s="63"/>
      <c r="IO71" s="63"/>
      <c r="IP71" s="63"/>
      <c r="IQ71" s="63"/>
      <c r="IR71" s="63"/>
      <c r="IS71" s="63"/>
      <c r="IT71" s="63"/>
      <c r="IU71" s="63"/>
      <c r="IV71" s="63"/>
    </row>
    <row r="72" spans="1:12" ht="21" thickBot="1">
      <c r="A72" s="1028" t="s">
        <v>262</v>
      </c>
      <c r="B72" s="334" t="s">
        <v>262</v>
      </c>
      <c r="C72" s="334" t="s">
        <v>262</v>
      </c>
      <c r="D72" s="330" t="s">
        <v>316</v>
      </c>
      <c r="E72" s="335" t="s">
        <v>262</v>
      </c>
      <c r="F72" s="455" t="s">
        <v>262</v>
      </c>
      <c r="G72" s="336" t="s">
        <v>262</v>
      </c>
      <c r="H72" s="336" t="s">
        <v>262</v>
      </c>
      <c r="I72" s="336" t="s">
        <v>262</v>
      </c>
      <c r="J72" s="1029">
        <f>J30+J26+J13+J68+J21</f>
        <v>88286420</v>
      </c>
      <c r="K72" s="1504">
        <f>K30+K26+K13+K68+K21</f>
        <v>28280812.35</v>
      </c>
      <c r="L72" s="1475" t="s">
        <v>262</v>
      </c>
    </row>
    <row r="73" spans="1:12" ht="20.25">
      <c r="A73" s="1031"/>
      <c r="B73" s="1032"/>
      <c r="C73" s="1032"/>
      <c r="D73" s="1033"/>
      <c r="E73" s="1034"/>
      <c r="F73" s="494"/>
      <c r="G73" s="1035"/>
      <c r="H73" s="1035"/>
      <c r="I73" s="1035"/>
      <c r="J73" s="1570"/>
      <c r="K73" s="1571"/>
      <c r="L73" s="1572"/>
    </row>
    <row r="74" spans="1:256" ht="20.25">
      <c r="A74" s="1031"/>
      <c r="B74" s="1032"/>
      <c r="C74" s="1032"/>
      <c r="D74" s="1033"/>
      <c r="E74" s="1034"/>
      <c r="F74" s="494"/>
      <c r="G74" s="1035"/>
      <c r="H74" s="1035"/>
      <c r="I74" s="1035"/>
      <c r="J74" s="1036"/>
      <c r="K74" s="1476"/>
      <c r="L74" s="1037"/>
      <c r="M74" s="1037"/>
      <c r="N74" s="1037"/>
      <c r="O74" s="1037"/>
      <c r="P74" s="1037"/>
      <c r="Q74" s="1037"/>
      <c r="R74" s="1037"/>
      <c r="S74" s="1037"/>
      <c r="T74" s="1037"/>
      <c r="U74" s="1037"/>
      <c r="V74" s="1037"/>
      <c r="W74" s="1037"/>
      <c r="X74" s="1037"/>
      <c r="Y74" s="1037"/>
      <c r="Z74" s="1037"/>
      <c r="AA74" s="1037"/>
      <c r="AB74" s="1037"/>
      <c r="AC74" s="1037"/>
      <c r="AD74" s="1037"/>
      <c r="AE74" s="1037"/>
      <c r="AF74" s="1037"/>
      <c r="AG74" s="1037"/>
      <c r="AH74" s="1037"/>
      <c r="AI74" s="1037"/>
      <c r="AJ74" s="1037"/>
      <c r="AK74" s="1037"/>
      <c r="AL74" s="1037"/>
      <c r="AM74" s="1037"/>
      <c r="AN74" s="1037"/>
      <c r="AO74" s="1037"/>
      <c r="AP74" s="1037"/>
      <c r="AQ74" s="1037"/>
      <c r="AR74" s="1037"/>
      <c r="AS74" s="1037"/>
      <c r="AT74" s="1037"/>
      <c r="AU74" s="1037"/>
      <c r="AV74" s="1037"/>
      <c r="AW74" s="1037"/>
      <c r="AX74" s="1037"/>
      <c r="AY74" s="1037"/>
      <c r="AZ74" s="1037"/>
      <c r="BA74" s="1037"/>
      <c r="BB74" s="1037"/>
      <c r="BC74" s="1037"/>
      <c r="BD74" s="1037"/>
      <c r="BE74" s="1037"/>
      <c r="BF74" s="1037"/>
      <c r="BG74" s="1037"/>
      <c r="BH74" s="1037"/>
      <c r="BI74" s="1037"/>
      <c r="BJ74" s="1037"/>
      <c r="BK74" s="1037"/>
      <c r="BL74" s="1037"/>
      <c r="BM74" s="1037"/>
      <c r="BN74" s="1037"/>
      <c r="BO74" s="1037"/>
      <c r="BP74" s="1037"/>
      <c r="BQ74" s="1037"/>
      <c r="BR74" s="1037"/>
      <c r="BS74" s="1037"/>
      <c r="BT74" s="1037"/>
      <c r="BU74" s="1037"/>
      <c r="BV74" s="1037"/>
      <c r="BW74" s="1037"/>
      <c r="BX74" s="1037"/>
      <c r="BY74" s="1037"/>
      <c r="BZ74" s="1037"/>
      <c r="CA74" s="1037"/>
      <c r="CB74" s="1037"/>
      <c r="CC74" s="1037"/>
      <c r="CD74" s="1037"/>
      <c r="CE74" s="1037"/>
      <c r="CF74" s="1037"/>
      <c r="CG74" s="1037"/>
      <c r="CH74" s="1037"/>
      <c r="CI74" s="1037"/>
      <c r="CJ74" s="1037"/>
      <c r="CK74" s="1037"/>
      <c r="CL74" s="1037"/>
      <c r="CM74" s="1037"/>
      <c r="CN74" s="1037"/>
      <c r="CO74" s="1037"/>
      <c r="CP74" s="1037"/>
      <c r="CQ74" s="1037"/>
      <c r="CR74" s="1037"/>
      <c r="CS74" s="1037"/>
      <c r="CT74" s="1037"/>
      <c r="CU74" s="1037"/>
      <c r="CV74" s="1037"/>
      <c r="CW74" s="1037"/>
      <c r="CX74" s="1037"/>
      <c r="CY74" s="1037"/>
      <c r="CZ74" s="1037"/>
      <c r="DA74" s="1037"/>
      <c r="DB74" s="1037"/>
      <c r="DC74" s="1037"/>
      <c r="DD74" s="1037"/>
      <c r="DE74" s="1037"/>
      <c r="DF74" s="1037"/>
      <c r="DG74" s="1037"/>
      <c r="DH74" s="1037"/>
      <c r="DI74" s="1037"/>
      <c r="DJ74" s="1037"/>
      <c r="DK74" s="1037"/>
      <c r="DL74" s="1037"/>
      <c r="DM74" s="1037"/>
      <c r="DN74" s="1037"/>
      <c r="DO74" s="1037"/>
      <c r="DP74" s="1037"/>
      <c r="DQ74" s="1037"/>
      <c r="DR74" s="1037"/>
      <c r="DS74" s="1037"/>
      <c r="DT74" s="1037"/>
      <c r="DU74" s="1037"/>
      <c r="DV74" s="1037"/>
      <c r="DW74" s="1037"/>
      <c r="DX74" s="1037"/>
      <c r="DY74" s="1037"/>
      <c r="DZ74" s="1037"/>
      <c r="EA74" s="1037"/>
      <c r="EB74" s="1037"/>
      <c r="EC74" s="1037"/>
      <c r="ED74" s="1037"/>
      <c r="EE74" s="1037"/>
      <c r="EF74" s="1037"/>
      <c r="EG74" s="1037"/>
      <c r="EH74" s="1037"/>
      <c r="EI74" s="1037"/>
      <c r="EJ74" s="1037"/>
      <c r="EK74" s="1037"/>
      <c r="EL74" s="1037"/>
      <c r="EM74" s="1037"/>
      <c r="EN74" s="1037"/>
      <c r="EO74" s="1037"/>
      <c r="EP74" s="1037"/>
      <c r="EQ74" s="1037"/>
      <c r="ER74" s="1037"/>
      <c r="ES74" s="1037"/>
      <c r="ET74" s="1037"/>
      <c r="EU74" s="1037"/>
      <c r="EV74" s="1037"/>
      <c r="EW74" s="1037"/>
      <c r="EX74" s="1037"/>
      <c r="EY74" s="1037"/>
      <c r="EZ74" s="1037"/>
      <c r="FA74" s="1037"/>
      <c r="FB74" s="1037"/>
      <c r="FC74" s="1037"/>
      <c r="FD74" s="1037"/>
      <c r="FE74" s="1037"/>
      <c r="FF74" s="1037"/>
      <c r="FG74" s="1037"/>
      <c r="FH74" s="1037"/>
      <c r="FI74" s="1037"/>
      <c r="FJ74" s="1037"/>
      <c r="FK74" s="1037"/>
      <c r="FL74" s="1037"/>
      <c r="FM74" s="1037"/>
      <c r="FN74" s="1037"/>
      <c r="FO74" s="1037"/>
      <c r="FP74" s="1037"/>
      <c r="FQ74" s="1037"/>
      <c r="FR74" s="1037"/>
      <c r="FS74" s="1037"/>
      <c r="FT74" s="1037"/>
      <c r="FU74" s="1037"/>
      <c r="FV74" s="1037"/>
      <c r="FW74" s="1037"/>
      <c r="FX74" s="1037"/>
      <c r="FY74" s="1037"/>
      <c r="FZ74" s="1037"/>
      <c r="GA74" s="1037"/>
      <c r="GB74" s="1037"/>
      <c r="GC74" s="1037"/>
      <c r="GD74" s="1037"/>
      <c r="GE74" s="1037"/>
      <c r="GF74" s="1037"/>
      <c r="GG74" s="1037"/>
      <c r="GH74" s="1037"/>
      <c r="GI74" s="1037"/>
      <c r="GJ74" s="1037"/>
      <c r="GK74" s="1037"/>
      <c r="GL74" s="1037"/>
      <c r="GM74" s="1037"/>
      <c r="GN74" s="1037"/>
      <c r="GO74" s="1037"/>
      <c r="GP74" s="1037"/>
      <c r="GQ74" s="1037"/>
      <c r="GR74" s="1037"/>
      <c r="GS74" s="1037"/>
      <c r="GT74" s="1037"/>
      <c r="GU74" s="1037"/>
      <c r="GV74" s="1037"/>
      <c r="GW74" s="1037"/>
      <c r="GX74" s="1037"/>
      <c r="GY74" s="1037"/>
      <c r="GZ74" s="1037"/>
      <c r="HA74" s="1037"/>
      <c r="HB74" s="1037"/>
      <c r="HC74" s="1037"/>
      <c r="HD74" s="1037"/>
      <c r="HE74" s="1037"/>
      <c r="HF74" s="1037"/>
      <c r="HG74" s="1037"/>
      <c r="HH74" s="1037"/>
      <c r="HI74" s="1037"/>
      <c r="HJ74" s="1037"/>
      <c r="HK74" s="1037"/>
      <c r="HL74" s="1037"/>
      <c r="HM74" s="1037"/>
      <c r="HN74" s="1037"/>
      <c r="HO74" s="1037"/>
      <c r="HP74" s="1037"/>
      <c r="HQ74" s="1037"/>
      <c r="HR74" s="1037"/>
      <c r="HS74" s="1037"/>
      <c r="HT74" s="1037"/>
      <c r="HU74" s="1037"/>
      <c r="HV74" s="1037"/>
      <c r="HW74" s="1037"/>
      <c r="HX74" s="1037"/>
      <c r="HY74" s="1037"/>
      <c r="HZ74" s="1037"/>
      <c r="IA74" s="1037"/>
      <c r="IB74" s="1037"/>
      <c r="IC74" s="1037"/>
      <c r="ID74" s="1037"/>
      <c r="IE74" s="1037"/>
      <c r="IF74" s="1037"/>
      <c r="IG74" s="1037"/>
      <c r="IH74" s="1037"/>
      <c r="II74" s="1037"/>
      <c r="IJ74" s="1037"/>
      <c r="IK74" s="1037"/>
      <c r="IL74" s="1037"/>
      <c r="IM74" s="1037"/>
      <c r="IN74" s="1037"/>
      <c r="IO74" s="1037"/>
      <c r="IP74" s="1037"/>
      <c r="IQ74" s="1037"/>
      <c r="IR74" s="1037"/>
      <c r="IS74" s="1037"/>
      <c r="IT74" s="1037"/>
      <c r="IU74" s="1037"/>
      <c r="IV74" s="1037"/>
    </row>
    <row r="75" spans="1:256" ht="18">
      <c r="A75" s="1641" t="s">
        <v>566</v>
      </c>
      <c r="B75" s="1641"/>
      <c r="C75" s="1641"/>
      <c r="D75" s="1641"/>
      <c r="E75" s="1038"/>
      <c r="F75" s="1038"/>
      <c r="G75" s="1038"/>
      <c r="H75" s="1038"/>
      <c r="I75" s="1038"/>
      <c r="J75" s="1038" t="s">
        <v>622</v>
      </c>
      <c r="K75" s="1477"/>
      <c r="L75" s="1039"/>
      <c r="M75" s="1038"/>
      <c r="N75" s="1038"/>
      <c r="O75" s="1040"/>
      <c r="P75" s="1041"/>
      <c r="Q75" s="418"/>
      <c r="R75" s="418"/>
      <c r="S75" s="418"/>
      <c r="T75" s="418"/>
      <c r="U75" s="418"/>
      <c r="V75" s="418"/>
      <c r="W75" s="418"/>
      <c r="X75" s="418"/>
      <c r="Y75" s="418"/>
      <c r="Z75" s="418"/>
      <c r="AA75" s="418"/>
      <c r="AB75" s="418"/>
      <c r="AC75" s="418"/>
      <c r="AD75" s="418"/>
      <c r="AE75" s="418"/>
      <c r="AF75" s="418"/>
      <c r="AG75" s="418"/>
      <c r="AH75" s="418"/>
      <c r="AI75" s="418"/>
      <c r="AJ75" s="418"/>
      <c r="AK75" s="418"/>
      <c r="AL75" s="418"/>
      <c r="AM75" s="418"/>
      <c r="AN75" s="418"/>
      <c r="AO75" s="418"/>
      <c r="AP75" s="418"/>
      <c r="AQ75" s="418"/>
      <c r="AR75" s="418"/>
      <c r="AS75" s="418"/>
      <c r="AT75" s="418"/>
      <c r="AU75" s="418"/>
      <c r="AV75" s="418"/>
      <c r="AW75" s="418"/>
      <c r="AX75" s="418"/>
      <c r="AY75" s="418"/>
      <c r="AZ75" s="418"/>
      <c r="BA75" s="418"/>
      <c r="BB75" s="418"/>
      <c r="BC75" s="418"/>
      <c r="BD75" s="418"/>
      <c r="BE75" s="418"/>
      <c r="BF75" s="418"/>
      <c r="BG75" s="418"/>
      <c r="BH75" s="418"/>
      <c r="BI75" s="418"/>
      <c r="BJ75" s="418"/>
      <c r="BK75" s="418"/>
      <c r="BL75" s="418"/>
      <c r="BM75" s="418"/>
      <c r="BN75" s="418"/>
      <c r="BO75" s="418"/>
      <c r="BP75" s="418"/>
      <c r="BQ75" s="418"/>
      <c r="BR75" s="418"/>
      <c r="BS75" s="418"/>
      <c r="BT75" s="418"/>
      <c r="BU75" s="418"/>
      <c r="BV75" s="418"/>
      <c r="BW75" s="418"/>
      <c r="BX75" s="418"/>
      <c r="BY75" s="418"/>
      <c r="BZ75" s="418"/>
      <c r="CA75" s="418"/>
      <c r="CB75" s="418"/>
      <c r="CC75" s="418"/>
      <c r="CD75" s="418"/>
      <c r="CE75" s="418"/>
      <c r="CF75" s="418"/>
      <c r="CG75" s="418"/>
      <c r="CH75" s="418"/>
      <c r="CI75" s="418"/>
      <c r="CJ75" s="418"/>
      <c r="CK75" s="418"/>
      <c r="CL75" s="418"/>
      <c r="CM75" s="418"/>
      <c r="CN75" s="418"/>
      <c r="CO75" s="418"/>
      <c r="CP75" s="418"/>
      <c r="CQ75" s="418"/>
      <c r="CR75" s="418"/>
      <c r="CS75" s="418"/>
      <c r="CT75" s="418"/>
      <c r="CU75" s="418"/>
      <c r="CV75" s="418"/>
      <c r="CW75" s="418"/>
      <c r="CX75" s="418"/>
      <c r="CY75" s="418"/>
      <c r="CZ75" s="418"/>
      <c r="DA75" s="418"/>
      <c r="DB75" s="418"/>
      <c r="DC75" s="418"/>
      <c r="DD75" s="418"/>
      <c r="DE75" s="418"/>
      <c r="DF75" s="418"/>
      <c r="DG75" s="418"/>
      <c r="DH75" s="418"/>
      <c r="DI75" s="418"/>
      <c r="DJ75" s="418"/>
      <c r="DK75" s="418"/>
      <c r="DL75" s="418"/>
      <c r="DM75" s="418"/>
      <c r="DN75" s="418"/>
      <c r="DO75" s="418"/>
      <c r="DP75" s="418"/>
      <c r="DQ75" s="418"/>
      <c r="DR75" s="418"/>
      <c r="DS75" s="418"/>
      <c r="DT75" s="418"/>
      <c r="DU75" s="418"/>
      <c r="DV75" s="418"/>
      <c r="DW75" s="418"/>
      <c r="DX75" s="418"/>
      <c r="DY75" s="418"/>
      <c r="DZ75" s="418"/>
      <c r="EA75" s="418"/>
      <c r="EB75" s="418"/>
      <c r="EC75" s="418"/>
      <c r="ED75" s="418"/>
      <c r="EE75" s="418"/>
      <c r="EF75" s="418"/>
      <c r="EG75" s="418"/>
      <c r="EH75" s="418"/>
      <c r="EI75" s="418"/>
      <c r="EJ75" s="418"/>
      <c r="EK75" s="418"/>
      <c r="EL75" s="418"/>
      <c r="EM75" s="418"/>
      <c r="EN75" s="418"/>
      <c r="EO75" s="418"/>
      <c r="EP75" s="418"/>
      <c r="EQ75" s="418"/>
      <c r="ER75" s="418"/>
      <c r="ES75" s="418"/>
      <c r="ET75" s="418"/>
      <c r="EU75" s="418"/>
      <c r="EV75" s="418"/>
      <c r="EW75" s="418"/>
      <c r="EX75" s="418"/>
      <c r="EY75" s="418"/>
      <c r="EZ75" s="418"/>
      <c r="FA75" s="418"/>
      <c r="FB75" s="418"/>
      <c r="FC75" s="418"/>
      <c r="FD75" s="418"/>
      <c r="FE75" s="418"/>
      <c r="FF75" s="418"/>
      <c r="FG75" s="418"/>
      <c r="FH75" s="418"/>
      <c r="FI75" s="418"/>
      <c r="FJ75" s="418"/>
      <c r="FK75" s="418"/>
      <c r="FL75" s="418"/>
      <c r="FM75" s="418"/>
      <c r="FN75" s="418"/>
      <c r="FO75" s="418"/>
      <c r="FP75" s="418"/>
      <c r="FQ75" s="418"/>
      <c r="FR75" s="418"/>
      <c r="FS75" s="418"/>
      <c r="FT75" s="418"/>
      <c r="FU75" s="418"/>
      <c r="FV75" s="418"/>
      <c r="FW75" s="418"/>
      <c r="FX75" s="418"/>
      <c r="FY75" s="418"/>
      <c r="FZ75" s="418"/>
      <c r="GA75" s="418"/>
      <c r="GB75" s="418"/>
      <c r="GC75" s="418"/>
      <c r="GD75" s="418"/>
      <c r="GE75" s="418"/>
      <c r="GF75" s="418"/>
      <c r="GG75" s="418"/>
      <c r="GH75" s="418"/>
      <c r="GI75" s="418"/>
      <c r="GJ75" s="418"/>
      <c r="GK75" s="418"/>
      <c r="GL75" s="418"/>
      <c r="GM75" s="418"/>
      <c r="GN75" s="418"/>
      <c r="GO75" s="418"/>
      <c r="GP75" s="418"/>
      <c r="GQ75" s="418"/>
      <c r="GR75" s="418"/>
      <c r="GS75" s="418"/>
      <c r="GT75" s="418"/>
      <c r="GU75" s="418"/>
      <c r="GV75" s="418"/>
      <c r="GW75" s="418"/>
      <c r="GX75" s="418"/>
      <c r="GY75" s="418"/>
      <c r="GZ75" s="418"/>
      <c r="HA75" s="418"/>
      <c r="HB75" s="418"/>
      <c r="HC75" s="418"/>
      <c r="HD75" s="418"/>
      <c r="HE75" s="418"/>
      <c r="HF75" s="418"/>
      <c r="HG75" s="418"/>
      <c r="HH75" s="418"/>
      <c r="HI75" s="418"/>
      <c r="HJ75" s="418"/>
      <c r="HK75" s="418"/>
      <c r="HL75" s="418"/>
      <c r="HM75" s="418"/>
      <c r="HN75" s="418"/>
      <c r="HO75" s="418"/>
      <c r="HP75" s="418"/>
      <c r="HQ75" s="418"/>
      <c r="HR75" s="418"/>
      <c r="HS75" s="418"/>
      <c r="HT75" s="418"/>
      <c r="HU75" s="418"/>
      <c r="HV75" s="418"/>
      <c r="HW75" s="418"/>
      <c r="HX75" s="418"/>
      <c r="HY75" s="418"/>
      <c r="HZ75" s="418"/>
      <c r="IA75" s="418"/>
      <c r="IB75" s="418"/>
      <c r="IC75" s="418"/>
      <c r="ID75" s="418"/>
      <c r="IE75" s="418"/>
      <c r="IF75" s="418"/>
      <c r="IG75" s="418"/>
      <c r="IH75" s="418"/>
      <c r="II75" s="418"/>
      <c r="IJ75" s="418"/>
      <c r="IK75" s="418"/>
      <c r="IL75" s="418"/>
      <c r="IM75" s="418"/>
      <c r="IN75" s="418"/>
      <c r="IO75" s="418"/>
      <c r="IP75" s="418"/>
      <c r="IQ75" s="418"/>
      <c r="IR75" s="418"/>
      <c r="IS75" s="418"/>
      <c r="IT75" s="418"/>
      <c r="IU75" s="418"/>
      <c r="IV75" s="418"/>
    </row>
    <row r="76" spans="1:256" ht="13.5">
      <c r="A76" s="1037"/>
      <c r="B76" s="1478"/>
      <c r="C76" s="1479"/>
      <c r="D76" s="1480"/>
      <c r="E76" s="1481"/>
      <c r="F76" s="1479"/>
      <c r="G76" s="1482"/>
      <c r="H76" s="1482"/>
      <c r="I76" s="1482"/>
      <c r="J76" s="1483"/>
      <c r="K76" s="1483"/>
      <c r="L76" s="1037"/>
      <c r="M76" s="1037"/>
      <c r="N76" s="1037"/>
      <c r="O76" s="1037"/>
      <c r="P76" s="1037"/>
      <c r="Q76" s="1037"/>
      <c r="R76" s="1037"/>
      <c r="S76" s="1037"/>
      <c r="T76" s="1037"/>
      <c r="U76" s="1037"/>
      <c r="V76" s="1037"/>
      <c r="W76" s="1037"/>
      <c r="X76" s="1037"/>
      <c r="Y76" s="1037"/>
      <c r="Z76" s="1037"/>
      <c r="AA76" s="1037"/>
      <c r="AB76" s="1037"/>
      <c r="AC76" s="1037"/>
      <c r="AD76" s="1037"/>
      <c r="AE76" s="1037"/>
      <c r="AF76" s="1037"/>
      <c r="AG76" s="1037"/>
      <c r="AH76" s="1037"/>
      <c r="AI76" s="1037"/>
      <c r="AJ76" s="1037"/>
      <c r="AK76" s="1037"/>
      <c r="AL76" s="1037"/>
      <c r="AM76" s="1037"/>
      <c r="AN76" s="1037"/>
      <c r="AO76" s="1037"/>
      <c r="AP76" s="1037"/>
      <c r="AQ76" s="1037"/>
      <c r="AR76" s="1037"/>
      <c r="AS76" s="1037"/>
      <c r="AT76" s="1037"/>
      <c r="AU76" s="1037"/>
      <c r="AV76" s="1037"/>
      <c r="AW76" s="1037"/>
      <c r="AX76" s="1037"/>
      <c r="AY76" s="1037"/>
      <c r="AZ76" s="1037"/>
      <c r="BA76" s="1037"/>
      <c r="BB76" s="1037"/>
      <c r="BC76" s="1037"/>
      <c r="BD76" s="1037"/>
      <c r="BE76" s="1037"/>
      <c r="BF76" s="1037"/>
      <c r="BG76" s="1037"/>
      <c r="BH76" s="1037"/>
      <c r="BI76" s="1037"/>
      <c r="BJ76" s="1037"/>
      <c r="BK76" s="1037"/>
      <c r="BL76" s="1037"/>
      <c r="BM76" s="1037"/>
      <c r="BN76" s="1037"/>
      <c r="BO76" s="1037"/>
      <c r="BP76" s="1037"/>
      <c r="BQ76" s="1037"/>
      <c r="BR76" s="1037"/>
      <c r="BS76" s="1037"/>
      <c r="BT76" s="1037"/>
      <c r="BU76" s="1037"/>
      <c r="BV76" s="1037"/>
      <c r="BW76" s="1037"/>
      <c r="BX76" s="1037"/>
      <c r="BY76" s="1037"/>
      <c r="BZ76" s="1037"/>
      <c r="CA76" s="1037"/>
      <c r="CB76" s="1037"/>
      <c r="CC76" s="1037"/>
      <c r="CD76" s="1037"/>
      <c r="CE76" s="1037"/>
      <c r="CF76" s="1037"/>
      <c r="CG76" s="1037"/>
      <c r="CH76" s="1037"/>
      <c r="CI76" s="1037"/>
      <c r="CJ76" s="1037"/>
      <c r="CK76" s="1037"/>
      <c r="CL76" s="1037"/>
      <c r="CM76" s="1037"/>
      <c r="CN76" s="1037"/>
      <c r="CO76" s="1037"/>
      <c r="CP76" s="1037"/>
      <c r="CQ76" s="1037"/>
      <c r="CR76" s="1037"/>
      <c r="CS76" s="1037"/>
      <c r="CT76" s="1037"/>
      <c r="CU76" s="1037"/>
      <c r="CV76" s="1037"/>
      <c r="CW76" s="1037"/>
      <c r="CX76" s="1037"/>
      <c r="CY76" s="1037"/>
      <c r="CZ76" s="1037"/>
      <c r="DA76" s="1037"/>
      <c r="DB76" s="1037"/>
      <c r="DC76" s="1037"/>
      <c r="DD76" s="1037"/>
      <c r="DE76" s="1037"/>
      <c r="DF76" s="1037"/>
      <c r="DG76" s="1037"/>
      <c r="DH76" s="1037"/>
      <c r="DI76" s="1037"/>
      <c r="DJ76" s="1037"/>
      <c r="DK76" s="1037"/>
      <c r="DL76" s="1037"/>
      <c r="DM76" s="1037"/>
      <c r="DN76" s="1037"/>
      <c r="DO76" s="1037"/>
      <c r="DP76" s="1037"/>
      <c r="DQ76" s="1037"/>
      <c r="DR76" s="1037"/>
      <c r="DS76" s="1037"/>
      <c r="DT76" s="1037"/>
      <c r="DU76" s="1037"/>
      <c r="DV76" s="1037"/>
      <c r="DW76" s="1037"/>
      <c r="DX76" s="1037"/>
      <c r="DY76" s="1037"/>
      <c r="DZ76" s="1037"/>
      <c r="EA76" s="1037"/>
      <c r="EB76" s="1037"/>
      <c r="EC76" s="1037"/>
      <c r="ED76" s="1037"/>
      <c r="EE76" s="1037"/>
      <c r="EF76" s="1037"/>
      <c r="EG76" s="1037"/>
      <c r="EH76" s="1037"/>
      <c r="EI76" s="1037"/>
      <c r="EJ76" s="1037"/>
      <c r="EK76" s="1037"/>
      <c r="EL76" s="1037"/>
      <c r="EM76" s="1037"/>
      <c r="EN76" s="1037"/>
      <c r="EO76" s="1037"/>
      <c r="EP76" s="1037"/>
      <c r="EQ76" s="1037"/>
      <c r="ER76" s="1037"/>
      <c r="ES76" s="1037"/>
      <c r="ET76" s="1037"/>
      <c r="EU76" s="1037"/>
      <c r="EV76" s="1037"/>
      <c r="EW76" s="1037"/>
      <c r="EX76" s="1037"/>
      <c r="EY76" s="1037"/>
      <c r="EZ76" s="1037"/>
      <c r="FA76" s="1037"/>
      <c r="FB76" s="1037"/>
      <c r="FC76" s="1037"/>
      <c r="FD76" s="1037"/>
      <c r="FE76" s="1037"/>
      <c r="FF76" s="1037"/>
      <c r="FG76" s="1037"/>
      <c r="FH76" s="1037"/>
      <c r="FI76" s="1037"/>
      <c r="FJ76" s="1037"/>
      <c r="FK76" s="1037"/>
      <c r="FL76" s="1037"/>
      <c r="FM76" s="1037"/>
      <c r="FN76" s="1037"/>
      <c r="FO76" s="1037"/>
      <c r="FP76" s="1037"/>
      <c r="FQ76" s="1037"/>
      <c r="FR76" s="1037"/>
      <c r="FS76" s="1037"/>
      <c r="FT76" s="1037"/>
      <c r="FU76" s="1037"/>
      <c r="FV76" s="1037"/>
      <c r="FW76" s="1037"/>
      <c r="FX76" s="1037"/>
      <c r="FY76" s="1037"/>
      <c r="FZ76" s="1037"/>
      <c r="GA76" s="1037"/>
      <c r="GB76" s="1037"/>
      <c r="GC76" s="1037"/>
      <c r="GD76" s="1037"/>
      <c r="GE76" s="1037"/>
      <c r="GF76" s="1037"/>
      <c r="GG76" s="1037"/>
      <c r="GH76" s="1037"/>
      <c r="GI76" s="1037"/>
      <c r="GJ76" s="1037"/>
      <c r="GK76" s="1037"/>
      <c r="GL76" s="1037"/>
      <c r="GM76" s="1037"/>
      <c r="GN76" s="1037"/>
      <c r="GO76" s="1037"/>
      <c r="GP76" s="1037"/>
      <c r="GQ76" s="1037"/>
      <c r="GR76" s="1037"/>
      <c r="GS76" s="1037"/>
      <c r="GT76" s="1037"/>
      <c r="GU76" s="1037"/>
      <c r="GV76" s="1037"/>
      <c r="GW76" s="1037"/>
      <c r="GX76" s="1037"/>
      <c r="GY76" s="1037"/>
      <c r="GZ76" s="1037"/>
      <c r="HA76" s="1037"/>
      <c r="HB76" s="1037"/>
      <c r="HC76" s="1037"/>
      <c r="HD76" s="1037"/>
      <c r="HE76" s="1037"/>
      <c r="HF76" s="1037"/>
      <c r="HG76" s="1037"/>
      <c r="HH76" s="1037"/>
      <c r="HI76" s="1037"/>
      <c r="HJ76" s="1037"/>
      <c r="HK76" s="1037"/>
      <c r="HL76" s="1037"/>
      <c r="HM76" s="1037"/>
      <c r="HN76" s="1037"/>
      <c r="HO76" s="1037"/>
      <c r="HP76" s="1037"/>
      <c r="HQ76" s="1037"/>
      <c r="HR76" s="1037"/>
      <c r="HS76" s="1037"/>
      <c r="HT76" s="1037"/>
      <c r="HU76" s="1037"/>
      <c r="HV76" s="1037"/>
      <c r="HW76" s="1037"/>
      <c r="HX76" s="1037"/>
      <c r="HY76" s="1037"/>
      <c r="HZ76" s="1037"/>
      <c r="IA76" s="1037"/>
      <c r="IB76" s="1037"/>
      <c r="IC76" s="1037"/>
      <c r="ID76" s="1037"/>
      <c r="IE76" s="1037"/>
      <c r="IF76" s="1037"/>
      <c r="IG76" s="1037"/>
      <c r="IH76" s="1037"/>
      <c r="II76" s="1037"/>
      <c r="IJ76" s="1037"/>
      <c r="IK76" s="1037"/>
      <c r="IL76" s="1037"/>
      <c r="IM76" s="1037"/>
      <c r="IN76" s="1037"/>
      <c r="IO76" s="1037"/>
      <c r="IP76" s="1037"/>
      <c r="IQ76" s="1037"/>
      <c r="IR76" s="1037"/>
      <c r="IS76" s="1037"/>
      <c r="IT76" s="1037"/>
      <c r="IU76" s="1037"/>
      <c r="IV76" s="1037"/>
    </row>
    <row r="77" spans="1:256" ht="21">
      <c r="A77" s="1484"/>
      <c r="B77" s="1484"/>
      <c r="C77" s="1485"/>
      <c r="D77" s="1485"/>
      <c r="E77" s="1485"/>
      <c r="F77" s="1485"/>
      <c r="G77" s="1486"/>
      <c r="H77" s="1485"/>
      <c r="I77" s="1485"/>
      <c r="J77" s="1485"/>
      <c r="K77" s="1487"/>
      <c r="L77" s="1485"/>
      <c r="M77" s="1485"/>
      <c r="N77" s="1485"/>
      <c r="O77" s="1485"/>
      <c r="P77" s="1485"/>
      <c r="Q77" s="1485"/>
      <c r="R77" s="1485"/>
      <c r="S77" s="1485"/>
      <c r="T77" s="1485"/>
      <c r="U77" s="1485"/>
      <c r="V77" s="1485"/>
      <c r="W77" s="1485"/>
      <c r="X77" s="1485"/>
      <c r="Y77" s="1485"/>
      <c r="Z77" s="1485"/>
      <c r="AA77" s="1485"/>
      <c r="AB77" s="1485"/>
      <c r="AC77" s="1485"/>
      <c r="AD77" s="1485"/>
      <c r="AE77" s="1485"/>
      <c r="AF77" s="1485"/>
      <c r="AG77" s="1485"/>
      <c r="AH77" s="1485"/>
      <c r="AI77" s="1485"/>
      <c r="AJ77" s="1485"/>
      <c r="AK77" s="1485"/>
      <c r="AL77" s="1485"/>
      <c r="AM77" s="1485"/>
      <c r="AN77" s="1485"/>
      <c r="AO77" s="1485"/>
      <c r="AP77" s="1485"/>
      <c r="AQ77" s="1485"/>
      <c r="AR77" s="1485"/>
      <c r="AS77" s="1485"/>
      <c r="AT77" s="1485"/>
      <c r="AU77" s="1485"/>
      <c r="AV77" s="1485"/>
      <c r="AW77" s="1485"/>
      <c r="AX77" s="1485"/>
      <c r="AY77" s="1485"/>
      <c r="AZ77" s="1485"/>
      <c r="BA77" s="1485"/>
      <c r="BB77" s="1485"/>
      <c r="BC77" s="1485"/>
      <c r="BD77" s="1485"/>
      <c r="BE77" s="1485"/>
      <c r="BF77" s="1485"/>
      <c r="BG77" s="1485"/>
      <c r="BH77" s="1485"/>
      <c r="BI77" s="1485"/>
      <c r="BJ77" s="1485"/>
      <c r="BK77" s="1485"/>
      <c r="BL77" s="1485"/>
      <c r="BM77" s="1485"/>
      <c r="BN77" s="1485"/>
      <c r="BO77" s="1485"/>
      <c r="BP77" s="1485"/>
      <c r="BQ77" s="1485"/>
      <c r="BR77" s="1485"/>
      <c r="BS77" s="1485"/>
      <c r="BT77" s="1485"/>
      <c r="BU77" s="1485"/>
      <c r="BV77" s="1485"/>
      <c r="BW77" s="1485"/>
      <c r="BX77" s="1485"/>
      <c r="BY77" s="1485"/>
      <c r="BZ77" s="1485"/>
      <c r="CA77" s="1485"/>
      <c r="CB77" s="1485"/>
      <c r="CC77" s="1485"/>
      <c r="CD77" s="1485"/>
      <c r="CE77" s="1485"/>
      <c r="CF77" s="1485"/>
      <c r="CG77" s="1485"/>
      <c r="CH77" s="1485"/>
      <c r="CI77" s="1485"/>
      <c r="CJ77" s="1485"/>
      <c r="CK77" s="1485"/>
      <c r="CL77" s="1485"/>
      <c r="CM77" s="1485"/>
      <c r="CN77" s="1485"/>
      <c r="CO77" s="1485"/>
      <c r="CP77" s="1485"/>
      <c r="CQ77" s="1485"/>
      <c r="CR77" s="1485"/>
      <c r="CS77" s="1485"/>
      <c r="CT77" s="1485"/>
      <c r="CU77" s="1485"/>
      <c r="CV77" s="1485"/>
      <c r="CW77" s="1485"/>
      <c r="CX77" s="1485"/>
      <c r="CY77" s="1485"/>
      <c r="CZ77" s="1485"/>
      <c r="DA77" s="1485"/>
      <c r="DB77" s="1485"/>
      <c r="DC77" s="1485"/>
      <c r="DD77" s="1485"/>
      <c r="DE77" s="1485"/>
      <c r="DF77" s="1485"/>
      <c r="DG77" s="1485"/>
      <c r="DH77" s="1485"/>
      <c r="DI77" s="1485"/>
      <c r="DJ77" s="1485"/>
      <c r="DK77" s="1485"/>
      <c r="DL77" s="1485"/>
      <c r="DM77" s="1485"/>
      <c r="DN77" s="1485"/>
      <c r="DO77" s="1485"/>
      <c r="DP77" s="1485"/>
      <c r="DQ77" s="1485"/>
      <c r="DR77" s="1485"/>
      <c r="DS77" s="1485"/>
      <c r="DT77" s="1485"/>
      <c r="DU77" s="1485"/>
      <c r="DV77" s="1485"/>
      <c r="DW77" s="1485"/>
      <c r="DX77" s="1485"/>
      <c r="DY77" s="1485"/>
      <c r="DZ77" s="1485"/>
      <c r="EA77" s="1485"/>
      <c r="EB77" s="1485"/>
      <c r="EC77" s="1485"/>
      <c r="ED77" s="1485"/>
      <c r="EE77" s="1485"/>
      <c r="EF77" s="1485"/>
      <c r="EG77" s="1485"/>
      <c r="EH77" s="1485"/>
      <c r="EI77" s="1485"/>
      <c r="EJ77" s="1485"/>
      <c r="EK77" s="1485"/>
      <c r="EL77" s="1485"/>
      <c r="EM77" s="1485"/>
      <c r="EN77" s="1485"/>
      <c r="EO77" s="1485"/>
      <c r="EP77" s="1485"/>
      <c r="EQ77" s="1485"/>
      <c r="ER77" s="1485"/>
      <c r="ES77" s="1485"/>
      <c r="ET77" s="1485"/>
      <c r="EU77" s="1485"/>
      <c r="EV77" s="1485"/>
      <c r="EW77" s="1485"/>
      <c r="EX77" s="1485"/>
      <c r="EY77" s="1485"/>
      <c r="EZ77" s="1485"/>
      <c r="FA77" s="1485"/>
      <c r="FB77" s="1485"/>
      <c r="FC77" s="1485"/>
      <c r="FD77" s="1485"/>
      <c r="FE77" s="1485"/>
      <c r="FF77" s="1485"/>
      <c r="FG77" s="1485"/>
      <c r="FH77" s="1485"/>
      <c r="FI77" s="1485"/>
      <c r="FJ77" s="1485"/>
      <c r="FK77" s="1485"/>
      <c r="FL77" s="1485"/>
      <c r="FM77" s="1485"/>
      <c r="FN77" s="1485"/>
      <c r="FO77" s="1485"/>
      <c r="FP77" s="1485"/>
      <c r="FQ77" s="1485"/>
      <c r="FR77" s="1485"/>
      <c r="FS77" s="1485"/>
      <c r="FT77" s="1485"/>
      <c r="FU77" s="1485"/>
      <c r="FV77" s="1485"/>
      <c r="FW77" s="1485"/>
      <c r="FX77" s="1485"/>
      <c r="FY77" s="1485"/>
      <c r="FZ77" s="1485"/>
      <c r="GA77" s="1485"/>
      <c r="GB77" s="1485"/>
      <c r="GC77" s="1485"/>
      <c r="GD77" s="1485"/>
      <c r="GE77" s="1485"/>
      <c r="GF77" s="1485"/>
      <c r="GG77" s="1485"/>
      <c r="GH77" s="1485"/>
      <c r="GI77" s="1485"/>
      <c r="GJ77" s="1485"/>
      <c r="GK77" s="1485"/>
      <c r="GL77" s="1485"/>
      <c r="GM77" s="1485"/>
      <c r="GN77" s="1485"/>
      <c r="GO77" s="1485"/>
      <c r="GP77" s="1485"/>
      <c r="GQ77" s="1485"/>
      <c r="GR77" s="1485"/>
      <c r="GS77" s="1485"/>
      <c r="GT77" s="1485"/>
      <c r="GU77" s="1485"/>
      <c r="GV77" s="1485"/>
      <c r="GW77" s="1485"/>
      <c r="GX77" s="1485"/>
      <c r="GY77" s="1485"/>
      <c r="GZ77" s="1485"/>
      <c r="HA77" s="1485"/>
      <c r="HB77" s="1485"/>
      <c r="HC77" s="1485"/>
      <c r="HD77" s="1485"/>
      <c r="HE77" s="1485"/>
      <c r="HF77" s="1485"/>
      <c r="HG77" s="1485"/>
      <c r="HH77" s="1485"/>
      <c r="HI77" s="1485"/>
      <c r="HJ77" s="1485"/>
      <c r="HK77" s="1485"/>
      <c r="HL77" s="1485"/>
      <c r="HM77" s="1485"/>
      <c r="HN77" s="1485"/>
      <c r="HO77" s="1485"/>
      <c r="HP77" s="1485"/>
      <c r="HQ77" s="1485"/>
      <c r="HR77" s="1485"/>
      <c r="HS77" s="1485"/>
      <c r="HT77" s="1485"/>
      <c r="HU77" s="1485"/>
      <c r="HV77" s="1485"/>
      <c r="HW77" s="1485"/>
      <c r="HX77" s="1485"/>
      <c r="HY77" s="1485"/>
      <c r="HZ77" s="1485"/>
      <c r="IA77" s="1485"/>
      <c r="IB77" s="1485"/>
      <c r="IC77" s="1485"/>
      <c r="ID77" s="1485"/>
      <c r="IE77" s="1485"/>
      <c r="IF77" s="1485"/>
      <c r="IG77" s="1485"/>
      <c r="IH77" s="1485"/>
      <c r="II77" s="1485"/>
      <c r="IJ77" s="1485"/>
      <c r="IK77" s="1485"/>
      <c r="IL77" s="1485"/>
      <c r="IM77" s="1485"/>
      <c r="IN77" s="1485"/>
      <c r="IO77" s="1485"/>
      <c r="IP77" s="1485"/>
      <c r="IQ77" s="1485"/>
      <c r="IR77" s="1485"/>
      <c r="IS77" s="1485"/>
      <c r="IT77" s="1485"/>
      <c r="IU77" s="1485"/>
      <c r="IV77" s="1485"/>
    </row>
    <row r="78" spans="1:256" ht="21">
      <c r="A78" s="1488"/>
      <c r="B78" s="1488"/>
      <c r="C78" s="1163"/>
      <c r="D78" s="1163"/>
      <c r="E78" s="1163"/>
      <c r="F78" s="1163"/>
      <c r="G78" s="1163"/>
      <c r="H78" s="1163"/>
      <c r="I78" s="1163"/>
      <c r="J78" s="1163"/>
      <c r="K78" s="1489"/>
      <c r="L78" s="1163"/>
      <c r="M78" s="1163"/>
      <c r="N78" s="1163"/>
      <c r="O78" s="1163"/>
      <c r="P78" s="1163"/>
      <c r="Q78" s="1163"/>
      <c r="R78" s="1163"/>
      <c r="S78" s="1163"/>
      <c r="T78" s="1163"/>
      <c r="U78" s="1163"/>
      <c r="V78" s="1163"/>
      <c r="W78" s="1163"/>
      <c r="X78" s="1163"/>
      <c r="Y78" s="1163"/>
      <c r="Z78" s="1163"/>
      <c r="AA78" s="1163"/>
      <c r="AB78" s="1163"/>
      <c r="AC78" s="1163"/>
      <c r="AD78" s="1163"/>
      <c r="AE78" s="1163"/>
      <c r="AF78" s="1163"/>
      <c r="AG78" s="1163"/>
      <c r="AH78" s="1163"/>
      <c r="AI78" s="1163"/>
      <c r="AJ78" s="1163"/>
      <c r="AK78" s="1163"/>
      <c r="AL78" s="1163"/>
      <c r="AM78" s="1163"/>
      <c r="AN78" s="1163"/>
      <c r="AO78" s="1163"/>
      <c r="AP78" s="1163"/>
      <c r="AQ78" s="1163"/>
      <c r="AR78" s="1163"/>
      <c r="AS78" s="1163"/>
      <c r="AT78" s="1163"/>
      <c r="AU78" s="1163"/>
      <c r="AV78" s="1163"/>
      <c r="AW78" s="1163"/>
      <c r="AX78" s="1163"/>
      <c r="AY78" s="1163"/>
      <c r="AZ78" s="1163"/>
      <c r="BA78" s="1163"/>
      <c r="BB78" s="1163"/>
      <c r="BC78" s="1163"/>
      <c r="BD78" s="1163"/>
      <c r="BE78" s="1163"/>
      <c r="BF78" s="1163"/>
      <c r="BG78" s="1163"/>
      <c r="BH78" s="1163"/>
      <c r="BI78" s="1163"/>
      <c r="BJ78" s="1163"/>
      <c r="BK78" s="1163"/>
      <c r="BL78" s="1163"/>
      <c r="BM78" s="1163"/>
      <c r="BN78" s="1163"/>
      <c r="BO78" s="1163"/>
      <c r="BP78" s="1163"/>
      <c r="BQ78" s="1163"/>
      <c r="BR78" s="1163"/>
      <c r="BS78" s="1163"/>
      <c r="BT78" s="1163"/>
      <c r="BU78" s="1163"/>
      <c r="BV78" s="1163"/>
      <c r="BW78" s="1163"/>
      <c r="BX78" s="1163"/>
      <c r="BY78" s="1163"/>
      <c r="BZ78" s="1163"/>
      <c r="CA78" s="1163"/>
      <c r="CB78" s="1163"/>
      <c r="CC78" s="1163"/>
      <c r="CD78" s="1163"/>
      <c r="CE78" s="1163"/>
      <c r="CF78" s="1163"/>
      <c r="CG78" s="1163"/>
      <c r="CH78" s="1163"/>
      <c r="CI78" s="1163"/>
      <c r="CJ78" s="1163"/>
      <c r="CK78" s="1163"/>
      <c r="CL78" s="1163"/>
      <c r="CM78" s="1163"/>
      <c r="CN78" s="1163"/>
      <c r="CO78" s="1163"/>
      <c r="CP78" s="1163"/>
      <c r="CQ78" s="1163"/>
      <c r="CR78" s="1163"/>
      <c r="CS78" s="1163"/>
      <c r="CT78" s="1163"/>
      <c r="CU78" s="1163"/>
      <c r="CV78" s="1163"/>
      <c r="CW78" s="1163"/>
      <c r="CX78" s="1163"/>
      <c r="CY78" s="1163"/>
      <c r="CZ78" s="1163"/>
      <c r="DA78" s="1163"/>
      <c r="DB78" s="1163"/>
      <c r="DC78" s="1163"/>
      <c r="DD78" s="1163"/>
      <c r="DE78" s="1163"/>
      <c r="DF78" s="1163"/>
      <c r="DG78" s="1163"/>
      <c r="DH78" s="1163"/>
      <c r="DI78" s="1163"/>
      <c r="DJ78" s="1163"/>
      <c r="DK78" s="1163"/>
      <c r="DL78" s="1163"/>
      <c r="DM78" s="1163"/>
      <c r="DN78" s="1163"/>
      <c r="DO78" s="1163"/>
      <c r="DP78" s="1163"/>
      <c r="DQ78" s="1163"/>
      <c r="DR78" s="1163"/>
      <c r="DS78" s="1163"/>
      <c r="DT78" s="1163"/>
      <c r="DU78" s="1163"/>
      <c r="DV78" s="1163"/>
      <c r="DW78" s="1163"/>
      <c r="DX78" s="1163"/>
      <c r="DY78" s="1163"/>
      <c r="DZ78" s="1163"/>
      <c r="EA78" s="1163"/>
      <c r="EB78" s="1163"/>
      <c r="EC78" s="1163"/>
      <c r="ED78" s="1163"/>
      <c r="EE78" s="1163"/>
      <c r="EF78" s="1163"/>
      <c r="EG78" s="1163"/>
      <c r="EH78" s="1163"/>
      <c r="EI78" s="1163"/>
      <c r="EJ78" s="1163"/>
      <c r="EK78" s="1163"/>
      <c r="EL78" s="1163"/>
      <c r="EM78" s="1163"/>
      <c r="EN78" s="1163"/>
      <c r="EO78" s="1163"/>
      <c r="EP78" s="1163"/>
      <c r="EQ78" s="1163"/>
      <c r="ER78" s="1163"/>
      <c r="ES78" s="1163"/>
      <c r="ET78" s="1163"/>
      <c r="EU78" s="1163"/>
      <c r="EV78" s="1163"/>
      <c r="EW78" s="1163"/>
      <c r="EX78" s="1163"/>
      <c r="EY78" s="1163"/>
      <c r="EZ78" s="1163"/>
      <c r="FA78" s="1163"/>
      <c r="FB78" s="1163"/>
      <c r="FC78" s="1163"/>
      <c r="FD78" s="1163"/>
      <c r="FE78" s="1163"/>
      <c r="FF78" s="1163"/>
      <c r="FG78" s="1163"/>
      <c r="FH78" s="1163"/>
      <c r="FI78" s="1163"/>
      <c r="FJ78" s="1163"/>
      <c r="FK78" s="1163"/>
      <c r="FL78" s="1163"/>
      <c r="FM78" s="1163"/>
      <c r="FN78" s="1163"/>
      <c r="FO78" s="1163"/>
      <c r="FP78" s="1163"/>
      <c r="FQ78" s="1163"/>
      <c r="FR78" s="1163"/>
      <c r="FS78" s="1163"/>
      <c r="FT78" s="1163"/>
      <c r="FU78" s="1163"/>
      <c r="FV78" s="1163"/>
      <c r="FW78" s="1163"/>
      <c r="FX78" s="1163"/>
      <c r="FY78" s="1163"/>
      <c r="FZ78" s="1163"/>
      <c r="GA78" s="1163"/>
      <c r="GB78" s="1163"/>
      <c r="GC78" s="1163"/>
      <c r="GD78" s="1163"/>
      <c r="GE78" s="1163"/>
      <c r="GF78" s="1163"/>
      <c r="GG78" s="1163"/>
      <c r="GH78" s="1163"/>
      <c r="GI78" s="1163"/>
      <c r="GJ78" s="1163"/>
      <c r="GK78" s="1163"/>
      <c r="GL78" s="1163"/>
      <c r="GM78" s="1163"/>
      <c r="GN78" s="1163"/>
      <c r="GO78" s="1163"/>
      <c r="GP78" s="1163"/>
      <c r="GQ78" s="1163"/>
      <c r="GR78" s="1163"/>
      <c r="GS78" s="1163"/>
      <c r="GT78" s="1163"/>
      <c r="GU78" s="1163"/>
      <c r="GV78" s="1163"/>
      <c r="GW78" s="1163"/>
      <c r="GX78" s="1163"/>
      <c r="GY78" s="1163"/>
      <c r="GZ78" s="1163"/>
      <c r="HA78" s="1163"/>
      <c r="HB78" s="1163"/>
      <c r="HC78" s="1163"/>
      <c r="HD78" s="1163"/>
      <c r="HE78" s="1163"/>
      <c r="HF78" s="1163"/>
      <c r="HG78" s="1163"/>
      <c r="HH78" s="1163"/>
      <c r="HI78" s="1163"/>
      <c r="HJ78" s="1163"/>
      <c r="HK78" s="1163"/>
      <c r="HL78" s="1163"/>
      <c r="HM78" s="1163"/>
      <c r="HN78" s="1163"/>
      <c r="HO78" s="1163"/>
      <c r="HP78" s="1163"/>
      <c r="HQ78" s="1163"/>
      <c r="HR78" s="1163"/>
      <c r="HS78" s="1163"/>
      <c r="HT78" s="1163"/>
      <c r="HU78" s="1163"/>
      <c r="HV78" s="1163"/>
      <c r="HW78" s="1163"/>
      <c r="HX78" s="1163"/>
      <c r="HY78" s="1163"/>
      <c r="HZ78" s="1163"/>
      <c r="IA78" s="1163"/>
      <c r="IB78" s="1163"/>
      <c r="IC78" s="1163"/>
      <c r="ID78" s="1163"/>
      <c r="IE78" s="1163"/>
      <c r="IF78" s="1163"/>
      <c r="IG78" s="1163"/>
      <c r="IH78" s="1163"/>
      <c r="II78" s="1163"/>
      <c r="IJ78" s="1163"/>
      <c r="IK78" s="1163"/>
      <c r="IL78" s="1163"/>
      <c r="IM78" s="1163"/>
      <c r="IN78" s="1163"/>
      <c r="IO78" s="1163"/>
      <c r="IP78" s="1163"/>
      <c r="IQ78" s="1163"/>
      <c r="IR78" s="1163"/>
      <c r="IS78" s="1163"/>
      <c r="IT78" s="1163"/>
      <c r="IU78" s="1163"/>
      <c r="IV78" s="1163"/>
    </row>
    <row r="79" spans="1:256" ht="21">
      <c r="A79" s="1090"/>
      <c r="B79" s="1490"/>
      <c r="C79" s="1491"/>
      <c r="D79" s="1090"/>
      <c r="E79" s="1492"/>
      <c r="F79" s="1491"/>
      <c r="G79" s="1493"/>
      <c r="H79" s="1493"/>
      <c r="I79" s="1493"/>
      <c r="J79" s="1494"/>
      <c r="K79" s="1495"/>
      <c r="L79" s="1090"/>
      <c r="M79" s="1090"/>
      <c r="N79" s="1090"/>
      <c r="O79" s="1090"/>
      <c r="P79" s="1090"/>
      <c r="Q79" s="1090"/>
      <c r="R79" s="1090"/>
      <c r="S79" s="1090"/>
      <c r="T79" s="1090"/>
      <c r="U79" s="1090"/>
      <c r="V79" s="1090"/>
      <c r="W79" s="1090"/>
      <c r="X79" s="1090"/>
      <c r="Y79" s="1090"/>
      <c r="Z79" s="1090"/>
      <c r="AA79" s="1090"/>
      <c r="AB79" s="1090"/>
      <c r="AC79" s="1090"/>
      <c r="AD79" s="1090"/>
      <c r="AE79" s="1090"/>
      <c r="AF79" s="1090"/>
      <c r="AG79" s="1090"/>
      <c r="AH79" s="1090"/>
      <c r="AI79" s="1090"/>
      <c r="AJ79" s="1090"/>
      <c r="AK79" s="1090"/>
      <c r="AL79" s="1090"/>
      <c r="AM79" s="1090"/>
      <c r="AN79" s="1090"/>
      <c r="AO79" s="1090"/>
      <c r="AP79" s="1090"/>
      <c r="AQ79" s="1090"/>
      <c r="AR79" s="1090"/>
      <c r="AS79" s="1090"/>
      <c r="AT79" s="1090"/>
      <c r="AU79" s="1090"/>
      <c r="AV79" s="1090"/>
      <c r="AW79" s="1090"/>
      <c r="AX79" s="1090"/>
      <c r="AY79" s="1090"/>
      <c r="AZ79" s="1090"/>
      <c r="BA79" s="1090"/>
      <c r="BB79" s="1090"/>
      <c r="BC79" s="1090"/>
      <c r="BD79" s="1090"/>
      <c r="BE79" s="1090"/>
      <c r="BF79" s="1090"/>
      <c r="BG79" s="1090"/>
      <c r="BH79" s="1090"/>
      <c r="BI79" s="1090"/>
      <c r="BJ79" s="1090"/>
      <c r="BK79" s="1090"/>
      <c r="BL79" s="1090"/>
      <c r="BM79" s="1090"/>
      <c r="BN79" s="1090"/>
      <c r="BO79" s="1090"/>
      <c r="BP79" s="1090"/>
      <c r="BQ79" s="1090"/>
      <c r="BR79" s="1090"/>
      <c r="BS79" s="1090"/>
      <c r="BT79" s="1090"/>
      <c r="BU79" s="1090"/>
      <c r="BV79" s="1090"/>
      <c r="BW79" s="1090"/>
      <c r="BX79" s="1090"/>
      <c r="BY79" s="1090"/>
      <c r="BZ79" s="1090"/>
      <c r="CA79" s="1090"/>
      <c r="CB79" s="1090"/>
      <c r="CC79" s="1090"/>
      <c r="CD79" s="1090"/>
      <c r="CE79" s="1090"/>
      <c r="CF79" s="1090"/>
      <c r="CG79" s="1090"/>
      <c r="CH79" s="1090"/>
      <c r="CI79" s="1090"/>
      <c r="CJ79" s="1090"/>
      <c r="CK79" s="1090"/>
      <c r="CL79" s="1090"/>
      <c r="CM79" s="1090"/>
      <c r="CN79" s="1090"/>
      <c r="CO79" s="1090"/>
      <c r="CP79" s="1090"/>
      <c r="CQ79" s="1090"/>
      <c r="CR79" s="1090"/>
      <c r="CS79" s="1090"/>
      <c r="CT79" s="1090"/>
      <c r="CU79" s="1090"/>
      <c r="CV79" s="1090"/>
      <c r="CW79" s="1090"/>
      <c r="CX79" s="1090"/>
      <c r="CY79" s="1090"/>
      <c r="CZ79" s="1090"/>
      <c r="DA79" s="1090"/>
      <c r="DB79" s="1090"/>
      <c r="DC79" s="1090"/>
      <c r="DD79" s="1090"/>
      <c r="DE79" s="1090"/>
      <c r="DF79" s="1090"/>
      <c r="DG79" s="1090"/>
      <c r="DH79" s="1090"/>
      <c r="DI79" s="1090"/>
      <c r="DJ79" s="1090"/>
      <c r="DK79" s="1090"/>
      <c r="DL79" s="1090"/>
      <c r="DM79" s="1090"/>
      <c r="DN79" s="1090"/>
      <c r="DO79" s="1090"/>
      <c r="DP79" s="1090"/>
      <c r="DQ79" s="1090"/>
      <c r="DR79" s="1090"/>
      <c r="DS79" s="1090"/>
      <c r="DT79" s="1090"/>
      <c r="DU79" s="1090"/>
      <c r="DV79" s="1090"/>
      <c r="DW79" s="1090"/>
      <c r="DX79" s="1090"/>
      <c r="DY79" s="1090"/>
      <c r="DZ79" s="1090"/>
      <c r="EA79" s="1090"/>
      <c r="EB79" s="1090"/>
      <c r="EC79" s="1090"/>
      <c r="ED79" s="1090"/>
      <c r="EE79" s="1090"/>
      <c r="EF79" s="1090"/>
      <c r="EG79" s="1090"/>
      <c r="EH79" s="1090"/>
      <c r="EI79" s="1090"/>
      <c r="EJ79" s="1090"/>
      <c r="EK79" s="1090"/>
      <c r="EL79" s="1090"/>
      <c r="EM79" s="1090"/>
      <c r="EN79" s="1090"/>
      <c r="EO79" s="1090"/>
      <c r="EP79" s="1090"/>
      <c r="EQ79" s="1090"/>
      <c r="ER79" s="1090"/>
      <c r="ES79" s="1090"/>
      <c r="ET79" s="1090"/>
      <c r="EU79" s="1090"/>
      <c r="EV79" s="1090"/>
      <c r="EW79" s="1090"/>
      <c r="EX79" s="1090"/>
      <c r="EY79" s="1090"/>
      <c r="EZ79" s="1090"/>
      <c r="FA79" s="1090"/>
      <c r="FB79" s="1090"/>
      <c r="FC79" s="1090"/>
      <c r="FD79" s="1090"/>
      <c r="FE79" s="1090"/>
      <c r="FF79" s="1090"/>
      <c r="FG79" s="1090"/>
      <c r="FH79" s="1090"/>
      <c r="FI79" s="1090"/>
      <c r="FJ79" s="1090"/>
      <c r="FK79" s="1090"/>
      <c r="FL79" s="1090"/>
      <c r="FM79" s="1090"/>
      <c r="FN79" s="1090"/>
      <c r="FO79" s="1090"/>
      <c r="FP79" s="1090"/>
      <c r="FQ79" s="1090"/>
      <c r="FR79" s="1090"/>
      <c r="FS79" s="1090"/>
      <c r="FT79" s="1090"/>
      <c r="FU79" s="1090"/>
      <c r="FV79" s="1090"/>
      <c r="FW79" s="1090"/>
      <c r="FX79" s="1090"/>
      <c r="FY79" s="1090"/>
      <c r="FZ79" s="1090"/>
      <c r="GA79" s="1090"/>
      <c r="GB79" s="1090"/>
      <c r="GC79" s="1090"/>
      <c r="GD79" s="1090"/>
      <c r="GE79" s="1090"/>
      <c r="GF79" s="1090"/>
      <c r="GG79" s="1090"/>
      <c r="GH79" s="1090"/>
      <c r="GI79" s="1090"/>
      <c r="GJ79" s="1090"/>
      <c r="GK79" s="1090"/>
      <c r="GL79" s="1090"/>
      <c r="GM79" s="1090"/>
      <c r="GN79" s="1090"/>
      <c r="GO79" s="1090"/>
      <c r="GP79" s="1090"/>
      <c r="GQ79" s="1090"/>
      <c r="GR79" s="1090"/>
      <c r="GS79" s="1090"/>
      <c r="GT79" s="1090"/>
      <c r="GU79" s="1090"/>
      <c r="GV79" s="1090"/>
      <c r="GW79" s="1090"/>
      <c r="GX79" s="1090"/>
      <c r="GY79" s="1090"/>
      <c r="GZ79" s="1090"/>
      <c r="HA79" s="1090"/>
      <c r="HB79" s="1090"/>
      <c r="HC79" s="1090"/>
      <c r="HD79" s="1090"/>
      <c r="HE79" s="1090"/>
      <c r="HF79" s="1090"/>
      <c r="HG79" s="1090"/>
      <c r="HH79" s="1090"/>
      <c r="HI79" s="1090"/>
      <c r="HJ79" s="1090"/>
      <c r="HK79" s="1090"/>
      <c r="HL79" s="1090"/>
      <c r="HM79" s="1090"/>
      <c r="HN79" s="1090"/>
      <c r="HO79" s="1090"/>
      <c r="HP79" s="1090"/>
      <c r="HQ79" s="1090"/>
      <c r="HR79" s="1090"/>
      <c r="HS79" s="1090"/>
      <c r="HT79" s="1090"/>
      <c r="HU79" s="1090"/>
      <c r="HV79" s="1090"/>
      <c r="HW79" s="1090"/>
      <c r="HX79" s="1090"/>
      <c r="HY79" s="1090"/>
      <c r="HZ79" s="1090"/>
      <c r="IA79" s="1090"/>
      <c r="IB79" s="1090"/>
      <c r="IC79" s="1090"/>
      <c r="ID79" s="1090"/>
      <c r="IE79" s="1090"/>
      <c r="IF79" s="1090"/>
      <c r="IG79" s="1090"/>
      <c r="IH79" s="1090"/>
      <c r="II79" s="1090"/>
      <c r="IJ79" s="1090"/>
      <c r="IK79" s="1090"/>
      <c r="IL79" s="1090"/>
      <c r="IM79" s="1090"/>
      <c r="IN79" s="1090"/>
      <c r="IO79" s="1090"/>
      <c r="IP79" s="1090"/>
      <c r="IQ79" s="1090"/>
      <c r="IR79" s="1090"/>
      <c r="IS79" s="1090"/>
      <c r="IT79" s="1090"/>
      <c r="IU79" s="1090"/>
      <c r="IV79" s="1090"/>
    </row>
    <row r="80" spans="2:11" ht="13.5">
      <c r="B80" s="1030"/>
      <c r="C80" s="1030"/>
      <c r="D80" s="1030"/>
      <c r="E80" s="1030"/>
      <c r="F80" s="1030"/>
      <c r="G80" s="1030"/>
      <c r="H80" s="1030"/>
      <c r="I80" s="1030"/>
      <c r="J80" s="1030"/>
      <c r="K80" s="1496"/>
    </row>
    <row r="81" spans="2:11" ht="13.5">
      <c r="B81" s="1030"/>
      <c r="C81" s="1030"/>
      <c r="D81" s="1030"/>
      <c r="E81" s="1030"/>
      <c r="F81" s="1030"/>
      <c r="G81" s="1030"/>
      <c r="H81" s="1030"/>
      <c r="I81" s="1030"/>
      <c r="J81" s="1030"/>
      <c r="K81" s="1496"/>
    </row>
  </sheetData>
  <sheetProtection/>
  <mergeCells count="102">
    <mergeCell ref="F47:F48"/>
    <mergeCell ref="A49:A50"/>
    <mergeCell ref="B49:B50"/>
    <mergeCell ref="C49:C50"/>
    <mergeCell ref="E10:E11"/>
    <mergeCell ref="F32:F33"/>
    <mergeCell ref="A34:A35"/>
    <mergeCell ref="B34:B35"/>
    <mergeCell ref="D49:D50"/>
    <mergeCell ref="F49:F50"/>
    <mergeCell ref="A47:A48"/>
    <mergeCell ref="B47:B48"/>
    <mergeCell ref="C47:C48"/>
    <mergeCell ref="D47:D48"/>
    <mergeCell ref="L10:L11"/>
    <mergeCell ref="J10:J11"/>
    <mergeCell ref="K10:K11"/>
    <mergeCell ref="H10:H11"/>
    <mergeCell ref="G10:G11"/>
    <mergeCell ref="F10:F11"/>
    <mergeCell ref="I5:L5"/>
    <mergeCell ref="A6:L6"/>
    <mergeCell ref="A7:C7"/>
    <mergeCell ref="D7:L7"/>
    <mergeCell ref="A10:A11"/>
    <mergeCell ref="B10:B11"/>
    <mergeCell ref="D10:D11"/>
    <mergeCell ref="C10:C11"/>
    <mergeCell ref="A8:C8"/>
    <mergeCell ref="I10:I11"/>
    <mergeCell ref="A24:A25"/>
    <mergeCell ref="B24:B25"/>
    <mergeCell ref="C24:C25"/>
    <mergeCell ref="D24:D25"/>
    <mergeCell ref="A32:A33"/>
    <mergeCell ref="B32:B33"/>
    <mergeCell ref="C32:C33"/>
    <mergeCell ref="D32:D33"/>
    <mergeCell ref="C34:C35"/>
    <mergeCell ref="D34:D35"/>
    <mergeCell ref="F34:F35"/>
    <mergeCell ref="A36:A37"/>
    <mergeCell ref="B36:B37"/>
    <mergeCell ref="C36:C37"/>
    <mergeCell ref="D36:D37"/>
    <mergeCell ref="F36:F37"/>
    <mergeCell ref="A40:A41"/>
    <mergeCell ref="B40:B41"/>
    <mergeCell ref="C40:C41"/>
    <mergeCell ref="D40:D41"/>
    <mergeCell ref="F40:F41"/>
    <mergeCell ref="A42:A43"/>
    <mergeCell ref="B42:B43"/>
    <mergeCell ref="C42:C43"/>
    <mergeCell ref="D42:D43"/>
    <mergeCell ref="F42:F43"/>
    <mergeCell ref="A45:A46"/>
    <mergeCell ref="B45:B46"/>
    <mergeCell ref="C45:C46"/>
    <mergeCell ref="D45:D46"/>
    <mergeCell ref="F45:F46"/>
    <mergeCell ref="A51:A52"/>
    <mergeCell ref="B51:B52"/>
    <mergeCell ref="C51:C52"/>
    <mergeCell ref="D51:D52"/>
    <mergeCell ref="F51:F52"/>
    <mergeCell ref="A53:A54"/>
    <mergeCell ref="B53:B54"/>
    <mergeCell ref="C53:C54"/>
    <mergeCell ref="D53:D54"/>
    <mergeCell ref="F53:F54"/>
    <mergeCell ref="A55:A56"/>
    <mergeCell ref="B55:B56"/>
    <mergeCell ref="C55:C56"/>
    <mergeCell ref="D55:D56"/>
    <mergeCell ref="F55:F56"/>
    <mergeCell ref="A58:A59"/>
    <mergeCell ref="B58:B59"/>
    <mergeCell ref="C58:C59"/>
    <mergeCell ref="D58:D59"/>
    <mergeCell ref="F58:F59"/>
    <mergeCell ref="A60:A61"/>
    <mergeCell ref="B60:B61"/>
    <mergeCell ref="C60:C61"/>
    <mergeCell ref="D60:D61"/>
    <mergeCell ref="F60:F61"/>
    <mergeCell ref="A62:A63"/>
    <mergeCell ref="B62:B63"/>
    <mergeCell ref="C62:C63"/>
    <mergeCell ref="D62:D63"/>
    <mergeCell ref="F62:F63"/>
    <mergeCell ref="A64:A65"/>
    <mergeCell ref="B64:B65"/>
    <mergeCell ref="C64:C65"/>
    <mergeCell ref="D64:D65"/>
    <mergeCell ref="F64:F65"/>
    <mergeCell ref="A70:A71"/>
    <mergeCell ref="B70:B71"/>
    <mergeCell ref="C70:C71"/>
    <mergeCell ref="D70:D71"/>
    <mergeCell ref="F70:F71"/>
    <mergeCell ref="A75:D75"/>
  </mergeCells>
  <printOptions/>
  <pageMargins left="0.7874015748031497" right="0.7874015748031497" top="1.1811023622047245" bottom="0.3937007874015748" header="0.31496062992125984" footer="0.31496062992125984"/>
  <pageSetup fitToHeight="0" horizontalDpi="600" verticalDpi="600" orientation="landscape" paperSize="9" scale="46" r:id="rId1"/>
  <rowBreaks count="7" manualBreakCount="7">
    <brk id="20" max="11" man="1"/>
    <brk id="29" max="11" man="1"/>
    <brk id="37" max="11" man="1"/>
    <brk id="44" max="11" man="1"/>
    <brk id="52" max="11" man="1"/>
    <brk id="59" max="11" man="1"/>
    <brk id="67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U24"/>
  <sheetViews>
    <sheetView view="pageBreakPreview" zoomScale="73" zoomScaleSheetLayoutView="73" zoomScalePageLayoutView="0" workbookViewId="0" topLeftCell="A1">
      <selection activeCell="D18" sqref="D18:D19"/>
    </sheetView>
  </sheetViews>
  <sheetFormatPr defaultColWidth="9.375" defaultRowHeight="12.75"/>
  <cols>
    <col min="1" max="1" width="12.375" style="43" customWidth="1"/>
    <col min="2" max="2" width="11.625" style="43" customWidth="1"/>
    <col min="3" max="3" width="12.50390625" style="1074" customWidth="1"/>
    <col min="4" max="4" width="50.375" style="43" customWidth="1"/>
    <col min="5" max="5" width="65.50390625" style="43" customWidth="1"/>
    <col min="6" max="6" width="16.125" style="43" customWidth="1"/>
    <col min="7" max="7" width="14.875" style="43" customWidth="1"/>
    <col min="8" max="8" width="12.375" style="43" customWidth="1"/>
    <col min="9" max="16384" width="9.375" style="43" customWidth="1"/>
  </cols>
  <sheetData>
    <row r="1" spans="6:8" ht="15">
      <c r="F1" s="1075" t="s">
        <v>5</v>
      </c>
      <c r="G1" s="87"/>
      <c r="H1" s="87"/>
    </row>
    <row r="2" spans="6:8" ht="15">
      <c r="F2" s="1075" t="s">
        <v>629</v>
      </c>
      <c r="G2" s="87"/>
      <c r="H2" s="87"/>
    </row>
    <row r="3" spans="6:7" ht="15">
      <c r="F3" s="1076" t="s">
        <v>641</v>
      </c>
      <c r="G3" s="92"/>
    </row>
    <row r="4" spans="6:8" ht="15">
      <c r="F4" s="1077" t="s">
        <v>638</v>
      </c>
      <c r="G4" s="93"/>
      <c r="H4" s="87"/>
    </row>
    <row r="5" spans="6:8" ht="15">
      <c r="F5" s="1075"/>
      <c r="H5" s="87"/>
    </row>
    <row r="6" ht="15">
      <c r="F6" s="87"/>
    </row>
    <row r="7" spans="1:8" ht="38.25" customHeight="1">
      <c r="A7" s="1755" t="s">
        <v>685</v>
      </c>
      <c r="B7" s="1755"/>
      <c r="C7" s="1755"/>
      <c r="D7" s="1755"/>
      <c r="E7" s="1755"/>
      <c r="F7" s="1755"/>
      <c r="G7" s="1755"/>
      <c r="H7" s="1755"/>
    </row>
    <row r="8" spans="1:8" ht="24.75" customHeight="1">
      <c r="A8" s="1648">
        <v>15591000000</v>
      </c>
      <c r="B8" s="1648"/>
      <c r="C8" s="1648"/>
      <c r="D8" s="1078"/>
      <c r="E8" s="1078"/>
      <c r="F8" s="1078"/>
      <c r="G8" s="1078"/>
      <c r="H8" s="1078"/>
    </row>
    <row r="9" spans="1:6" ht="18">
      <c r="A9" s="1661" t="s">
        <v>338</v>
      </c>
      <c r="B9" s="1661"/>
      <c r="C9" s="1661"/>
      <c r="D9" s="1078"/>
      <c r="E9" s="1078"/>
      <c r="F9" s="1079"/>
    </row>
    <row r="10" spans="1:8" ht="18" thickBot="1">
      <c r="A10" s="1155"/>
      <c r="B10" s="1155"/>
      <c r="C10" s="1155"/>
      <c r="D10" s="1078"/>
      <c r="E10" s="1078"/>
      <c r="F10" s="1079"/>
      <c r="G10" s="1265" t="s">
        <v>308</v>
      </c>
      <c r="H10" s="327"/>
    </row>
    <row r="11" spans="1:8" ht="12.75" customHeight="1">
      <c r="A11" s="1756" t="s">
        <v>631</v>
      </c>
      <c r="B11" s="1759" t="s">
        <v>632</v>
      </c>
      <c r="C11" s="1759" t="s">
        <v>309</v>
      </c>
      <c r="D11" s="1759" t="s">
        <v>633</v>
      </c>
      <c r="E11" s="1762" t="s">
        <v>634</v>
      </c>
      <c r="F11" s="1766" t="s">
        <v>519</v>
      </c>
      <c r="G11" s="1769" t="s">
        <v>679</v>
      </c>
      <c r="H11" s="1771" t="s">
        <v>244</v>
      </c>
    </row>
    <row r="12" spans="1:8" ht="12.75" customHeight="1">
      <c r="A12" s="1757"/>
      <c r="B12" s="1760"/>
      <c r="C12" s="1760"/>
      <c r="D12" s="1760"/>
      <c r="E12" s="1763"/>
      <c r="F12" s="1767"/>
      <c r="G12" s="1770"/>
      <c r="H12" s="1772"/>
    </row>
    <row r="13" spans="1:14" ht="12.75" customHeight="1">
      <c r="A13" s="1757"/>
      <c r="B13" s="1760"/>
      <c r="C13" s="1760"/>
      <c r="D13" s="1760"/>
      <c r="E13" s="1763"/>
      <c r="F13" s="1767"/>
      <c r="G13" s="1770"/>
      <c r="H13" s="1772"/>
      <c r="M13" s="52"/>
      <c r="N13" s="52"/>
    </row>
    <row r="14" spans="1:8" ht="70.5" customHeight="1" thickBot="1">
      <c r="A14" s="1758"/>
      <c r="B14" s="1761"/>
      <c r="C14" s="1761"/>
      <c r="D14" s="1761"/>
      <c r="E14" s="1763"/>
      <c r="F14" s="1768"/>
      <c r="G14" s="1770"/>
      <c r="H14" s="1772"/>
    </row>
    <row r="15" spans="1:255" ht="15.75" thickBot="1">
      <c r="A15" s="1080" t="s">
        <v>310</v>
      </c>
      <c r="B15" s="1081" t="s">
        <v>311</v>
      </c>
      <c r="C15" s="1081" t="s">
        <v>312</v>
      </c>
      <c r="D15" s="1082" t="s">
        <v>313</v>
      </c>
      <c r="E15" s="1083">
        <v>5</v>
      </c>
      <c r="F15" s="1084">
        <v>6</v>
      </c>
      <c r="G15" s="1085">
        <v>7</v>
      </c>
      <c r="H15" s="1086">
        <v>8</v>
      </c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  <c r="IU15" s="63"/>
    </row>
    <row r="16" spans="1:255" ht="43.5" customHeight="1" thickBot="1">
      <c r="A16" s="1087" t="s">
        <v>78</v>
      </c>
      <c r="B16" s="152"/>
      <c r="C16" s="1088"/>
      <c r="D16" s="1773" t="s">
        <v>635</v>
      </c>
      <c r="E16" s="1774"/>
      <c r="F16" s="1089">
        <f>F17</f>
        <v>93504</v>
      </c>
      <c r="G16" s="1089">
        <f>G17</f>
        <v>93504</v>
      </c>
      <c r="H16" s="1198">
        <v>1</v>
      </c>
      <c r="I16" s="1090"/>
      <c r="J16" s="1090"/>
      <c r="K16" s="1090"/>
      <c r="L16" s="1090"/>
      <c r="M16" s="1090"/>
      <c r="N16" s="1090"/>
      <c r="O16" s="1090"/>
      <c r="P16" s="1090"/>
      <c r="Q16" s="1090"/>
      <c r="R16" s="1090"/>
      <c r="S16" s="1090"/>
      <c r="T16" s="1090"/>
      <c r="U16" s="1090"/>
      <c r="V16" s="1090"/>
      <c r="W16" s="1090"/>
      <c r="X16" s="1090"/>
      <c r="Y16" s="1090"/>
      <c r="Z16" s="1090"/>
      <c r="AA16" s="1090"/>
      <c r="AB16" s="1090"/>
      <c r="AC16" s="1090"/>
      <c r="AD16" s="1090"/>
      <c r="AE16" s="1090"/>
      <c r="AF16" s="1090"/>
      <c r="AG16" s="1090"/>
      <c r="AH16" s="1090"/>
      <c r="AI16" s="1090"/>
      <c r="AJ16" s="1090"/>
      <c r="AK16" s="1090"/>
      <c r="AL16" s="1090"/>
      <c r="AM16" s="1090"/>
      <c r="AN16" s="1090"/>
      <c r="AO16" s="1090"/>
      <c r="AP16" s="1090"/>
      <c r="AQ16" s="1090"/>
      <c r="AR16" s="1090"/>
      <c r="AS16" s="1090"/>
      <c r="AT16" s="1090"/>
      <c r="AU16" s="1090"/>
      <c r="AV16" s="1090"/>
      <c r="AW16" s="1090"/>
      <c r="AX16" s="1090"/>
      <c r="AY16" s="1090"/>
      <c r="AZ16" s="1090"/>
      <c r="BA16" s="1090"/>
      <c r="BB16" s="1090"/>
      <c r="BC16" s="1090"/>
      <c r="BD16" s="1090"/>
      <c r="BE16" s="1090"/>
      <c r="BF16" s="1090"/>
      <c r="BG16" s="1090"/>
      <c r="BH16" s="1090"/>
      <c r="BI16" s="1090"/>
      <c r="BJ16" s="1090"/>
      <c r="BK16" s="1090"/>
      <c r="BL16" s="1090"/>
      <c r="BM16" s="1090"/>
      <c r="BN16" s="1090"/>
      <c r="BO16" s="1090"/>
      <c r="BP16" s="1090"/>
      <c r="BQ16" s="1090"/>
      <c r="BR16" s="1090"/>
      <c r="BS16" s="1090"/>
      <c r="BT16" s="1090"/>
      <c r="BU16" s="1090"/>
      <c r="BV16" s="1090"/>
      <c r="BW16" s="1090"/>
      <c r="BX16" s="1090"/>
      <c r="BY16" s="1090"/>
      <c r="BZ16" s="1090"/>
      <c r="CA16" s="1090"/>
      <c r="CB16" s="1090"/>
      <c r="CC16" s="1090"/>
      <c r="CD16" s="1090"/>
      <c r="CE16" s="1090"/>
      <c r="CF16" s="1090"/>
      <c r="CG16" s="1090"/>
      <c r="CH16" s="1090"/>
      <c r="CI16" s="1090"/>
      <c r="CJ16" s="1090"/>
      <c r="CK16" s="1090"/>
      <c r="CL16" s="1090"/>
      <c r="CM16" s="1090"/>
      <c r="CN16" s="1090"/>
      <c r="CO16" s="1090"/>
      <c r="CP16" s="1090"/>
      <c r="CQ16" s="1090"/>
      <c r="CR16" s="1090"/>
      <c r="CS16" s="1090"/>
      <c r="CT16" s="1090"/>
      <c r="CU16" s="1090"/>
      <c r="CV16" s="1090"/>
      <c r="CW16" s="1090"/>
      <c r="CX16" s="1090"/>
      <c r="CY16" s="1090"/>
      <c r="CZ16" s="1090"/>
      <c r="DA16" s="1090"/>
      <c r="DB16" s="1090"/>
      <c r="DC16" s="1090"/>
      <c r="DD16" s="1090"/>
      <c r="DE16" s="1090"/>
      <c r="DF16" s="1090"/>
      <c r="DG16" s="1090"/>
      <c r="DH16" s="1090"/>
      <c r="DI16" s="1090"/>
      <c r="DJ16" s="1090"/>
      <c r="DK16" s="1090"/>
      <c r="DL16" s="1090"/>
      <c r="DM16" s="1090"/>
      <c r="DN16" s="1090"/>
      <c r="DO16" s="1090"/>
      <c r="DP16" s="1090"/>
      <c r="DQ16" s="1090"/>
      <c r="DR16" s="1090"/>
      <c r="DS16" s="1090"/>
      <c r="DT16" s="1090"/>
      <c r="DU16" s="1090"/>
      <c r="DV16" s="1090"/>
      <c r="DW16" s="1090"/>
      <c r="DX16" s="1090"/>
      <c r="DY16" s="1090"/>
      <c r="DZ16" s="1090"/>
      <c r="EA16" s="1090"/>
      <c r="EB16" s="1090"/>
      <c r="EC16" s="1090"/>
      <c r="ED16" s="1090"/>
      <c r="EE16" s="1090"/>
      <c r="EF16" s="1090"/>
      <c r="EG16" s="1090"/>
      <c r="EH16" s="1090"/>
      <c r="EI16" s="1090"/>
      <c r="EJ16" s="1090"/>
      <c r="EK16" s="1090"/>
      <c r="EL16" s="1090"/>
      <c r="EM16" s="1090"/>
      <c r="EN16" s="1090"/>
      <c r="EO16" s="1090"/>
      <c r="EP16" s="1090"/>
      <c r="EQ16" s="1090"/>
      <c r="ER16" s="1090"/>
      <c r="ES16" s="1090"/>
      <c r="ET16" s="1090"/>
      <c r="EU16" s="1090"/>
      <c r="EV16" s="1090"/>
      <c r="EW16" s="1090"/>
      <c r="EX16" s="1090"/>
      <c r="EY16" s="1090"/>
      <c r="EZ16" s="1090"/>
      <c r="FA16" s="1090"/>
      <c r="FB16" s="1090"/>
      <c r="FC16" s="1090"/>
      <c r="FD16" s="1090"/>
      <c r="FE16" s="1090"/>
      <c r="FF16" s="1090"/>
      <c r="FG16" s="1090"/>
      <c r="FH16" s="1090"/>
      <c r="FI16" s="1090"/>
      <c r="FJ16" s="1090"/>
      <c r="FK16" s="1090"/>
      <c r="FL16" s="1090"/>
      <c r="FM16" s="1090"/>
      <c r="FN16" s="1090"/>
      <c r="FO16" s="1090"/>
      <c r="FP16" s="1090"/>
      <c r="FQ16" s="1090"/>
      <c r="FR16" s="1090"/>
      <c r="FS16" s="1090"/>
      <c r="FT16" s="1090"/>
      <c r="FU16" s="1090"/>
      <c r="FV16" s="1090"/>
      <c r="FW16" s="1090"/>
      <c r="FX16" s="1090"/>
      <c r="FY16" s="1090"/>
      <c r="FZ16" s="1090"/>
      <c r="GA16" s="1090"/>
      <c r="GB16" s="1090"/>
      <c r="GC16" s="1090"/>
      <c r="GD16" s="1090"/>
      <c r="GE16" s="1090"/>
      <c r="GF16" s="1090"/>
      <c r="GG16" s="1090"/>
      <c r="GH16" s="1090"/>
      <c r="GI16" s="1090"/>
      <c r="GJ16" s="1090"/>
      <c r="GK16" s="1090"/>
      <c r="GL16" s="1090"/>
      <c r="GM16" s="1090"/>
      <c r="GN16" s="1090"/>
      <c r="GO16" s="1090"/>
      <c r="GP16" s="1090"/>
      <c r="GQ16" s="1090"/>
      <c r="GR16" s="1090"/>
      <c r="GS16" s="1090"/>
      <c r="GT16" s="1090"/>
      <c r="GU16" s="1090"/>
      <c r="GV16" s="1090"/>
      <c r="GW16" s="1090"/>
      <c r="GX16" s="1090"/>
      <c r="GY16" s="1090"/>
      <c r="GZ16" s="1090"/>
      <c r="HA16" s="1090"/>
      <c r="HB16" s="1090"/>
      <c r="HC16" s="1090"/>
      <c r="HD16" s="1090"/>
      <c r="HE16" s="1090"/>
      <c r="HF16" s="1090"/>
      <c r="HG16" s="1090"/>
      <c r="HH16" s="1090"/>
      <c r="HI16" s="1090"/>
      <c r="HJ16" s="1090"/>
      <c r="HK16" s="1090"/>
      <c r="HL16" s="1090"/>
      <c r="HM16" s="1090"/>
      <c r="HN16" s="1090"/>
      <c r="HO16" s="1090"/>
      <c r="HP16" s="1090"/>
      <c r="HQ16" s="1090"/>
      <c r="HR16" s="1090"/>
      <c r="HS16" s="1090"/>
      <c r="HT16" s="1090"/>
      <c r="HU16" s="1090"/>
      <c r="HV16" s="1090"/>
      <c r="HW16" s="1090"/>
      <c r="HX16" s="1090"/>
      <c r="HY16" s="1090"/>
      <c r="HZ16" s="1090"/>
      <c r="IA16" s="1090"/>
      <c r="IB16" s="1090"/>
      <c r="IC16" s="1090"/>
      <c r="ID16" s="1090"/>
      <c r="IE16" s="1090"/>
      <c r="IF16" s="1090"/>
      <c r="IG16" s="1090"/>
      <c r="IH16" s="1090"/>
      <c r="II16" s="1090"/>
      <c r="IJ16" s="1090"/>
      <c r="IK16" s="1090"/>
      <c r="IL16" s="1090"/>
      <c r="IM16" s="1090"/>
      <c r="IN16" s="1090"/>
      <c r="IO16" s="1090"/>
      <c r="IP16" s="1090"/>
      <c r="IQ16" s="1090"/>
      <c r="IR16" s="1090"/>
      <c r="IS16" s="1090"/>
      <c r="IT16" s="1090"/>
      <c r="IU16" s="1090"/>
    </row>
    <row r="17" spans="1:255" ht="39" customHeight="1" thickBot="1">
      <c r="A17" s="154" t="s">
        <v>79</v>
      </c>
      <c r="B17" s="1091"/>
      <c r="C17" s="1092"/>
      <c r="D17" s="1775" t="s">
        <v>635</v>
      </c>
      <c r="E17" s="1776"/>
      <c r="F17" s="1093">
        <f>F18</f>
        <v>93504</v>
      </c>
      <c r="G17" s="1093">
        <f>G18</f>
        <v>93504</v>
      </c>
      <c r="H17" s="1109">
        <v>1</v>
      </c>
      <c r="I17" s="1094"/>
      <c r="J17" s="1094"/>
      <c r="K17" s="1094"/>
      <c r="L17" s="1094"/>
      <c r="M17" s="1094"/>
      <c r="N17" s="1094"/>
      <c r="O17" s="1094"/>
      <c r="P17" s="1094"/>
      <c r="Q17" s="1094"/>
      <c r="R17" s="1094"/>
      <c r="S17" s="1094"/>
      <c r="T17" s="1094"/>
      <c r="U17" s="1094"/>
      <c r="V17" s="1094"/>
      <c r="W17" s="1094"/>
      <c r="X17" s="1094"/>
      <c r="Y17" s="1094"/>
      <c r="Z17" s="1094"/>
      <c r="AA17" s="1094"/>
      <c r="AB17" s="1094"/>
      <c r="AC17" s="1094"/>
      <c r="AD17" s="1094"/>
      <c r="AE17" s="1094"/>
      <c r="AF17" s="1094"/>
      <c r="AG17" s="1094"/>
      <c r="AH17" s="1094"/>
      <c r="AI17" s="1094"/>
      <c r="AJ17" s="1094"/>
      <c r="AK17" s="1094"/>
      <c r="AL17" s="1094"/>
      <c r="AM17" s="1094"/>
      <c r="AN17" s="1094"/>
      <c r="AO17" s="1094"/>
      <c r="AP17" s="1094"/>
      <c r="AQ17" s="1094"/>
      <c r="AR17" s="1094"/>
      <c r="AS17" s="1094"/>
      <c r="AT17" s="1094"/>
      <c r="AU17" s="1094"/>
      <c r="AV17" s="1094"/>
      <c r="AW17" s="1094"/>
      <c r="AX17" s="1094"/>
      <c r="AY17" s="1094"/>
      <c r="AZ17" s="1094"/>
      <c r="BA17" s="1094"/>
      <c r="BB17" s="1094"/>
      <c r="BC17" s="1094"/>
      <c r="BD17" s="1094"/>
      <c r="BE17" s="1094"/>
      <c r="BF17" s="1094"/>
      <c r="BG17" s="1094"/>
      <c r="BH17" s="1094"/>
      <c r="BI17" s="1094"/>
      <c r="BJ17" s="1094"/>
      <c r="BK17" s="1094"/>
      <c r="BL17" s="1094"/>
      <c r="BM17" s="1094"/>
      <c r="BN17" s="1094"/>
      <c r="BO17" s="1094"/>
      <c r="BP17" s="1094"/>
      <c r="BQ17" s="1094"/>
      <c r="BR17" s="1094"/>
      <c r="BS17" s="1094"/>
      <c r="BT17" s="1094"/>
      <c r="BU17" s="1094"/>
      <c r="BV17" s="1094"/>
      <c r="BW17" s="1094"/>
      <c r="BX17" s="1094"/>
      <c r="BY17" s="1094"/>
      <c r="BZ17" s="1094"/>
      <c r="CA17" s="1094"/>
      <c r="CB17" s="1094"/>
      <c r="CC17" s="1094"/>
      <c r="CD17" s="1094"/>
      <c r="CE17" s="1094"/>
      <c r="CF17" s="1094"/>
      <c r="CG17" s="1094"/>
      <c r="CH17" s="1094"/>
      <c r="CI17" s="1094"/>
      <c r="CJ17" s="1094"/>
      <c r="CK17" s="1094"/>
      <c r="CL17" s="1094"/>
      <c r="CM17" s="1094"/>
      <c r="CN17" s="1094"/>
      <c r="CO17" s="1094"/>
      <c r="CP17" s="1094"/>
      <c r="CQ17" s="1094"/>
      <c r="CR17" s="1094"/>
      <c r="CS17" s="1094"/>
      <c r="CT17" s="1094"/>
      <c r="CU17" s="1094"/>
      <c r="CV17" s="1094"/>
      <c r="CW17" s="1094"/>
      <c r="CX17" s="1094"/>
      <c r="CY17" s="1094"/>
      <c r="CZ17" s="1094"/>
      <c r="DA17" s="1094"/>
      <c r="DB17" s="1094"/>
      <c r="DC17" s="1094"/>
      <c r="DD17" s="1094"/>
      <c r="DE17" s="1094"/>
      <c r="DF17" s="1094"/>
      <c r="DG17" s="1094"/>
      <c r="DH17" s="1094"/>
      <c r="DI17" s="1094"/>
      <c r="DJ17" s="1094"/>
      <c r="DK17" s="1094"/>
      <c r="DL17" s="1094"/>
      <c r="DM17" s="1094"/>
      <c r="DN17" s="1094"/>
      <c r="DO17" s="1094"/>
      <c r="DP17" s="1094"/>
      <c r="DQ17" s="1094"/>
      <c r="DR17" s="1094"/>
      <c r="DS17" s="1094"/>
      <c r="DT17" s="1094"/>
      <c r="DU17" s="1094"/>
      <c r="DV17" s="1094"/>
      <c r="DW17" s="1094"/>
      <c r="DX17" s="1094"/>
      <c r="DY17" s="1094"/>
      <c r="DZ17" s="1094"/>
      <c r="EA17" s="1094"/>
      <c r="EB17" s="1094"/>
      <c r="EC17" s="1094"/>
      <c r="ED17" s="1094"/>
      <c r="EE17" s="1094"/>
      <c r="EF17" s="1094"/>
      <c r="EG17" s="1094"/>
      <c r="EH17" s="1094"/>
      <c r="EI17" s="1094"/>
      <c r="EJ17" s="1094"/>
      <c r="EK17" s="1094"/>
      <c r="EL17" s="1094"/>
      <c r="EM17" s="1094"/>
      <c r="EN17" s="1094"/>
      <c r="EO17" s="1094"/>
      <c r="EP17" s="1094"/>
      <c r="EQ17" s="1094"/>
      <c r="ER17" s="1094"/>
      <c r="ES17" s="1094"/>
      <c r="ET17" s="1094"/>
      <c r="EU17" s="1094"/>
      <c r="EV17" s="1094"/>
      <c r="EW17" s="1094"/>
      <c r="EX17" s="1094"/>
      <c r="EY17" s="1094"/>
      <c r="EZ17" s="1094"/>
      <c r="FA17" s="1094"/>
      <c r="FB17" s="1094"/>
      <c r="FC17" s="1094"/>
      <c r="FD17" s="1094"/>
      <c r="FE17" s="1094"/>
      <c r="FF17" s="1094"/>
      <c r="FG17" s="1094"/>
      <c r="FH17" s="1094"/>
      <c r="FI17" s="1094"/>
      <c r="FJ17" s="1094"/>
      <c r="FK17" s="1094"/>
      <c r="FL17" s="1094"/>
      <c r="FM17" s="1094"/>
      <c r="FN17" s="1094"/>
      <c r="FO17" s="1094"/>
      <c r="FP17" s="1094"/>
      <c r="FQ17" s="1094"/>
      <c r="FR17" s="1094"/>
      <c r="FS17" s="1094"/>
      <c r="FT17" s="1094"/>
      <c r="FU17" s="1094"/>
      <c r="FV17" s="1094"/>
      <c r="FW17" s="1094"/>
      <c r="FX17" s="1094"/>
      <c r="FY17" s="1094"/>
      <c r="FZ17" s="1094"/>
      <c r="GA17" s="1094"/>
      <c r="GB17" s="1094"/>
      <c r="GC17" s="1094"/>
      <c r="GD17" s="1094"/>
      <c r="GE17" s="1094"/>
      <c r="GF17" s="1094"/>
      <c r="GG17" s="1094"/>
      <c r="GH17" s="1094"/>
      <c r="GI17" s="1094"/>
      <c r="GJ17" s="1094"/>
      <c r="GK17" s="1094"/>
      <c r="GL17" s="1094"/>
      <c r="GM17" s="1094"/>
      <c r="GN17" s="1094"/>
      <c r="GO17" s="1094"/>
      <c r="GP17" s="1094"/>
      <c r="GQ17" s="1094"/>
      <c r="GR17" s="1094"/>
      <c r="GS17" s="1094"/>
      <c r="GT17" s="1094"/>
      <c r="GU17" s="1094"/>
      <c r="GV17" s="1094"/>
      <c r="GW17" s="1094"/>
      <c r="GX17" s="1094"/>
      <c r="GY17" s="1094"/>
      <c r="GZ17" s="1094"/>
      <c r="HA17" s="1094"/>
      <c r="HB17" s="1094"/>
      <c r="HC17" s="1094"/>
      <c r="HD17" s="1094"/>
      <c r="HE17" s="1094"/>
      <c r="HF17" s="1094"/>
      <c r="HG17" s="1094"/>
      <c r="HH17" s="1094"/>
      <c r="HI17" s="1094"/>
      <c r="HJ17" s="1094"/>
      <c r="HK17" s="1094"/>
      <c r="HL17" s="1094"/>
      <c r="HM17" s="1094"/>
      <c r="HN17" s="1094"/>
      <c r="HO17" s="1094"/>
      <c r="HP17" s="1094"/>
      <c r="HQ17" s="1094"/>
      <c r="HR17" s="1094"/>
      <c r="HS17" s="1094"/>
      <c r="HT17" s="1094"/>
      <c r="HU17" s="1094"/>
      <c r="HV17" s="1094"/>
      <c r="HW17" s="1094"/>
      <c r="HX17" s="1094"/>
      <c r="HY17" s="1094"/>
      <c r="HZ17" s="1094"/>
      <c r="IA17" s="1094"/>
      <c r="IB17" s="1094"/>
      <c r="IC17" s="1094"/>
      <c r="ID17" s="1094"/>
      <c r="IE17" s="1094"/>
      <c r="IF17" s="1094"/>
      <c r="IG17" s="1094"/>
      <c r="IH17" s="1094"/>
      <c r="II17" s="1094"/>
      <c r="IJ17" s="1094"/>
      <c r="IK17" s="1094"/>
      <c r="IL17" s="1094"/>
      <c r="IM17" s="1094"/>
      <c r="IN17" s="1094"/>
      <c r="IO17" s="1094"/>
      <c r="IP17" s="1094"/>
      <c r="IQ17" s="1094"/>
      <c r="IR17" s="1094"/>
      <c r="IS17" s="1094"/>
      <c r="IT17" s="1094"/>
      <c r="IU17" s="1094"/>
    </row>
    <row r="18" spans="1:255" ht="150" customHeight="1">
      <c r="A18" s="934" t="s">
        <v>509</v>
      </c>
      <c r="B18" s="1095">
        <v>7691</v>
      </c>
      <c r="C18" s="935" t="s">
        <v>199</v>
      </c>
      <c r="D18" s="1764" t="s">
        <v>511</v>
      </c>
      <c r="E18" s="1096" t="s">
        <v>636</v>
      </c>
      <c r="F18" s="1097">
        <v>93504</v>
      </c>
      <c r="G18" s="1098">
        <f>G19</f>
        <v>93504</v>
      </c>
      <c r="H18" s="1110">
        <v>1</v>
      </c>
      <c r="I18" s="1090"/>
      <c r="J18" s="1090"/>
      <c r="K18" s="1090"/>
      <c r="L18" s="1090"/>
      <c r="M18" s="1090"/>
      <c r="N18" s="1090"/>
      <c r="O18" s="1090"/>
      <c r="P18" s="1090"/>
      <c r="Q18" s="1090"/>
      <c r="R18" s="1090"/>
      <c r="S18" s="1090"/>
      <c r="T18" s="1090"/>
      <c r="U18" s="1090"/>
      <c r="V18" s="1090"/>
      <c r="W18" s="1090"/>
      <c r="X18" s="1090"/>
      <c r="Y18" s="1090"/>
      <c r="Z18" s="1090"/>
      <c r="AA18" s="1090"/>
      <c r="AB18" s="1090"/>
      <c r="AC18" s="1090"/>
      <c r="AD18" s="1090"/>
      <c r="AE18" s="1090"/>
      <c r="AF18" s="1090"/>
      <c r="AG18" s="1090"/>
      <c r="AH18" s="1090"/>
      <c r="AI18" s="1090"/>
      <c r="AJ18" s="1090"/>
      <c r="AK18" s="1090"/>
      <c r="AL18" s="1090"/>
      <c r="AM18" s="1090"/>
      <c r="AN18" s="1090"/>
      <c r="AO18" s="1090"/>
      <c r="AP18" s="1090"/>
      <c r="AQ18" s="1090"/>
      <c r="AR18" s="1090"/>
      <c r="AS18" s="1090"/>
      <c r="AT18" s="1090"/>
      <c r="AU18" s="1090"/>
      <c r="AV18" s="1090"/>
      <c r="AW18" s="1090"/>
      <c r="AX18" s="1090"/>
      <c r="AY18" s="1090"/>
      <c r="AZ18" s="1090"/>
      <c r="BA18" s="1090"/>
      <c r="BB18" s="1090"/>
      <c r="BC18" s="1090"/>
      <c r="BD18" s="1090"/>
      <c r="BE18" s="1090"/>
      <c r="BF18" s="1090"/>
      <c r="BG18" s="1090"/>
      <c r="BH18" s="1090"/>
      <c r="BI18" s="1090"/>
      <c r="BJ18" s="1090"/>
      <c r="BK18" s="1090"/>
      <c r="BL18" s="1090"/>
      <c r="BM18" s="1090"/>
      <c r="BN18" s="1090"/>
      <c r="BO18" s="1090"/>
      <c r="BP18" s="1090"/>
      <c r="BQ18" s="1090"/>
      <c r="BR18" s="1090"/>
      <c r="BS18" s="1090"/>
      <c r="BT18" s="1090"/>
      <c r="BU18" s="1090"/>
      <c r="BV18" s="1090"/>
      <c r="BW18" s="1090"/>
      <c r="BX18" s="1090"/>
      <c r="BY18" s="1090"/>
      <c r="BZ18" s="1090"/>
      <c r="CA18" s="1090"/>
      <c r="CB18" s="1090"/>
      <c r="CC18" s="1090"/>
      <c r="CD18" s="1090"/>
      <c r="CE18" s="1090"/>
      <c r="CF18" s="1090"/>
      <c r="CG18" s="1090"/>
      <c r="CH18" s="1090"/>
      <c r="CI18" s="1090"/>
      <c r="CJ18" s="1090"/>
      <c r="CK18" s="1090"/>
      <c r="CL18" s="1090"/>
      <c r="CM18" s="1090"/>
      <c r="CN18" s="1090"/>
      <c r="CO18" s="1090"/>
      <c r="CP18" s="1090"/>
      <c r="CQ18" s="1090"/>
      <c r="CR18" s="1090"/>
      <c r="CS18" s="1090"/>
      <c r="CT18" s="1090"/>
      <c r="CU18" s="1090"/>
      <c r="CV18" s="1090"/>
      <c r="CW18" s="1090"/>
      <c r="CX18" s="1090"/>
      <c r="CY18" s="1090"/>
      <c r="CZ18" s="1090"/>
      <c r="DA18" s="1090"/>
      <c r="DB18" s="1090"/>
      <c r="DC18" s="1090"/>
      <c r="DD18" s="1090"/>
      <c r="DE18" s="1090"/>
      <c r="DF18" s="1090"/>
      <c r="DG18" s="1090"/>
      <c r="DH18" s="1090"/>
      <c r="DI18" s="1090"/>
      <c r="DJ18" s="1090"/>
      <c r="DK18" s="1090"/>
      <c r="DL18" s="1090"/>
      <c r="DM18" s="1090"/>
      <c r="DN18" s="1090"/>
      <c r="DO18" s="1090"/>
      <c r="DP18" s="1090"/>
      <c r="DQ18" s="1090"/>
      <c r="DR18" s="1090"/>
      <c r="DS18" s="1090"/>
      <c r="DT18" s="1090"/>
      <c r="DU18" s="1090"/>
      <c r="DV18" s="1090"/>
      <c r="DW18" s="1090"/>
      <c r="DX18" s="1090"/>
      <c r="DY18" s="1090"/>
      <c r="DZ18" s="1090"/>
      <c r="EA18" s="1090"/>
      <c r="EB18" s="1090"/>
      <c r="EC18" s="1090"/>
      <c r="ED18" s="1090"/>
      <c r="EE18" s="1090"/>
      <c r="EF18" s="1090"/>
      <c r="EG18" s="1090"/>
      <c r="EH18" s="1090"/>
      <c r="EI18" s="1090"/>
      <c r="EJ18" s="1090"/>
      <c r="EK18" s="1090"/>
      <c r="EL18" s="1090"/>
      <c r="EM18" s="1090"/>
      <c r="EN18" s="1090"/>
      <c r="EO18" s="1090"/>
      <c r="EP18" s="1090"/>
      <c r="EQ18" s="1090"/>
      <c r="ER18" s="1090"/>
      <c r="ES18" s="1090"/>
      <c r="ET18" s="1090"/>
      <c r="EU18" s="1090"/>
      <c r="EV18" s="1090"/>
      <c r="EW18" s="1090"/>
      <c r="EX18" s="1090"/>
      <c r="EY18" s="1090"/>
      <c r="EZ18" s="1090"/>
      <c r="FA18" s="1090"/>
      <c r="FB18" s="1090"/>
      <c r="FC18" s="1090"/>
      <c r="FD18" s="1090"/>
      <c r="FE18" s="1090"/>
      <c r="FF18" s="1090"/>
      <c r="FG18" s="1090"/>
      <c r="FH18" s="1090"/>
      <c r="FI18" s="1090"/>
      <c r="FJ18" s="1090"/>
      <c r="FK18" s="1090"/>
      <c r="FL18" s="1090"/>
      <c r="FM18" s="1090"/>
      <c r="FN18" s="1090"/>
      <c r="FO18" s="1090"/>
      <c r="FP18" s="1090"/>
      <c r="FQ18" s="1090"/>
      <c r="FR18" s="1090"/>
      <c r="FS18" s="1090"/>
      <c r="FT18" s="1090"/>
      <c r="FU18" s="1090"/>
      <c r="FV18" s="1090"/>
      <c r="FW18" s="1090"/>
      <c r="FX18" s="1090"/>
      <c r="FY18" s="1090"/>
      <c r="FZ18" s="1090"/>
      <c r="GA18" s="1090"/>
      <c r="GB18" s="1090"/>
      <c r="GC18" s="1090"/>
      <c r="GD18" s="1090"/>
      <c r="GE18" s="1090"/>
      <c r="GF18" s="1090"/>
      <c r="GG18" s="1090"/>
      <c r="GH18" s="1090"/>
      <c r="GI18" s="1090"/>
      <c r="GJ18" s="1090"/>
      <c r="GK18" s="1090"/>
      <c r="GL18" s="1090"/>
      <c r="GM18" s="1090"/>
      <c r="GN18" s="1090"/>
      <c r="GO18" s="1090"/>
      <c r="GP18" s="1090"/>
      <c r="GQ18" s="1090"/>
      <c r="GR18" s="1090"/>
      <c r="GS18" s="1090"/>
      <c r="GT18" s="1090"/>
      <c r="GU18" s="1090"/>
      <c r="GV18" s="1090"/>
      <c r="GW18" s="1090"/>
      <c r="GX18" s="1090"/>
      <c r="GY18" s="1090"/>
      <c r="GZ18" s="1090"/>
      <c r="HA18" s="1090"/>
      <c r="HB18" s="1090"/>
      <c r="HC18" s="1090"/>
      <c r="HD18" s="1090"/>
      <c r="HE18" s="1090"/>
      <c r="HF18" s="1090"/>
      <c r="HG18" s="1090"/>
      <c r="HH18" s="1090"/>
      <c r="HI18" s="1090"/>
      <c r="HJ18" s="1090"/>
      <c r="HK18" s="1090"/>
      <c r="HL18" s="1090"/>
      <c r="HM18" s="1090"/>
      <c r="HN18" s="1090"/>
      <c r="HO18" s="1090"/>
      <c r="HP18" s="1090"/>
      <c r="HQ18" s="1090"/>
      <c r="HR18" s="1090"/>
      <c r="HS18" s="1090"/>
      <c r="HT18" s="1090"/>
      <c r="HU18" s="1090"/>
      <c r="HV18" s="1090"/>
      <c r="HW18" s="1090"/>
      <c r="HX18" s="1090"/>
      <c r="HY18" s="1090"/>
      <c r="HZ18" s="1090"/>
      <c r="IA18" s="1090"/>
      <c r="IB18" s="1090"/>
      <c r="IC18" s="1090"/>
      <c r="ID18" s="1090"/>
      <c r="IE18" s="1090"/>
      <c r="IF18" s="1090"/>
      <c r="IG18" s="1090"/>
      <c r="IH18" s="1090"/>
      <c r="II18" s="1090"/>
      <c r="IJ18" s="1090"/>
      <c r="IK18" s="1090"/>
      <c r="IL18" s="1090"/>
      <c r="IM18" s="1090"/>
      <c r="IN18" s="1090"/>
      <c r="IO18" s="1090"/>
      <c r="IP18" s="1090"/>
      <c r="IQ18" s="1090"/>
      <c r="IR18" s="1090"/>
      <c r="IS18" s="1090"/>
      <c r="IT18" s="1090"/>
      <c r="IU18" s="1090"/>
    </row>
    <row r="19" spans="1:255" ht="39.75" customHeight="1" thickBot="1">
      <c r="A19" s="934"/>
      <c r="B19" s="1116"/>
      <c r="C19" s="935"/>
      <c r="D19" s="1765"/>
      <c r="E19" s="1120" t="s">
        <v>601</v>
      </c>
      <c r="F19" s="1121">
        <v>93504</v>
      </c>
      <c r="G19" s="1122">
        <v>93504</v>
      </c>
      <c r="H19" s="1203">
        <v>1</v>
      </c>
      <c r="I19" s="1090"/>
      <c r="J19" s="1090"/>
      <c r="K19" s="1090"/>
      <c r="L19" s="1090"/>
      <c r="M19" s="1090"/>
      <c r="N19" s="1090"/>
      <c r="O19" s="1090"/>
      <c r="P19" s="1090"/>
      <c r="Q19" s="1090"/>
      <c r="R19" s="1090"/>
      <c r="S19" s="1090"/>
      <c r="T19" s="1090"/>
      <c r="U19" s="1090"/>
      <c r="V19" s="1090"/>
      <c r="W19" s="1090"/>
      <c r="X19" s="1090"/>
      <c r="Y19" s="1090"/>
      <c r="Z19" s="1090"/>
      <c r="AA19" s="1090"/>
      <c r="AB19" s="1090"/>
      <c r="AC19" s="1090"/>
      <c r="AD19" s="1090"/>
      <c r="AE19" s="1090"/>
      <c r="AF19" s="1090"/>
      <c r="AG19" s="1090"/>
      <c r="AH19" s="1090"/>
      <c r="AI19" s="1090"/>
      <c r="AJ19" s="1090"/>
      <c r="AK19" s="1090"/>
      <c r="AL19" s="1090"/>
      <c r="AM19" s="1090"/>
      <c r="AN19" s="1090"/>
      <c r="AO19" s="1090"/>
      <c r="AP19" s="1090"/>
      <c r="AQ19" s="1090"/>
      <c r="AR19" s="1090"/>
      <c r="AS19" s="1090"/>
      <c r="AT19" s="1090"/>
      <c r="AU19" s="1090"/>
      <c r="AV19" s="1090"/>
      <c r="AW19" s="1090"/>
      <c r="AX19" s="1090"/>
      <c r="AY19" s="1090"/>
      <c r="AZ19" s="1090"/>
      <c r="BA19" s="1090"/>
      <c r="BB19" s="1090"/>
      <c r="BC19" s="1090"/>
      <c r="BD19" s="1090"/>
      <c r="BE19" s="1090"/>
      <c r="BF19" s="1090"/>
      <c r="BG19" s="1090"/>
      <c r="BH19" s="1090"/>
      <c r="BI19" s="1090"/>
      <c r="BJ19" s="1090"/>
      <c r="BK19" s="1090"/>
      <c r="BL19" s="1090"/>
      <c r="BM19" s="1090"/>
      <c r="BN19" s="1090"/>
      <c r="BO19" s="1090"/>
      <c r="BP19" s="1090"/>
      <c r="BQ19" s="1090"/>
      <c r="BR19" s="1090"/>
      <c r="BS19" s="1090"/>
      <c r="BT19" s="1090"/>
      <c r="BU19" s="1090"/>
      <c r="BV19" s="1090"/>
      <c r="BW19" s="1090"/>
      <c r="BX19" s="1090"/>
      <c r="BY19" s="1090"/>
      <c r="BZ19" s="1090"/>
      <c r="CA19" s="1090"/>
      <c r="CB19" s="1090"/>
      <c r="CC19" s="1090"/>
      <c r="CD19" s="1090"/>
      <c r="CE19" s="1090"/>
      <c r="CF19" s="1090"/>
      <c r="CG19" s="1090"/>
      <c r="CH19" s="1090"/>
      <c r="CI19" s="1090"/>
      <c r="CJ19" s="1090"/>
      <c r="CK19" s="1090"/>
      <c r="CL19" s="1090"/>
      <c r="CM19" s="1090"/>
      <c r="CN19" s="1090"/>
      <c r="CO19" s="1090"/>
      <c r="CP19" s="1090"/>
      <c r="CQ19" s="1090"/>
      <c r="CR19" s="1090"/>
      <c r="CS19" s="1090"/>
      <c r="CT19" s="1090"/>
      <c r="CU19" s="1090"/>
      <c r="CV19" s="1090"/>
      <c r="CW19" s="1090"/>
      <c r="CX19" s="1090"/>
      <c r="CY19" s="1090"/>
      <c r="CZ19" s="1090"/>
      <c r="DA19" s="1090"/>
      <c r="DB19" s="1090"/>
      <c r="DC19" s="1090"/>
      <c r="DD19" s="1090"/>
      <c r="DE19" s="1090"/>
      <c r="DF19" s="1090"/>
      <c r="DG19" s="1090"/>
      <c r="DH19" s="1090"/>
      <c r="DI19" s="1090"/>
      <c r="DJ19" s="1090"/>
      <c r="DK19" s="1090"/>
      <c r="DL19" s="1090"/>
      <c r="DM19" s="1090"/>
      <c r="DN19" s="1090"/>
      <c r="DO19" s="1090"/>
      <c r="DP19" s="1090"/>
      <c r="DQ19" s="1090"/>
      <c r="DR19" s="1090"/>
      <c r="DS19" s="1090"/>
      <c r="DT19" s="1090"/>
      <c r="DU19" s="1090"/>
      <c r="DV19" s="1090"/>
      <c r="DW19" s="1090"/>
      <c r="DX19" s="1090"/>
      <c r="DY19" s="1090"/>
      <c r="DZ19" s="1090"/>
      <c r="EA19" s="1090"/>
      <c r="EB19" s="1090"/>
      <c r="EC19" s="1090"/>
      <c r="ED19" s="1090"/>
      <c r="EE19" s="1090"/>
      <c r="EF19" s="1090"/>
      <c r="EG19" s="1090"/>
      <c r="EH19" s="1090"/>
      <c r="EI19" s="1090"/>
      <c r="EJ19" s="1090"/>
      <c r="EK19" s="1090"/>
      <c r="EL19" s="1090"/>
      <c r="EM19" s="1090"/>
      <c r="EN19" s="1090"/>
      <c r="EO19" s="1090"/>
      <c r="EP19" s="1090"/>
      <c r="EQ19" s="1090"/>
      <c r="ER19" s="1090"/>
      <c r="ES19" s="1090"/>
      <c r="ET19" s="1090"/>
      <c r="EU19" s="1090"/>
      <c r="EV19" s="1090"/>
      <c r="EW19" s="1090"/>
      <c r="EX19" s="1090"/>
      <c r="EY19" s="1090"/>
      <c r="EZ19" s="1090"/>
      <c r="FA19" s="1090"/>
      <c r="FB19" s="1090"/>
      <c r="FC19" s="1090"/>
      <c r="FD19" s="1090"/>
      <c r="FE19" s="1090"/>
      <c r="FF19" s="1090"/>
      <c r="FG19" s="1090"/>
      <c r="FH19" s="1090"/>
      <c r="FI19" s="1090"/>
      <c r="FJ19" s="1090"/>
      <c r="FK19" s="1090"/>
      <c r="FL19" s="1090"/>
      <c r="FM19" s="1090"/>
      <c r="FN19" s="1090"/>
      <c r="FO19" s="1090"/>
      <c r="FP19" s="1090"/>
      <c r="FQ19" s="1090"/>
      <c r="FR19" s="1090"/>
      <c r="FS19" s="1090"/>
      <c r="FT19" s="1090"/>
      <c r="FU19" s="1090"/>
      <c r="FV19" s="1090"/>
      <c r="FW19" s="1090"/>
      <c r="FX19" s="1090"/>
      <c r="FY19" s="1090"/>
      <c r="FZ19" s="1090"/>
      <c r="GA19" s="1090"/>
      <c r="GB19" s="1090"/>
      <c r="GC19" s="1090"/>
      <c r="GD19" s="1090"/>
      <c r="GE19" s="1090"/>
      <c r="GF19" s="1090"/>
      <c r="GG19" s="1090"/>
      <c r="GH19" s="1090"/>
      <c r="GI19" s="1090"/>
      <c r="GJ19" s="1090"/>
      <c r="GK19" s="1090"/>
      <c r="GL19" s="1090"/>
      <c r="GM19" s="1090"/>
      <c r="GN19" s="1090"/>
      <c r="GO19" s="1090"/>
      <c r="GP19" s="1090"/>
      <c r="GQ19" s="1090"/>
      <c r="GR19" s="1090"/>
      <c r="GS19" s="1090"/>
      <c r="GT19" s="1090"/>
      <c r="GU19" s="1090"/>
      <c r="GV19" s="1090"/>
      <c r="GW19" s="1090"/>
      <c r="GX19" s="1090"/>
      <c r="GY19" s="1090"/>
      <c r="GZ19" s="1090"/>
      <c r="HA19" s="1090"/>
      <c r="HB19" s="1090"/>
      <c r="HC19" s="1090"/>
      <c r="HD19" s="1090"/>
      <c r="HE19" s="1090"/>
      <c r="HF19" s="1090"/>
      <c r="HG19" s="1090"/>
      <c r="HH19" s="1090"/>
      <c r="HI19" s="1090"/>
      <c r="HJ19" s="1090"/>
      <c r="HK19" s="1090"/>
      <c r="HL19" s="1090"/>
      <c r="HM19" s="1090"/>
      <c r="HN19" s="1090"/>
      <c r="HO19" s="1090"/>
      <c r="HP19" s="1090"/>
      <c r="HQ19" s="1090"/>
      <c r="HR19" s="1090"/>
      <c r="HS19" s="1090"/>
      <c r="HT19" s="1090"/>
      <c r="HU19" s="1090"/>
      <c r="HV19" s="1090"/>
      <c r="HW19" s="1090"/>
      <c r="HX19" s="1090"/>
      <c r="HY19" s="1090"/>
      <c r="HZ19" s="1090"/>
      <c r="IA19" s="1090"/>
      <c r="IB19" s="1090"/>
      <c r="IC19" s="1090"/>
      <c r="ID19" s="1090"/>
      <c r="IE19" s="1090"/>
      <c r="IF19" s="1090"/>
      <c r="IG19" s="1090"/>
      <c r="IH19" s="1090"/>
      <c r="II19" s="1090"/>
      <c r="IJ19" s="1090"/>
      <c r="IK19" s="1090"/>
      <c r="IL19" s="1090"/>
      <c r="IM19" s="1090"/>
      <c r="IN19" s="1090"/>
      <c r="IO19" s="1090"/>
      <c r="IP19" s="1090"/>
      <c r="IQ19" s="1090"/>
      <c r="IR19" s="1090"/>
      <c r="IS19" s="1090"/>
      <c r="IT19" s="1090"/>
      <c r="IU19" s="1090"/>
    </row>
    <row r="20" spans="1:255" ht="21" thickBot="1">
      <c r="A20" s="1099"/>
      <c r="B20" s="1100"/>
      <c r="C20" s="1101"/>
      <c r="D20" s="1102" t="s">
        <v>637</v>
      </c>
      <c r="E20" s="1117"/>
      <c r="F20" s="1118">
        <f>F16</f>
        <v>93504</v>
      </c>
      <c r="G20" s="1118">
        <f>G16</f>
        <v>93504</v>
      </c>
      <c r="H20" s="1119">
        <v>1</v>
      </c>
      <c r="I20" s="1103"/>
      <c r="J20" s="1103"/>
      <c r="K20" s="1103"/>
      <c r="L20" s="1103"/>
      <c r="M20" s="1103"/>
      <c r="N20" s="1103"/>
      <c r="O20" s="1103"/>
      <c r="P20" s="1103"/>
      <c r="Q20" s="1103"/>
      <c r="R20" s="1103"/>
      <c r="S20" s="1103"/>
      <c r="T20" s="1103"/>
      <c r="U20" s="1103"/>
      <c r="V20" s="1103"/>
      <c r="W20" s="1103"/>
      <c r="X20" s="1103"/>
      <c r="Y20" s="1103"/>
      <c r="Z20" s="1103"/>
      <c r="AA20" s="1103"/>
      <c r="AB20" s="1103"/>
      <c r="AC20" s="1103"/>
      <c r="AD20" s="1103"/>
      <c r="AE20" s="1103"/>
      <c r="AF20" s="1103"/>
      <c r="AG20" s="1103"/>
      <c r="AH20" s="1103"/>
      <c r="AI20" s="1103"/>
      <c r="AJ20" s="1103"/>
      <c r="AK20" s="1103"/>
      <c r="AL20" s="1103"/>
      <c r="AM20" s="1103"/>
      <c r="AN20" s="1103"/>
      <c r="AO20" s="1103"/>
      <c r="AP20" s="1103"/>
      <c r="AQ20" s="1103"/>
      <c r="AR20" s="1103"/>
      <c r="AS20" s="1103"/>
      <c r="AT20" s="1103"/>
      <c r="AU20" s="1103"/>
      <c r="AV20" s="1103"/>
      <c r="AW20" s="1103"/>
      <c r="AX20" s="1103"/>
      <c r="AY20" s="1103"/>
      <c r="AZ20" s="1103"/>
      <c r="BA20" s="1103"/>
      <c r="BB20" s="1103"/>
      <c r="BC20" s="1103"/>
      <c r="BD20" s="1103"/>
      <c r="BE20" s="1103"/>
      <c r="BF20" s="1103"/>
      <c r="BG20" s="1103"/>
      <c r="BH20" s="1103"/>
      <c r="BI20" s="1103"/>
      <c r="BJ20" s="1103"/>
      <c r="BK20" s="1103"/>
      <c r="BL20" s="1103"/>
      <c r="BM20" s="1103"/>
      <c r="BN20" s="1103"/>
      <c r="BO20" s="1103"/>
      <c r="BP20" s="1103"/>
      <c r="BQ20" s="1103"/>
      <c r="BR20" s="1103"/>
      <c r="BS20" s="1103"/>
      <c r="BT20" s="1103"/>
      <c r="BU20" s="1103"/>
      <c r="BV20" s="1103"/>
      <c r="BW20" s="1103"/>
      <c r="BX20" s="1103"/>
      <c r="BY20" s="1103"/>
      <c r="BZ20" s="1103"/>
      <c r="CA20" s="1103"/>
      <c r="CB20" s="1103"/>
      <c r="CC20" s="1103"/>
      <c r="CD20" s="1103"/>
      <c r="CE20" s="1103"/>
      <c r="CF20" s="1103"/>
      <c r="CG20" s="1103"/>
      <c r="CH20" s="1103"/>
      <c r="CI20" s="1103"/>
      <c r="CJ20" s="1103"/>
      <c r="CK20" s="1103"/>
      <c r="CL20" s="1103"/>
      <c r="CM20" s="1103"/>
      <c r="CN20" s="1103"/>
      <c r="CO20" s="1103"/>
      <c r="CP20" s="1103"/>
      <c r="CQ20" s="1103"/>
      <c r="CR20" s="1103"/>
      <c r="CS20" s="1103"/>
      <c r="CT20" s="1103"/>
      <c r="CU20" s="1103"/>
      <c r="CV20" s="1103"/>
      <c r="CW20" s="1103"/>
      <c r="CX20" s="1103"/>
      <c r="CY20" s="1103"/>
      <c r="CZ20" s="1103"/>
      <c r="DA20" s="1103"/>
      <c r="DB20" s="1103"/>
      <c r="DC20" s="1103"/>
      <c r="DD20" s="1103"/>
      <c r="DE20" s="1103"/>
      <c r="DF20" s="1103"/>
      <c r="DG20" s="1103"/>
      <c r="DH20" s="1103"/>
      <c r="DI20" s="1103"/>
      <c r="DJ20" s="1103"/>
      <c r="DK20" s="1103"/>
      <c r="DL20" s="1103"/>
      <c r="DM20" s="1103"/>
      <c r="DN20" s="1103"/>
      <c r="DO20" s="1103"/>
      <c r="DP20" s="1103"/>
      <c r="DQ20" s="1103"/>
      <c r="DR20" s="1103"/>
      <c r="DS20" s="1103"/>
      <c r="DT20" s="1103"/>
      <c r="DU20" s="1103"/>
      <c r="DV20" s="1103"/>
      <c r="DW20" s="1103"/>
      <c r="DX20" s="1103"/>
      <c r="DY20" s="1103"/>
      <c r="DZ20" s="1103"/>
      <c r="EA20" s="1103"/>
      <c r="EB20" s="1103"/>
      <c r="EC20" s="1103"/>
      <c r="ED20" s="1103"/>
      <c r="EE20" s="1103"/>
      <c r="EF20" s="1103"/>
      <c r="EG20" s="1103"/>
      <c r="EH20" s="1103"/>
      <c r="EI20" s="1103"/>
      <c r="EJ20" s="1103"/>
      <c r="EK20" s="1103"/>
      <c r="EL20" s="1103"/>
      <c r="EM20" s="1103"/>
      <c r="EN20" s="1103"/>
      <c r="EO20" s="1103"/>
      <c r="EP20" s="1103"/>
      <c r="EQ20" s="1103"/>
      <c r="ER20" s="1103"/>
      <c r="ES20" s="1103"/>
      <c r="ET20" s="1103"/>
      <c r="EU20" s="1103"/>
      <c r="EV20" s="1103"/>
      <c r="EW20" s="1103"/>
      <c r="EX20" s="1103"/>
      <c r="EY20" s="1103"/>
      <c r="EZ20" s="1103"/>
      <c r="FA20" s="1103"/>
      <c r="FB20" s="1103"/>
      <c r="FC20" s="1103"/>
      <c r="FD20" s="1103"/>
      <c r="FE20" s="1103"/>
      <c r="FF20" s="1103"/>
      <c r="FG20" s="1103"/>
      <c r="FH20" s="1103"/>
      <c r="FI20" s="1103"/>
      <c r="FJ20" s="1103"/>
      <c r="FK20" s="1103"/>
      <c r="FL20" s="1103"/>
      <c r="FM20" s="1103"/>
      <c r="FN20" s="1103"/>
      <c r="FO20" s="1103"/>
      <c r="FP20" s="1103"/>
      <c r="FQ20" s="1103"/>
      <c r="FR20" s="1103"/>
      <c r="FS20" s="1103"/>
      <c r="FT20" s="1103"/>
      <c r="FU20" s="1103"/>
      <c r="FV20" s="1103"/>
      <c r="FW20" s="1103"/>
      <c r="FX20" s="1103"/>
      <c r="FY20" s="1103"/>
      <c r="FZ20" s="1103"/>
      <c r="GA20" s="1103"/>
      <c r="GB20" s="1103"/>
      <c r="GC20" s="1103"/>
      <c r="GD20" s="1103"/>
      <c r="GE20" s="1103"/>
      <c r="GF20" s="1103"/>
      <c r="GG20" s="1103"/>
      <c r="GH20" s="1103"/>
      <c r="GI20" s="1103"/>
      <c r="GJ20" s="1103"/>
      <c r="GK20" s="1103"/>
      <c r="GL20" s="1103"/>
      <c r="GM20" s="1103"/>
      <c r="GN20" s="1103"/>
      <c r="GO20" s="1103"/>
      <c r="GP20" s="1103"/>
      <c r="GQ20" s="1103"/>
      <c r="GR20" s="1103"/>
      <c r="GS20" s="1103"/>
      <c r="GT20" s="1103"/>
      <c r="GU20" s="1103"/>
      <c r="GV20" s="1103"/>
      <c r="GW20" s="1103"/>
      <c r="GX20" s="1103"/>
      <c r="GY20" s="1103"/>
      <c r="GZ20" s="1103"/>
      <c r="HA20" s="1103"/>
      <c r="HB20" s="1103"/>
      <c r="HC20" s="1103"/>
      <c r="HD20" s="1103"/>
      <c r="HE20" s="1103"/>
      <c r="HF20" s="1103"/>
      <c r="HG20" s="1103"/>
      <c r="HH20" s="1103"/>
      <c r="HI20" s="1103"/>
      <c r="HJ20" s="1103"/>
      <c r="HK20" s="1103"/>
      <c r="HL20" s="1103"/>
      <c r="HM20" s="1103"/>
      <c r="HN20" s="1103"/>
      <c r="HO20" s="1103"/>
      <c r="HP20" s="1103"/>
      <c r="HQ20" s="1103"/>
      <c r="HR20" s="1103"/>
      <c r="HS20" s="1103"/>
      <c r="HT20" s="1103"/>
      <c r="HU20" s="1103"/>
      <c r="HV20" s="1103"/>
      <c r="HW20" s="1103"/>
      <c r="HX20" s="1103"/>
      <c r="HY20" s="1103"/>
      <c r="HZ20" s="1103"/>
      <c r="IA20" s="1103"/>
      <c r="IB20" s="1103"/>
      <c r="IC20" s="1103"/>
      <c r="ID20" s="1103"/>
      <c r="IE20" s="1103"/>
      <c r="IF20" s="1103"/>
      <c r="IG20" s="1103"/>
      <c r="IH20" s="1103"/>
      <c r="II20" s="1103"/>
      <c r="IJ20" s="1103"/>
      <c r="IK20" s="1103"/>
      <c r="IL20" s="1103"/>
      <c r="IM20" s="1103"/>
      <c r="IN20" s="1103"/>
      <c r="IO20" s="1103"/>
      <c r="IP20" s="1103"/>
      <c r="IQ20" s="1103"/>
      <c r="IR20" s="1103"/>
      <c r="IS20" s="1103"/>
      <c r="IT20" s="1103"/>
      <c r="IU20" s="1103"/>
    </row>
    <row r="21" spans="1:255" ht="20.25">
      <c r="A21" s="1124"/>
      <c r="B21" s="1124"/>
      <c r="C21" s="1148"/>
      <c r="D21" s="418"/>
      <c r="E21" s="1149"/>
      <c r="F21" s="1150"/>
      <c r="G21" s="1150"/>
      <c r="H21" s="1151"/>
      <c r="I21" s="1103"/>
      <c r="J21" s="1103"/>
      <c r="K21" s="1103"/>
      <c r="L21" s="1103"/>
      <c r="M21" s="1103"/>
      <c r="N21" s="1103"/>
      <c r="O21" s="1103"/>
      <c r="P21" s="1103"/>
      <c r="Q21" s="1103"/>
      <c r="R21" s="1103"/>
      <c r="S21" s="1103"/>
      <c r="T21" s="1103"/>
      <c r="U21" s="1103"/>
      <c r="V21" s="1103"/>
      <c r="W21" s="1103"/>
      <c r="X21" s="1103"/>
      <c r="Y21" s="1103"/>
      <c r="Z21" s="1103"/>
      <c r="AA21" s="1103"/>
      <c r="AB21" s="1103"/>
      <c r="AC21" s="1103"/>
      <c r="AD21" s="1103"/>
      <c r="AE21" s="1103"/>
      <c r="AF21" s="1103"/>
      <c r="AG21" s="1103"/>
      <c r="AH21" s="1103"/>
      <c r="AI21" s="1103"/>
      <c r="AJ21" s="1103"/>
      <c r="AK21" s="1103"/>
      <c r="AL21" s="1103"/>
      <c r="AM21" s="1103"/>
      <c r="AN21" s="1103"/>
      <c r="AO21" s="1103"/>
      <c r="AP21" s="1103"/>
      <c r="AQ21" s="1103"/>
      <c r="AR21" s="1103"/>
      <c r="AS21" s="1103"/>
      <c r="AT21" s="1103"/>
      <c r="AU21" s="1103"/>
      <c r="AV21" s="1103"/>
      <c r="AW21" s="1103"/>
      <c r="AX21" s="1103"/>
      <c r="AY21" s="1103"/>
      <c r="AZ21" s="1103"/>
      <c r="BA21" s="1103"/>
      <c r="BB21" s="1103"/>
      <c r="BC21" s="1103"/>
      <c r="BD21" s="1103"/>
      <c r="BE21" s="1103"/>
      <c r="BF21" s="1103"/>
      <c r="BG21" s="1103"/>
      <c r="BH21" s="1103"/>
      <c r="BI21" s="1103"/>
      <c r="BJ21" s="1103"/>
      <c r="BK21" s="1103"/>
      <c r="BL21" s="1103"/>
      <c r="BM21" s="1103"/>
      <c r="BN21" s="1103"/>
      <c r="BO21" s="1103"/>
      <c r="BP21" s="1103"/>
      <c r="BQ21" s="1103"/>
      <c r="BR21" s="1103"/>
      <c r="BS21" s="1103"/>
      <c r="BT21" s="1103"/>
      <c r="BU21" s="1103"/>
      <c r="BV21" s="1103"/>
      <c r="BW21" s="1103"/>
      <c r="BX21" s="1103"/>
      <c r="BY21" s="1103"/>
      <c r="BZ21" s="1103"/>
      <c r="CA21" s="1103"/>
      <c r="CB21" s="1103"/>
      <c r="CC21" s="1103"/>
      <c r="CD21" s="1103"/>
      <c r="CE21" s="1103"/>
      <c r="CF21" s="1103"/>
      <c r="CG21" s="1103"/>
      <c r="CH21" s="1103"/>
      <c r="CI21" s="1103"/>
      <c r="CJ21" s="1103"/>
      <c r="CK21" s="1103"/>
      <c r="CL21" s="1103"/>
      <c r="CM21" s="1103"/>
      <c r="CN21" s="1103"/>
      <c r="CO21" s="1103"/>
      <c r="CP21" s="1103"/>
      <c r="CQ21" s="1103"/>
      <c r="CR21" s="1103"/>
      <c r="CS21" s="1103"/>
      <c r="CT21" s="1103"/>
      <c r="CU21" s="1103"/>
      <c r="CV21" s="1103"/>
      <c r="CW21" s="1103"/>
      <c r="CX21" s="1103"/>
      <c r="CY21" s="1103"/>
      <c r="CZ21" s="1103"/>
      <c r="DA21" s="1103"/>
      <c r="DB21" s="1103"/>
      <c r="DC21" s="1103"/>
      <c r="DD21" s="1103"/>
      <c r="DE21" s="1103"/>
      <c r="DF21" s="1103"/>
      <c r="DG21" s="1103"/>
      <c r="DH21" s="1103"/>
      <c r="DI21" s="1103"/>
      <c r="DJ21" s="1103"/>
      <c r="DK21" s="1103"/>
      <c r="DL21" s="1103"/>
      <c r="DM21" s="1103"/>
      <c r="DN21" s="1103"/>
      <c r="DO21" s="1103"/>
      <c r="DP21" s="1103"/>
      <c r="DQ21" s="1103"/>
      <c r="DR21" s="1103"/>
      <c r="DS21" s="1103"/>
      <c r="DT21" s="1103"/>
      <c r="DU21" s="1103"/>
      <c r="DV21" s="1103"/>
      <c r="DW21" s="1103"/>
      <c r="DX21" s="1103"/>
      <c r="DY21" s="1103"/>
      <c r="DZ21" s="1103"/>
      <c r="EA21" s="1103"/>
      <c r="EB21" s="1103"/>
      <c r="EC21" s="1103"/>
      <c r="ED21" s="1103"/>
      <c r="EE21" s="1103"/>
      <c r="EF21" s="1103"/>
      <c r="EG21" s="1103"/>
      <c r="EH21" s="1103"/>
      <c r="EI21" s="1103"/>
      <c r="EJ21" s="1103"/>
      <c r="EK21" s="1103"/>
      <c r="EL21" s="1103"/>
      <c r="EM21" s="1103"/>
      <c r="EN21" s="1103"/>
      <c r="EO21" s="1103"/>
      <c r="EP21" s="1103"/>
      <c r="EQ21" s="1103"/>
      <c r="ER21" s="1103"/>
      <c r="ES21" s="1103"/>
      <c r="ET21" s="1103"/>
      <c r="EU21" s="1103"/>
      <c r="EV21" s="1103"/>
      <c r="EW21" s="1103"/>
      <c r="EX21" s="1103"/>
      <c r="EY21" s="1103"/>
      <c r="EZ21" s="1103"/>
      <c r="FA21" s="1103"/>
      <c r="FB21" s="1103"/>
      <c r="FC21" s="1103"/>
      <c r="FD21" s="1103"/>
      <c r="FE21" s="1103"/>
      <c r="FF21" s="1103"/>
      <c r="FG21" s="1103"/>
      <c r="FH21" s="1103"/>
      <c r="FI21" s="1103"/>
      <c r="FJ21" s="1103"/>
      <c r="FK21" s="1103"/>
      <c r="FL21" s="1103"/>
      <c r="FM21" s="1103"/>
      <c r="FN21" s="1103"/>
      <c r="FO21" s="1103"/>
      <c r="FP21" s="1103"/>
      <c r="FQ21" s="1103"/>
      <c r="FR21" s="1103"/>
      <c r="FS21" s="1103"/>
      <c r="FT21" s="1103"/>
      <c r="FU21" s="1103"/>
      <c r="FV21" s="1103"/>
      <c r="FW21" s="1103"/>
      <c r="FX21" s="1103"/>
      <c r="FY21" s="1103"/>
      <c r="FZ21" s="1103"/>
      <c r="GA21" s="1103"/>
      <c r="GB21" s="1103"/>
      <c r="GC21" s="1103"/>
      <c r="GD21" s="1103"/>
      <c r="GE21" s="1103"/>
      <c r="GF21" s="1103"/>
      <c r="GG21" s="1103"/>
      <c r="GH21" s="1103"/>
      <c r="GI21" s="1103"/>
      <c r="GJ21" s="1103"/>
      <c r="GK21" s="1103"/>
      <c r="GL21" s="1103"/>
      <c r="GM21" s="1103"/>
      <c r="GN21" s="1103"/>
      <c r="GO21" s="1103"/>
      <c r="GP21" s="1103"/>
      <c r="GQ21" s="1103"/>
      <c r="GR21" s="1103"/>
      <c r="GS21" s="1103"/>
      <c r="GT21" s="1103"/>
      <c r="GU21" s="1103"/>
      <c r="GV21" s="1103"/>
      <c r="GW21" s="1103"/>
      <c r="GX21" s="1103"/>
      <c r="GY21" s="1103"/>
      <c r="GZ21" s="1103"/>
      <c r="HA21" s="1103"/>
      <c r="HB21" s="1103"/>
      <c r="HC21" s="1103"/>
      <c r="HD21" s="1103"/>
      <c r="HE21" s="1103"/>
      <c r="HF21" s="1103"/>
      <c r="HG21" s="1103"/>
      <c r="HH21" s="1103"/>
      <c r="HI21" s="1103"/>
      <c r="HJ21" s="1103"/>
      <c r="HK21" s="1103"/>
      <c r="HL21" s="1103"/>
      <c r="HM21" s="1103"/>
      <c r="HN21" s="1103"/>
      <c r="HO21" s="1103"/>
      <c r="HP21" s="1103"/>
      <c r="HQ21" s="1103"/>
      <c r="HR21" s="1103"/>
      <c r="HS21" s="1103"/>
      <c r="HT21" s="1103"/>
      <c r="HU21" s="1103"/>
      <c r="HV21" s="1103"/>
      <c r="HW21" s="1103"/>
      <c r="HX21" s="1103"/>
      <c r="HY21" s="1103"/>
      <c r="HZ21" s="1103"/>
      <c r="IA21" s="1103"/>
      <c r="IB21" s="1103"/>
      <c r="IC21" s="1103"/>
      <c r="ID21" s="1103"/>
      <c r="IE21" s="1103"/>
      <c r="IF21" s="1103"/>
      <c r="IG21" s="1103"/>
      <c r="IH21" s="1103"/>
      <c r="II21" s="1103"/>
      <c r="IJ21" s="1103"/>
      <c r="IK21" s="1103"/>
      <c r="IL21" s="1103"/>
      <c r="IM21" s="1103"/>
      <c r="IN21" s="1103"/>
      <c r="IO21" s="1103"/>
      <c r="IP21" s="1103"/>
      <c r="IQ21" s="1103"/>
      <c r="IR21" s="1103"/>
      <c r="IS21" s="1103"/>
      <c r="IT21" s="1103"/>
      <c r="IU21" s="1103"/>
    </row>
    <row r="22" spans="1:255" ht="17.25">
      <c r="A22" s="1104"/>
      <c r="B22" s="1104"/>
      <c r="C22" s="1105"/>
      <c r="D22" s="1104"/>
      <c r="E22" s="1106"/>
      <c r="F22" s="1107"/>
      <c r="G22" s="1104"/>
      <c r="H22" s="1104"/>
      <c r="I22" s="1104"/>
      <c r="J22" s="1104"/>
      <c r="K22" s="1104"/>
      <c r="L22" s="1104"/>
      <c r="M22" s="1104"/>
      <c r="N22" s="1104"/>
      <c r="O22" s="1104"/>
      <c r="P22" s="1104"/>
      <c r="Q22" s="1104"/>
      <c r="R22" s="1104"/>
      <c r="S22" s="1104"/>
      <c r="T22" s="1104"/>
      <c r="U22" s="1104"/>
      <c r="V22" s="1104"/>
      <c r="W22" s="1104"/>
      <c r="X22" s="1104"/>
      <c r="Y22" s="1104"/>
      <c r="Z22" s="1104"/>
      <c r="AA22" s="1104"/>
      <c r="AB22" s="1104"/>
      <c r="AC22" s="1104"/>
      <c r="AD22" s="1104"/>
      <c r="AE22" s="1104"/>
      <c r="AF22" s="1104"/>
      <c r="AG22" s="1104"/>
      <c r="AH22" s="1104"/>
      <c r="AI22" s="1104"/>
      <c r="AJ22" s="1104"/>
      <c r="AK22" s="1104"/>
      <c r="AL22" s="1104"/>
      <c r="AM22" s="1104"/>
      <c r="AN22" s="1104"/>
      <c r="AO22" s="1104"/>
      <c r="AP22" s="1104"/>
      <c r="AQ22" s="1104"/>
      <c r="AR22" s="1104"/>
      <c r="AS22" s="1104"/>
      <c r="AT22" s="1104"/>
      <c r="AU22" s="1104"/>
      <c r="AV22" s="1104"/>
      <c r="AW22" s="1104"/>
      <c r="AX22" s="1104"/>
      <c r="AY22" s="1104"/>
      <c r="AZ22" s="1104"/>
      <c r="BA22" s="1104"/>
      <c r="BB22" s="1104"/>
      <c r="BC22" s="1104"/>
      <c r="BD22" s="1104"/>
      <c r="BE22" s="1104"/>
      <c r="BF22" s="1104"/>
      <c r="BG22" s="1104"/>
      <c r="BH22" s="1104"/>
      <c r="BI22" s="1104"/>
      <c r="BJ22" s="1104"/>
      <c r="BK22" s="1104"/>
      <c r="BL22" s="1104"/>
      <c r="BM22" s="1104"/>
      <c r="BN22" s="1104"/>
      <c r="BO22" s="1104"/>
      <c r="BP22" s="1104"/>
      <c r="BQ22" s="1104"/>
      <c r="BR22" s="1104"/>
      <c r="BS22" s="1104"/>
      <c r="BT22" s="1104"/>
      <c r="BU22" s="1104"/>
      <c r="BV22" s="1104"/>
      <c r="BW22" s="1104"/>
      <c r="BX22" s="1104"/>
      <c r="BY22" s="1104"/>
      <c r="BZ22" s="1104"/>
      <c r="CA22" s="1104"/>
      <c r="CB22" s="1104"/>
      <c r="CC22" s="1104"/>
      <c r="CD22" s="1104"/>
      <c r="CE22" s="1104"/>
      <c r="CF22" s="1104"/>
      <c r="CG22" s="1104"/>
      <c r="CH22" s="1104"/>
      <c r="CI22" s="1104"/>
      <c r="CJ22" s="1104"/>
      <c r="CK22" s="1104"/>
      <c r="CL22" s="1104"/>
      <c r="CM22" s="1104"/>
      <c r="CN22" s="1104"/>
      <c r="CO22" s="1104"/>
      <c r="CP22" s="1104"/>
      <c r="CQ22" s="1104"/>
      <c r="CR22" s="1104"/>
      <c r="CS22" s="1104"/>
      <c r="CT22" s="1104"/>
      <c r="CU22" s="1104"/>
      <c r="CV22" s="1104"/>
      <c r="CW22" s="1104"/>
      <c r="CX22" s="1104"/>
      <c r="CY22" s="1104"/>
      <c r="CZ22" s="1104"/>
      <c r="DA22" s="1104"/>
      <c r="DB22" s="1104"/>
      <c r="DC22" s="1104"/>
      <c r="DD22" s="1104"/>
      <c r="DE22" s="1104"/>
      <c r="DF22" s="1104"/>
      <c r="DG22" s="1104"/>
      <c r="DH22" s="1104"/>
      <c r="DI22" s="1104"/>
      <c r="DJ22" s="1104"/>
      <c r="DK22" s="1104"/>
      <c r="DL22" s="1104"/>
      <c r="DM22" s="1104"/>
      <c r="DN22" s="1104"/>
      <c r="DO22" s="1104"/>
      <c r="DP22" s="1104"/>
      <c r="DQ22" s="1104"/>
      <c r="DR22" s="1104"/>
      <c r="DS22" s="1104"/>
      <c r="DT22" s="1104"/>
      <c r="DU22" s="1104"/>
      <c r="DV22" s="1104"/>
      <c r="DW22" s="1104"/>
      <c r="DX22" s="1104"/>
      <c r="DY22" s="1104"/>
      <c r="DZ22" s="1104"/>
      <c r="EA22" s="1104"/>
      <c r="EB22" s="1104"/>
      <c r="EC22" s="1104"/>
      <c r="ED22" s="1104"/>
      <c r="EE22" s="1104"/>
      <c r="EF22" s="1104"/>
      <c r="EG22" s="1104"/>
      <c r="EH22" s="1104"/>
      <c r="EI22" s="1104"/>
      <c r="EJ22" s="1104"/>
      <c r="EK22" s="1104"/>
      <c r="EL22" s="1104"/>
      <c r="EM22" s="1104"/>
      <c r="EN22" s="1104"/>
      <c r="EO22" s="1104"/>
      <c r="EP22" s="1104"/>
      <c r="EQ22" s="1104"/>
      <c r="ER22" s="1104"/>
      <c r="ES22" s="1104"/>
      <c r="ET22" s="1104"/>
      <c r="EU22" s="1104"/>
      <c r="EV22" s="1104"/>
      <c r="EW22" s="1104"/>
      <c r="EX22" s="1104"/>
      <c r="EY22" s="1104"/>
      <c r="EZ22" s="1104"/>
      <c r="FA22" s="1104"/>
      <c r="FB22" s="1104"/>
      <c r="FC22" s="1104"/>
      <c r="FD22" s="1104"/>
      <c r="FE22" s="1104"/>
      <c r="FF22" s="1104"/>
      <c r="FG22" s="1104"/>
      <c r="FH22" s="1104"/>
      <c r="FI22" s="1104"/>
      <c r="FJ22" s="1104"/>
      <c r="FK22" s="1104"/>
      <c r="FL22" s="1104"/>
      <c r="FM22" s="1104"/>
      <c r="FN22" s="1104"/>
      <c r="FO22" s="1104"/>
      <c r="FP22" s="1104"/>
      <c r="FQ22" s="1104"/>
      <c r="FR22" s="1104"/>
      <c r="FS22" s="1104"/>
      <c r="FT22" s="1104"/>
      <c r="FU22" s="1104"/>
      <c r="FV22" s="1104"/>
      <c r="FW22" s="1104"/>
      <c r="FX22" s="1104"/>
      <c r="FY22" s="1104"/>
      <c r="FZ22" s="1104"/>
      <c r="GA22" s="1104"/>
      <c r="GB22" s="1104"/>
      <c r="GC22" s="1104"/>
      <c r="GD22" s="1104"/>
      <c r="GE22" s="1104"/>
      <c r="GF22" s="1104"/>
      <c r="GG22" s="1104"/>
      <c r="GH22" s="1104"/>
      <c r="GI22" s="1104"/>
      <c r="GJ22" s="1104"/>
      <c r="GK22" s="1104"/>
      <c r="GL22" s="1104"/>
      <c r="GM22" s="1104"/>
      <c r="GN22" s="1104"/>
      <c r="GO22" s="1104"/>
      <c r="GP22" s="1104"/>
      <c r="GQ22" s="1104"/>
      <c r="GR22" s="1104"/>
      <c r="GS22" s="1104"/>
      <c r="GT22" s="1104"/>
      <c r="GU22" s="1104"/>
      <c r="GV22" s="1104"/>
      <c r="GW22" s="1104"/>
      <c r="GX22" s="1104"/>
      <c r="GY22" s="1104"/>
      <c r="GZ22" s="1104"/>
      <c r="HA22" s="1104"/>
      <c r="HB22" s="1104"/>
      <c r="HC22" s="1104"/>
      <c r="HD22" s="1104"/>
      <c r="HE22" s="1104"/>
      <c r="HF22" s="1104"/>
      <c r="HG22" s="1104"/>
      <c r="HH22" s="1104"/>
      <c r="HI22" s="1104"/>
      <c r="HJ22" s="1104"/>
      <c r="HK22" s="1104"/>
      <c r="HL22" s="1104"/>
      <c r="HM22" s="1104"/>
      <c r="HN22" s="1104"/>
      <c r="HO22" s="1104"/>
      <c r="HP22" s="1104"/>
      <c r="HQ22" s="1104"/>
      <c r="HR22" s="1104"/>
      <c r="HS22" s="1104"/>
      <c r="HT22" s="1104"/>
      <c r="HU22" s="1104"/>
      <c r="HV22" s="1104"/>
      <c r="HW22" s="1104"/>
      <c r="HX22" s="1104"/>
      <c r="HY22" s="1104"/>
      <c r="HZ22" s="1104"/>
      <c r="IA22" s="1104"/>
      <c r="IB22" s="1104"/>
      <c r="IC22" s="1104"/>
      <c r="ID22" s="1104"/>
      <c r="IE22" s="1104"/>
      <c r="IF22" s="1104"/>
      <c r="IG22" s="1104"/>
      <c r="IH22" s="1104"/>
      <c r="II22" s="1104"/>
      <c r="IJ22" s="1104"/>
      <c r="IK22" s="1104"/>
      <c r="IL22" s="1104"/>
      <c r="IM22" s="1104"/>
      <c r="IN22" s="1104"/>
      <c r="IO22" s="1104"/>
      <c r="IP22" s="1104"/>
      <c r="IQ22" s="1104"/>
      <c r="IR22" s="1104"/>
      <c r="IS22" s="1104"/>
      <c r="IT22" s="1104"/>
      <c r="IU22" s="1104"/>
    </row>
    <row r="23" spans="1:6" ht="17.25">
      <c r="A23" s="418" t="s">
        <v>566</v>
      </c>
      <c r="B23" s="418"/>
      <c r="D23" s="43"/>
      <c r="F23" s="916" t="s">
        <v>567</v>
      </c>
    </row>
    <row r="24" spans="1:6" ht="15">
      <c r="A24" s="94"/>
      <c r="B24" s="1108"/>
      <c r="C24" s="1108"/>
      <c r="D24" s="94"/>
      <c r="E24" s="94"/>
      <c r="F24" s="94"/>
    </row>
  </sheetData>
  <sheetProtection/>
  <mergeCells count="14">
    <mergeCell ref="D18:D19"/>
    <mergeCell ref="F11:F14"/>
    <mergeCell ref="G11:G14"/>
    <mergeCell ref="H11:H14"/>
    <mergeCell ref="D16:E16"/>
    <mergeCell ref="D17:E17"/>
    <mergeCell ref="A7:H7"/>
    <mergeCell ref="A11:A14"/>
    <mergeCell ref="B11:B14"/>
    <mergeCell ref="C11:C14"/>
    <mergeCell ref="D11:D14"/>
    <mergeCell ref="E11:E14"/>
    <mergeCell ref="A8:C8"/>
    <mergeCell ref="A9:C9"/>
  </mergeCells>
  <printOptions/>
  <pageMargins left="0.7874015748031497" right="0.7874015748031497" top="1.1811023622047245" bottom="0.3937007874015748" header="0.31496062992125984" footer="0.31496062992125984"/>
  <pageSetup fitToHeight="0" horizontalDpi="600" verticalDpi="600" orientation="landscape" paperSize="9" scale="65" r:id="rId1"/>
  <rowBreaks count="1" manualBreakCount="1">
    <brk id="23" max="7" man="1"/>
  </rowBreaks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V30"/>
  <sheetViews>
    <sheetView view="pageBreakPreview" zoomScale="80" zoomScaleSheetLayoutView="80" zoomScalePageLayoutView="0" workbookViewId="0" topLeftCell="A1">
      <selection activeCell="J12" sqref="J12"/>
    </sheetView>
  </sheetViews>
  <sheetFormatPr defaultColWidth="9.375" defaultRowHeight="12.75"/>
  <cols>
    <col min="1" max="1" width="12.625" style="94" customWidth="1"/>
    <col min="2" max="2" width="13.00390625" style="94" customWidth="1"/>
    <col min="3" max="3" width="11.875" style="288" customWidth="1"/>
    <col min="4" max="4" width="26.625" style="94" customWidth="1"/>
    <col min="5" max="5" width="42.50390625" style="94" customWidth="1"/>
    <col min="6" max="6" width="16.875" style="94" customWidth="1"/>
    <col min="7" max="7" width="11.875" style="94" customWidth="1"/>
    <col min="8" max="8" width="13.50390625" style="94" customWidth="1"/>
    <col min="9" max="16384" width="9.375" style="94" customWidth="1"/>
  </cols>
  <sheetData>
    <row r="1" spans="6:7" ht="15">
      <c r="F1" s="79" t="s">
        <v>749</v>
      </c>
      <c r="G1" s="88"/>
    </row>
    <row r="2" spans="6:7" ht="15">
      <c r="F2" s="79" t="s">
        <v>181</v>
      </c>
      <c r="G2" s="88"/>
    </row>
    <row r="3" spans="6:7" ht="15">
      <c r="F3" s="220" t="s">
        <v>677</v>
      </c>
      <c r="G3" s="1243"/>
    </row>
    <row r="4" spans="6:7" ht="15">
      <c r="F4" s="220" t="s">
        <v>686</v>
      </c>
      <c r="G4" s="88"/>
    </row>
    <row r="5" spans="6:7" ht="15">
      <c r="F5" s="388"/>
      <c r="G5" s="388"/>
    </row>
    <row r="8" spans="1:256" ht="33.75" customHeight="1">
      <c r="A8" s="1777" t="s">
        <v>689</v>
      </c>
      <c r="B8" s="1777"/>
      <c r="C8" s="1777"/>
      <c r="D8" s="1777"/>
      <c r="E8" s="1777"/>
      <c r="F8" s="1777"/>
      <c r="G8" s="1777"/>
      <c r="H8" s="1777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346"/>
      <c r="AP8" s="346"/>
      <c r="AQ8" s="346"/>
      <c r="AR8" s="346"/>
      <c r="AS8" s="346"/>
      <c r="AT8" s="346"/>
      <c r="AU8" s="346"/>
      <c r="AV8" s="346"/>
      <c r="AW8" s="346"/>
      <c r="AX8" s="346"/>
      <c r="AY8" s="346"/>
      <c r="AZ8" s="346"/>
      <c r="BA8" s="346"/>
      <c r="BB8" s="346"/>
      <c r="BC8" s="346"/>
      <c r="BD8" s="346"/>
      <c r="BE8" s="346"/>
      <c r="BF8" s="346"/>
      <c r="BG8" s="346"/>
      <c r="BH8" s="346"/>
      <c r="BI8" s="346"/>
      <c r="BJ8" s="346"/>
      <c r="BK8" s="346"/>
      <c r="BL8" s="346"/>
      <c r="BM8" s="346"/>
      <c r="BN8" s="346"/>
      <c r="BO8" s="346"/>
      <c r="BP8" s="346"/>
      <c r="BQ8" s="346"/>
      <c r="BR8" s="346"/>
      <c r="BS8" s="346"/>
      <c r="BT8" s="346"/>
      <c r="BU8" s="346"/>
      <c r="BV8" s="346"/>
      <c r="BW8" s="346"/>
      <c r="BX8" s="346"/>
      <c r="BY8" s="346"/>
      <c r="BZ8" s="346"/>
      <c r="CA8" s="346"/>
      <c r="CB8" s="346"/>
      <c r="CC8" s="346"/>
      <c r="CD8" s="346"/>
      <c r="CE8" s="346"/>
      <c r="CF8" s="346"/>
      <c r="CG8" s="346"/>
      <c r="CH8" s="346"/>
      <c r="CI8" s="346"/>
      <c r="CJ8" s="346"/>
      <c r="CK8" s="346"/>
      <c r="CL8" s="346"/>
      <c r="CM8" s="346"/>
      <c r="CN8" s="346"/>
      <c r="CO8" s="346"/>
      <c r="CP8" s="346"/>
      <c r="CQ8" s="346"/>
      <c r="CR8" s="346"/>
      <c r="CS8" s="346"/>
      <c r="CT8" s="346"/>
      <c r="CU8" s="346"/>
      <c r="CV8" s="346"/>
      <c r="CW8" s="346"/>
      <c r="CX8" s="346"/>
      <c r="CY8" s="346"/>
      <c r="CZ8" s="346"/>
      <c r="DA8" s="346"/>
      <c r="DB8" s="346"/>
      <c r="DC8" s="346"/>
      <c r="DD8" s="346"/>
      <c r="DE8" s="346"/>
      <c r="DF8" s="346"/>
      <c r="DG8" s="346"/>
      <c r="DH8" s="346"/>
      <c r="DI8" s="346"/>
      <c r="DJ8" s="346"/>
      <c r="DK8" s="346"/>
      <c r="DL8" s="346"/>
      <c r="DM8" s="346"/>
      <c r="DN8" s="346"/>
      <c r="DO8" s="346"/>
      <c r="DP8" s="346"/>
      <c r="DQ8" s="346"/>
      <c r="DR8" s="346"/>
      <c r="DS8" s="346"/>
      <c r="DT8" s="346"/>
      <c r="DU8" s="346"/>
      <c r="DV8" s="346"/>
      <c r="DW8" s="346"/>
      <c r="DX8" s="346"/>
      <c r="DY8" s="346"/>
      <c r="DZ8" s="346"/>
      <c r="EA8" s="346"/>
      <c r="EB8" s="346"/>
      <c r="EC8" s="346"/>
      <c r="ED8" s="346"/>
      <c r="EE8" s="346"/>
      <c r="EF8" s="346"/>
      <c r="EG8" s="346"/>
      <c r="EH8" s="346"/>
      <c r="EI8" s="346"/>
      <c r="EJ8" s="346"/>
      <c r="EK8" s="346"/>
      <c r="EL8" s="346"/>
      <c r="EM8" s="346"/>
      <c r="EN8" s="346"/>
      <c r="EO8" s="346"/>
      <c r="EP8" s="346"/>
      <c r="EQ8" s="346"/>
      <c r="ER8" s="346"/>
      <c r="ES8" s="346"/>
      <c r="ET8" s="346"/>
      <c r="EU8" s="346"/>
      <c r="EV8" s="346"/>
      <c r="EW8" s="346"/>
      <c r="EX8" s="346"/>
      <c r="EY8" s="346"/>
      <c r="EZ8" s="346"/>
      <c r="FA8" s="346"/>
      <c r="FB8" s="346"/>
      <c r="FC8" s="346"/>
      <c r="FD8" s="346"/>
      <c r="FE8" s="346"/>
      <c r="FF8" s="346"/>
      <c r="FG8" s="346"/>
      <c r="FH8" s="346"/>
      <c r="FI8" s="346"/>
      <c r="FJ8" s="346"/>
      <c r="FK8" s="346"/>
      <c r="FL8" s="346"/>
      <c r="FM8" s="346"/>
      <c r="FN8" s="346"/>
      <c r="FO8" s="346"/>
      <c r="FP8" s="346"/>
      <c r="FQ8" s="346"/>
      <c r="FR8" s="346"/>
      <c r="FS8" s="346"/>
      <c r="FT8" s="346"/>
      <c r="FU8" s="346"/>
      <c r="FV8" s="346"/>
      <c r="FW8" s="346"/>
      <c r="FX8" s="346"/>
      <c r="FY8" s="346"/>
      <c r="FZ8" s="346"/>
      <c r="GA8" s="346"/>
      <c r="GB8" s="346"/>
      <c r="GC8" s="346"/>
      <c r="GD8" s="346"/>
      <c r="GE8" s="346"/>
      <c r="GF8" s="346"/>
      <c r="GG8" s="346"/>
      <c r="GH8" s="346"/>
      <c r="GI8" s="346"/>
      <c r="GJ8" s="346"/>
      <c r="GK8" s="346"/>
      <c r="GL8" s="346"/>
      <c r="GM8" s="346"/>
      <c r="GN8" s="346"/>
      <c r="GO8" s="346"/>
      <c r="GP8" s="346"/>
      <c r="GQ8" s="346"/>
      <c r="GR8" s="346"/>
      <c r="GS8" s="346"/>
      <c r="GT8" s="346"/>
      <c r="GU8" s="346"/>
      <c r="GV8" s="346"/>
      <c r="GW8" s="346"/>
      <c r="GX8" s="346"/>
      <c r="GY8" s="346"/>
      <c r="GZ8" s="346"/>
      <c r="HA8" s="346"/>
      <c r="HB8" s="346"/>
      <c r="HC8" s="346"/>
      <c r="HD8" s="346"/>
      <c r="HE8" s="346"/>
      <c r="HF8" s="346"/>
      <c r="HG8" s="346"/>
      <c r="HH8" s="346"/>
      <c r="HI8" s="346"/>
      <c r="HJ8" s="346"/>
      <c r="HK8" s="346"/>
      <c r="HL8" s="346"/>
      <c r="HM8" s="346"/>
      <c r="HN8" s="346"/>
      <c r="HO8" s="346"/>
      <c r="HP8" s="346"/>
      <c r="HQ8" s="346"/>
      <c r="HR8" s="346"/>
      <c r="HS8" s="346"/>
      <c r="HT8" s="346"/>
      <c r="HU8" s="346"/>
      <c r="HV8" s="346"/>
      <c r="HW8" s="346"/>
      <c r="HX8" s="346"/>
      <c r="HY8" s="346"/>
      <c r="HZ8" s="346"/>
      <c r="IA8" s="346"/>
      <c r="IB8" s="346"/>
      <c r="IC8" s="346"/>
      <c r="ID8" s="346"/>
      <c r="IE8" s="346"/>
      <c r="IF8" s="346"/>
      <c r="IG8" s="346"/>
      <c r="IH8" s="346"/>
      <c r="II8" s="346"/>
      <c r="IJ8" s="346"/>
      <c r="IK8" s="346"/>
      <c r="IL8" s="346"/>
      <c r="IM8" s="346"/>
      <c r="IN8" s="346"/>
      <c r="IO8" s="346"/>
      <c r="IP8" s="346"/>
      <c r="IQ8" s="346"/>
      <c r="IR8" s="346"/>
      <c r="IS8" s="346"/>
      <c r="IT8" s="346"/>
      <c r="IU8" s="346"/>
      <c r="IV8" s="346"/>
    </row>
    <row r="9" spans="1:256" ht="34.5" customHeight="1">
      <c r="A9" s="1792">
        <v>15591000000</v>
      </c>
      <c r="B9" s="1792"/>
      <c r="C9" s="1792"/>
      <c r="D9" s="1078"/>
      <c r="E9" s="1078"/>
      <c r="F9" s="1078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46"/>
      <c r="AD9" s="346"/>
      <c r="AE9" s="346"/>
      <c r="AF9" s="346"/>
      <c r="AG9" s="346"/>
      <c r="AH9" s="346"/>
      <c r="AI9" s="346"/>
      <c r="AJ9" s="346"/>
      <c r="AK9" s="346"/>
      <c r="AL9" s="346"/>
      <c r="AM9" s="346"/>
      <c r="AN9" s="346"/>
      <c r="AO9" s="346"/>
      <c r="AP9" s="346"/>
      <c r="AQ9" s="346"/>
      <c r="AR9" s="346"/>
      <c r="AS9" s="346"/>
      <c r="AT9" s="346"/>
      <c r="AU9" s="346"/>
      <c r="AV9" s="346"/>
      <c r="AW9" s="346"/>
      <c r="AX9" s="346"/>
      <c r="AY9" s="346"/>
      <c r="AZ9" s="346"/>
      <c r="BA9" s="346"/>
      <c r="BB9" s="346"/>
      <c r="BC9" s="346"/>
      <c r="BD9" s="346"/>
      <c r="BE9" s="346"/>
      <c r="BF9" s="346"/>
      <c r="BG9" s="346"/>
      <c r="BH9" s="346"/>
      <c r="BI9" s="346"/>
      <c r="BJ9" s="346"/>
      <c r="BK9" s="346"/>
      <c r="BL9" s="346"/>
      <c r="BM9" s="346"/>
      <c r="BN9" s="346"/>
      <c r="BO9" s="346"/>
      <c r="BP9" s="346"/>
      <c r="BQ9" s="346"/>
      <c r="BR9" s="346"/>
      <c r="BS9" s="346"/>
      <c r="BT9" s="346"/>
      <c r="BU9" s="346"/>
      <c r="BV9" s="346"/>
      <c r="BW9" s="346"/>
      <c r="BX9" s="346"/>
      <c r="BY9" s="346"/>
      <c r="BZ9" s="346"/>
      <c r="CA9" s="346"/>
      <c r="CB9" s="346"/>
      <c r="CC9" s="346"/>
      <c r="CD9" s="346"/>
      <c r="CE9" s="346"/>
      <c r="CF9" s="346"/>
      <c r="CG9" s="346"/>
      <c r="CH9" s="346"/>
      <c r="CI9" s="346"/>
      <c r="CJ9" s="346"/>
      <c r="CK9" s="346"/>
      <c r="CL9" s="346"/>
      <c r="CM9" s="346"/>
      <c r="CN9" s="346"/>
      <c r="CO9" s="346"/>
      <c r="CP9" s="346"/>
      <c r="CQ9" s="346"/>
      <c r="CR9" s="346"/>
      <c r="CS9" s="346"/>
      <c r="CT9" s="346"/>
      <c r="CU9" s="346"/>
      <c r="CV9" s="346"/>
      <c r="CW9" s="346"/>
      <c r="CX9" s="346"/>
      <c r="CY9" s="346"/>
      <c r="CZ9" s="346"/>
      <c r="DA9" s="346"/>
      <c r="DB9" s="346"/>
      <c r="DC9" s="346"/>
      <c r="DD9" s="346"/>
      <c r="DE9" s="346"/>
      <c r="DF9" s="346"/>
      <c r="DG9" s="346"/>
      <c r="DH9" s="346"/>
      <c r="DI9" s="346"/>
      <c r="DJ9" s="346"/>
      <c r="DK9" s="346"/>
      <c r="DL9" s="346"/>
      <c r="DM9" s="346"/>
      <c r="DN9" s="346"/>
      <c r="DO9" s="346"/>
      <c r="DP9" s="346"/>
      <c r="DQ9" s="346"/>
      <c r="DR9" s="346"/>
      <c r="DS9" s="346"/>
      <c r="DT9" s="346"/>
      <c r="DU9" s="346"/>
      <c r="DV9" s="346"/>
      <c r="DW9" s="346"/>
      <c r="DX9" s="346"/>
      <c r="DY9" s="346"/>
      <c r="DZ9" s="346"/>
      <c r="EA9" s="346"/>
      <c r="EB9" s="346"/>
      <c r="EC9" s="346"/>
      <c r="ED9" s="346"/>
      <c r="EE9" s="346"/>
      <c r="EF9" s="346"/>
      <c r="EG9" s="346"/>
      <c r="EH9" s="346"/>
      <c r="EI9" s="346"/>
      <c r="EJ9" s="346"/>
      <c r="EK9" s="346"/>
      <c r="EL9" s="346"/>
      <c r="EM9" s="346"/>
      <c r="EN9" s="346"/>
      <c r="EO9" s="346"/>
      <c r="EP9" s="346"/>
      <c r="EQ9" s="346"/>
      <c r="ER9" s="346"/>
      <c r="ES9" s="346"/>
      <c r="ET9" s="346"/>
      <c r="EU9" s="346"/>
      <c r="EV9" s="346"/>
      <c r="EW9" s="346"/>
      <c r="EX9" s="346"/>
      <c r="EY9" s="346"/>
      <c r="EZ9" s="346"/>
      <c r="FA9" s="346"/>
      <c r="FB9" s="346"/>
      <c r="FC9" s="346"/>
      <c r="FD9" s="346"/>
      <c r="FE9" s="346"/>
      <c r="FF9" s="346"/>
      <c r="FG9" s="346"/>
      <c r="FH9" s="346"/>
      <c r="FI9" s="346"/>
      <c r="FJ9" s="346"/>
      <c r="FK9" s="346"/>
      <c r="FL9" s="346"/>
      <c r="FM9" s="346"/>
      <c r="FN9" s="346"/>
      <c r="FO9" s="346"/>
      <c r="FP9" s="346"/>
      <c r="FQ9" s="346"/>
      <c r="FR9" s="346"/>
      <c r="FS9" s="346"/>
      <c r="FT9" s="346"/>
      <c r="FU9" s="346"/>
      <c r="FV9" s="346"/>
      <c r="FW9" s="346"/>
      <c r="FX9" s="346"/>
      <c r="FY9" s="346"/>
      <c r="FZ9" s="346"/>
      <c r="GA9" s="346"/>
      <c r="GB9" s="346"/>
      <c r="GC9" s="346"/>
      <c r="GD9" s="346"/>
      <c r="GE9" s="346"/>
      <c r="GF9" s="346"/>
      <c r="GG9" s="346"/>
      <c r="GH9" s="346"/>
      <c r="GI9" s="346"/>
      <c r="GJ9" s="346"/>
      <c r="GK9" s="346"/>
      <c r="GL9" s="346"/>
      <c r="GM9" s="346"/>
      <c r="GN9" s="346"/>
      <c r="GO9" s="346"/>
      <c r="GP9" s="346"/>
      <c r="GQ9" s="346"/>
      <c r="GR9" s="346"/>
      <c r="GS9" s="346"/>
      <c r="GT9" s="346"/>
      <c r="GU9" s="346"/>
      <c r="GV9" s="346"/>
      <c r="GW9" s="346"/>
      <c r="GX9" s="346"/>
      <c r="GY9" s="346"/>
      <c r="GZ9" s="346"/>
      <c r="HA9" s="346"/>
      <c r="HB9" s="346"/>
      <c r="HC9" s="346"/>
      <c r="HD9" s="346"/>
      <c r="HE9" s="346"/>
      <c r="HF9" s="346"/>
      <c r="HG9" s="346"/>
      <c r="HH9" s="346"/>
      <c r="HI9" s="346"/>
      <c r="HJ9" s="346"/>
      <c r="HK9" s="346"/>
      <c r="HL9" s="346"/>
      <c r="HM9" s="346"/>
      <c r="HN9" s="346"/>
      <c r="HO9" s="346"/>
      <c r="HP9" s="346"/>
      <c r="HQ9" s="346"/>
      <c r="HR9" s="346"/>
      <c r="HS9" s="346"/>
      <c r="HT9" s="346"/>
      <c r="HU9" s="346"/>
      <c r="HV9" s="346"/>
      <c r="HW9" s="346"/>
      <c r="HX9" s="346"/>
      <c r="HY9" s="346"/>
      <c r="HZ9" s="346"/>
      <c r="IA9" s="346"/>
      <c r="IB9" s="346"/>
      <c r="IC9" s="346"/>
      <c r="ID9" s="346"/>
      <c r="IE9" s="346"/>
      <c r="IF9" s="346"/>
      <c r="IG9" s="346"/>
      <c r="IH9" s="346"/>
      <c r="II9" s="346"/>
      <c r="IJ9" s="346"/>
      <c r="IK9" s="346"/>
      <c r="IL9" s="346"/>
      <c r="IM9" s="346"/>
      <c r="IN9" s="346"/>
      <c r="IO9" s="346"/>
      <c r="IP9" s="346"/>
      <c r="IQ9" s="346"/>
      <c r="IR9" s="346"/>
      <c r="IS9" s="346"/>
      <c r="IT9" s="346"/>
      <c r="IU9" s="346"/>
      <c r="IV9" s="346"/>
    </row>
    <row r="10" spans="1:256" ht="18" thickBot="1">
      <c r="A10" s="1683" t="s">
        <v>338</v>
      </c>
      <c r="B10" s="1683"/>
      <c r="C10" s="1683"/>
      <c r="D10" s="1078"/>
      <c r="E10" s="1078"/>
      <c r="G10" s="1266" t="s">
        <v>308</v>
      </c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346"/>
      <c r="AM10" s="346"/>
      <c r="AN10" s="346"/>
      <c r="AO10" s="346"/>
      <c r="AP10" s="346"/>
      <c r="AQ10" s="346"/>
      <c r="AR10" s="346"/>
      <c r="AS10" s="346"/>
      <c r="AT10" s="346"/>
      <c r="AU10" s="346"/>
      <c r="AV10" s="346"/>
      <c r="AW10" s="346"/>
      <c r="AX10" s="346"/>
      <c r="AY10" s="346"/>
      <c r="AZ10" s="346"/>
      <c r="BA10" s="346"/>
      <c r="BB10" s="346"/>
      <c r="BC10" s="346"/>
      <c r="BD10" s="346"/>
      <c r="BE10" s="346"/>
      <c r="BF10" s="346"/>
      <c r="BG10" s="346"/>
      <c r="BH10" s="346"/>
      <c r="BI10" s="346"/>
      <c r="BJ10" s="346"/>
      <c r="BK10" s="346"/>
      <c r="BL10" s="346"/>
      <c r="BM10" s="346"/>
      <c r="BN10" s="346"/>
      <c r="BO10" s="346"/>
      <c r="BP10" s="346"/>
      <c r="BQ10" s="346"/>
      <c r="BR10" s="346"/>
      <c r="BS10" s="346"/>
      <c r="BT10" s="346"/>
      <c r="BU10" s="346"/>
      <c r="BV10" s="346"/>
      <c r="BW10" s="346"/>
      <c r="BX10" s="346"/>
      <c r="BY10" s="346"/>
      <c r="BZ10" s="346"/>
      <c r="CA10" s="346"/>
      <c r="CB10" s="346"/>
      <c r="CC10" s="346"/>
      <c r="CD10" s="346"/>
      <c r="CE10" s="346"/>
      <c r="CF10" s="346"/>
      <c r="CG10" s="346"/>
      <c r="CH10" s="346"/>
      <c r="CI10" s="346"/>
      <c r="CJ10" s="346"/>
      <c r="CK10" s="346"/>
      <c r="CL10" s="346"/>
      <c r="CM10" s="346"/>
      <c r="CN10" s="346"/>
      <c r="CO10" s="346"/>
      <c r="CP10" s="346"/>
      <c r="CQ10" s="346"/>
      <c r="CR10" s="346"/>
      <c r="CS10" s="346"/>
      <c r="CT10" s="346"/>
      <c r="CU10" s="346"/>
      <c r="CV10" s="346"/>
      <c r="CW10" s="346"/>
      <c r="CX10" s="346"/>
      <c r="CY10" s="346"/>
      <c r="CZ10" s="346"/>
      <c r="DA10" s="346"/>
      <c r="DB10" s="346"/>
      <c r="DC10" s="346"/>
      <c r="DD10" s="346"/>
      <c r="DE10" s="346"/>
      <c r="DF10" s="346"/>
      <c r="DG10" s="346"/>
      <c r="DH10" s="346"/>
      <c r="DI10" s="346"/>
      <c r="DJ10" s="346"/>
      <c r="DK10" s="346"/>
      <c r="DL10" s="346"/>
      <c r="DM10" s="346"/>
      <c r="DN10" s="346"/>
      <c r="DO10" s="346"/>
      <c r="DP10" s="346"/>
      <c r="DQ10" s="346"/>
      <c r="DR10" s="346"/>
      <c r="DS10" s="346"/>
      <c r="DT10" s="346"/>
      <c r="DU10" s="346"/>
      <c r="DV10" s="346"/>
      <c r="DW10" s="346"/>
      <c r="DX10" s="346"/>
      <c r="DY10" s="346"/>
      <c r="DZ10" s="346"/>
      <c r="EA10" s="346"/>
      <c r="EB10" s="346"/>
      <c r="EC10" s="346"/>
      <c r="ED10" s="346"/>
      <c r="EE10" s="346"/>
      <c r="EF10" s="346"/>
      <c r="EG10" s="346"/>
      <c r="EH10" s="346"/>
      <c r="EI10" s="346"/>
      <c r="EJ10" s="346"/>
      <c r="EK10" s="346"/>
      <c r="EL10" s="346"/>
      <c r="EM10" s="346"/>
      <c r="EN10" s="346"/>
      <c r="EO10" s="346"/>
      <c r="EP10" s="346"/>
      <c r="EQ10" s="346"/>
      <c r="ER10" s="346"/>
      <c r="ES10" s="346"/>
      <c r="ET10" s="346"/>
      <c r="EU10" s="346"/>
      <c r="EV10" s="346"/>
      <c r="EW10" s="346"/>
      <c r="EX10" s="346"/>
      <c r="EY10" s="346"/>
      <c r="EZ10" s="346"/>
      <c r="FA10" s="346"/>
      <c r="FB10" s="346"/>
      <c r="FC10" s="346"/>
      <c r="FD10" s="346"/>
      <c r="FE10" s="346"/>
      <c r="FF10" s="346"/>
      <c r="FG10" s="346"/>
      <c r="FH10" s="346"/>
      <c r="FI10" s="346"/>
      <c r="FJ10" s="346"/>
      <c r="FK10" s="346"/>
      <c r="FL10" s="346"/>
      <c r="FM10" s="346"/>
      <c r="FN10" s="346"/>
      <c r="FO10" s="346"/>
      <c r="FP10" s="346"/>
      <c r="FQ10" s="346"/>
      <c r="FR10" s="346"/>
      <c r="FS10" s="346"/>
      <c r="FT10" s="346"/>
      <c r="FU10" s="346"/>
      <c r="FV10" s="346"/>
      <c r="FW10" s="346"/>
      <c r="FX10" s="346"/>
      <c r="FY10" s="346"/>
      <c r="FZ10" s="346"/>
      <c r="GA10" s="346"/>
      <c r="GB10" s="346"/>
      <c r="GC10" s="346"/>
      <c r="GD10" s="346"/>
      <c r="GE10" s="346"/>
      <c r="GF10" s="346"/>
      <c r="GG10" s="346"/>
      <c r="GH10" s="346"/>
      <c r="GI10" s="346"/>
      <c r="GJ10" s="346"/>
      <c r="GK10" s="346"/>
      <c r="GL10" s="346"/>
      <c r="GM10" s="346"/>
      <c r="GN10" s="346"/>
      <c r="GO10" s="346"/>
      <c r="GP10" s="346"/>
      <c r="GQ10" s="346"/>
      <c r="GR10" s="346"/>
      <c r="GS10" s="346"/>
      <c r="GT10" s="346"/>
      <c r="GU10" s="346"/>
      <c r="GV10" s="346"/>
      <c r="GW10" s="346"/>
      <c r="GX10" s="346"/>
      <c r="GY10" s="346"/>
      <c r="GZ10" s="346"/>
      <c r="HA10" s="346"/>
      <c r="HB10" s="346"/>
      <c r="HC10" s="346"/>
      <c r="HD10" s="346"/>
      <c r="HE10" s="346"/>
      <c r="HF10" s="346"/>
      <c r="HG10" s="346"/>
      <c r="HH10" s="346"/>
      <c r="HI10" s="346"/>
      <c r="HJ10" s="346"/>
      <c r="HK10" s="346"/>
      <c r="HL10" s="346"/>
      <c r="HM10" s="346"/>
      <c r="HN10" s="346"/>
      <c r="HO10" s="346"/>
      <c r="HP10" s="346"/>
      <c r="HQ10" s="346"/>
      <c r="HR10" s="346"/>
      <c r="HS10" s="346"/>
      <c r="HT10" s="346"/>
      <c r="HU10" s="346"/>
      <c r="HV10" s="346"/>
      <c r="HW10" s="346"/>
      <c r="HX10" s="346"/>
      <c r="HY10" s="346"/>
      <c r="HZ10" s="346"/>
      <c r="IA10" s="346"/>
      <c r="IB10" s="346"/>
      <c r="IC10" s="346"/>
      <c r="ID10" s="346"/>
      <c r="IE10" s="346"/>
      <c r="IF10" s="346"/>
      <c r="IG10" s="346"/>
      <c r="IH10" s="346"/>
      <c r="II10" s="346"/>
      <c r="IJ10" s="346"/>
      <c r="IK10" s="346"/>
      <c r="IL10" s="346"/>
      <c r="IM10" s="346"/>
      <c r="IN10" s="346"/>
      <c r="IO10" s="346"/>
      <c r="IP10" s="346"/>
      <c r="IQ10" s="346"/>
      <c r="IR10" s="346"/>
      <c r="IS10" s="346"/>
      <c r="IT10" s="346"/>
      <c r="IU10" s="346"/>
      <c r="IV10" s="346"/>
    </row>
    <row r="11" spans="1:8" ht="15">
      <c r="A11" s="1756" t="s">
        <v>342</v>
      </c>
      <c r="B11" s="1794" t="s">
        <v>343</v>
      </c>
      <c r="C11" s="1762" t="s">
        <v>309</v>
      </c>
      <c r="D11" s="1759" t="s">
        <v>351</v>
      </c>
      <c r="E11" s="1747" t="s">
        <v>623</v>
      </c>
      <c r="F11" s="1798" t="s">
        <v>684</v>
      </c>
      <c r="G11" s="1690" t="s">
        <v>679</v>
      </c>
      <c r="H11" s="1801" t="s">
        <v>244</v>
      </c>
    </row>
    <row r="12" spans="1:8" ht="119.25" customHeight="1" thickBot="1">
      <c r="A12" s="1793"/>
      <c r="B12" s="1795"/>
      <c r="C12" s="1796"/>
      <c r="D12" s="1797"/>
      <c r="E12" s="1748"/>
      <c r="F12" s="1799"/>
      <c r="G12" s="1691"/>
      <c r="H12" s="1802"/>
    </row>
    <row r="13" spans="1:256" ht="25.5" customHeight="1" thickBot="1">
      <c r="A13" s="1153" t="s">
        <v>310</v>
      </c>
      <c r="B13" s="1260" t="s">
        <v>311</v>
      </c>
      <c r="C13" s="1154" t="s">
        <v>312</v>
      </c>
      <c r="D13" s="1261" t="s">
        <v>313</v>
      </c>
      <c r="E13" s="1261" t="s">
        <v>314</v>
      </c>
      <c r="F13" s="1262" t="s">
        <v>352</v>
      </c>
      <c r="G13" s="1267">
        <v>7</v>
      </c>
      <c r="H13" s="1268">
        <v>8</v>
      </c>
      <c r="I13" s="1244"/>
      <c r="J13" s="1244"/>
      <c r="K13" s="1244"/>
      <c r="L13" s="1244"/>
      <c r="M13" s="1244"/>
      <c r="N13" s="1244"/>
      <c r="O13" s="1244"/>
      <c r="P13" s="1244"/>
      <c r="Q13" s="1244"/>
      <c r="R13" s="1244"/>
      <c r="S13" s="1244"/>
      <c r="T13" s="1244"/>
      <c r="U13" s="1244"/>
      <c r="V13" s="1244"/>
      <c r="W13" s="1244"/>
      <c r="X13" s="1244"/>
      <c r="Y13" s="1244"/>
      <c r="Z13" s="1244"/>
      <c r="AA13" s="1244"/>
      <c r="AB13" s="1244"/>
      <c r="AC13" s="1244"/>
      <c r="AD13" s="1244"/>
      <c r="AE13" s="1244"/>
      <c r="AF13" s="1244"/>
      <c r="AG13" s="1244"/>
      <c r="AH13" s="1244"/>
      <c r="AI13" s="1244"/>
      <c r="AJ13" s="1244"/>
      <c r="AK13" s="1244"/>
      <c r="AL13" s="1244"/>
      <c r="AM13" s="1244"/>
      <c r="AN13" s="1244"/>
      <c r="AO13" s="1244"/>
      <c r="AP13" s="1244"/>
      <c r="AQ13" s="1244"/>
      <c r="AR13" s="1244"/>
      <c r="AS13" s="1244"/>
      <c r="AT13" s="1244"/>
      <c r="AU13" s="1244"/>
      <c r="AV13" s="1244"/>
      <c r="AW13" s="1244"/>
      <c r="AX13" s="1244"/>
      <c r="AY13" s="1244"/>
      <c r="AZ13" s="1244"/>
      <c r="BA13" s="1244"/>
      <c r="BB13" s="1244"/>
      <c r="BC13" s="1244"/>
      <c r="BD13" s="1244"/>
      <c r="BE13" s="1244"/>
      <c r="BF13" s="1244"/>
      <c r="BG13" s="1244"/>
      <c r="BH13" s="1244"/>
      <c r="BI13" s="1244"/>
      <c r="BJ13" s="1244"/>
      <c r="BK13" s="1244"/>
      <c r="BL13" s="1244"/>
      <c r="BM13" s="1244"/>
      <c r="BN13" s="1244"/>
      <c r="BO13" s="1244"/>
      <c r="BP13" s="1244"/>
      <c r="BQ13" s="1244"/>
      <c r="BR13" s="1244"/>
      <c r="BS13" s="1244"/>
      <c r="BT13" s="1244"/>
      <c r="BU13" s="1244"/>
      <c r="BV13" s="1244"/>
      <c r="BW13" s="1244"/>
      <c r="BX13" s="1244"/>
      <c r="BY13" s="1244"/>
      <c r="BZ13" s="1244"/>
      <c r="CA13" s="1244"/>
      <c r="CB13" s="1244"/>
      <c r="CC13" s="1244"/>
      <c r="CD13" s="1244"/>
      <c r="CE13" s="1244"/>
      <c r="CF13" s="1244"/>
      <c r="CG13" s="1244"/>
      <c r="CH13" s="1244"/>
      <c r="CI13" s="1244"/>
      <c r="CJ13" s="1244"/>
      <c r="CK13" s="1244"/>
      <c r="CL13" s="1244"/>
      <c r="CM13" s="1244"/>
      <c r="CN13" s="1244"/>
      <c r="CO13" s="1244"/>
      <c r="CP13" s="1244"/>
      <c r="CQ13" s="1244"/>
      <c r="CR13" s="1244"/>
      <c r="CS13" s="1244"/>
      <c r="CT13" s="1244"/>
      <c r="CU13" s="1244"/>
      <c r="CV13" s="1244"/>
      <c r="CW13" s="1244"/>
      <c r="CX13" s="1244"/>
      <c r="CY13" s="1244"/>
      <c r="CZ13" s="1244"/>
      <c r="DA13" s="1244"/>
      <c r="DB13" s="1244"/>
      <c r="DC13" s="1244"/>
      <c r="DD13" s="1244"/>
      <c r="DE13" s="1244"/>
      <c r="DF13" s="1244"/>
      <c r="DG13" s="1244"/>
      <c r="DH13" s="1244"/>
      <c r="DI13" s="1244"/>
      <c r="DJ13" s="1244"/>
      <c r="DK13" s="1244"/>
      <c r="DL13" s="1244"/>
      <c r="DM13" s="1244"/>
      <c r="DN13" s="1244"/>
      <c r="DO13" s="1244"/>
      <c r="DP13" s="1244"/>
      <c r="DQ13" s="1244"/>
      <c r="DR13" s="1244"/>
      <c r="DS13" s="1244"/>
      <c r="DT13" s="1244"/>
      <c r="DU13" s="1244"/>
      <c r="DV13" s="1244"/>
      <c r="DW13" s="1244"/>
      <c r="DX13" s="1244"/>
      <c r="DY13" s="1244"/>
      <c r="DZ13" s="1244"/>
      <c r="EA13" s="1244"/>
      <c r="EB13" s="1244"/>
      <c r="EC13" s="1244"/>
      <c r="ED13" s="1244"/>
      <c r="EE13" s="1244"/>
      <c r="EF13" s="1244"/>
      <c r="EG13" s="1244"/>
      <c r="EH13" s="1244"/>
      <c r="EI13" s="1244"/>
      <c r="EJ13" s="1244"/>
      <c r="EK13" s="1244"/>
      <c r="EL13" s="1244"/>
      <c r="EM13" s="1244"/>
      <c r="EN13" s="1244"/>
      <c r="EO13" s="1244"/>
      <c r="EP13" s="1244"/>
      <c r="EQ13" s="1244"/>
      <c r="ER13" s="1244"/>
      <c r="ES13" s="1244"/>
      <c r="ET13" s="1244"/>
      <c r="EU13" s="1244"/>
      <c r="EV13" s="1244"/>
      <c r="EW13" s="1244"/>
      <c r="EX13" s="1244"/>
      <c r="EY13" s="1244"/>
      <c r="EZ13" s="1244"/>
      <c r="FA13" s="1244"/>
      <c r="FB13" s="1244"/>
      <c r="FC13" s="1244"/>
      <c r="FD13" s="1244"/>
      <c r="FE13" s="1244"/>
      <c r="FF13" s="1244"/>
      <c r="FG13" s="1244"/>
      <c r="FH13" s="1244"/>
      <c r="FI13" s="1244"/>
      <c r="FJ13" s="1244"/>
      <c r="FK13" s="1244"/>
      <c r="FL13" s="1244"/>
      <c r="FM13" s="1244"/>
      <c r="FN13" s="1244"/>
      <c r="FO13" s="1244"/>
      <c r="FP13" s="1244"/>
      <c r="FQ13" s="1244"/>
      <c r="FR13" s="1244"/>
      <c r="FS13" s="1244"/>
      <c r="FT13" s="1244"/>
      <c r="FU13" s="1244"/>
      <c r="FV13" s="1244"/>
      <c r="FW13" s="1244"/>
      <c r="FX13" s="1244"/>
      <c r="FY13" s="1244"/>
      <c r="FZ13" s="1244"/>
      <c r="GA13" s="1244"/>
      <c r="GB13" s="1244"/>
      <c r="GC13" s="1244"/>
      <c r="GD13" s="1244"/>
      <c r="GE13" s="1244"/>
      <c r="GF13" s="1244"/>
      <c r="GG13" s="1244"/>
      <c r="GH13" s="1244"/>
      <c r="GI13" s="1244"/>
      <c r="GJ13" s="1244"/>
      <c r="GK13" s="1244"/>
      <c r="GL13" s="1244"/>
      <c r="GM13" s="1244"/>
      <c r="GN13" s="1244"/>
      <c r="GO13" s="1244"/>
      <c r="GP13" s="1244"/>
      <c r="GQ13" s="1244"/>
      <c r="GR13" s="1244"/>
      <c r="GS13" s="1244"/>
      <c r="GT13" s="1244"/>
      <c r="GU13" s="1244"/>
      <c r="GV13" s="1244"/>
      <c r="GW13" s="1244"/>
      <c r="GX13" s="1244"/>
      <c r="GY13" s="1244"/>
      <c r="GZ13" s="1244"/>
      <c r="HA13" s="1244"/>
      <c r="HB13" s="1244"/>
      <c r="HC13" s="1244"/>
      <c r="HD13" s="1244"/>
      <c r="HE13" s="1244"/>
      <c r="HF13" s="1244"/>
      <c r="HG13" s="1244"/>
      <c r="HH13" s="1244"/>
      <c r="HI13" s="1244"/>
      <c r="HJ13" s="1244"/>
      <c r="HK13" s="1244"/>
      <c r="HL13" s="1244"/>
      <c r="HM13" s="1244"/>
      <c r="HN13" s="1244"/>
      <c r="HO13" s="1244"/>
      <c r="HP13" s="1244"/>
      <c r="HQ13" s="1244"/>
      <c r="HR13" s="1244"/>
      <c r="HS13" s="1244"/>
      <c r="HT13" s="1244"/>
      <c r="HU13" s="1244"/>
      <c r="HV13" s="1244"/>
      <c r="HW13" s="1244"/>
      <c r="HX13" s="1244"/>
      <c r="HY13" s="1244"/>
      <c r="HZ13" s="1244"/>
      <c r="IA13" s="1244"/>
      <c r="IB13" s="1244"/>
      <c r="IC13" s="1244"/>
      <c r="ID13" s="1244"/>
      <c r="IE13" s="1244"/>
      <c r="IF13" s="1244"/>
      <c r="IG13" s="1244"/>
      <c r="IH13" s="1244"/>
      <c r="II13" s="1244"/>
      <c r="IJ13" s="1244"/>
      <c r="IK13" s="1244"/>
      <c r="IL13" s="1244"/>
      <c r="IM13" s="1244"/>
      <c r="IN13" s="1244"/>
      <c r="IO13" s="1244"/>
      <c r="IP13" s="1244"/>
      <c r="IQ13" s="1244"/>
      <c r="IR13" s="1244"/>
      <c r="IS13" s="1244"/>
      <c r="IT13" s="1244"/>
      <c r="IU13" s="1244"/>
      <c r="IV13" s="1244"/>
    </row>
    <row r="14" spans="1:256" ht="42" customHeight="1" thickBot="1">
      <c r="A14" s="1062">
        <v>1200000</v>
      </c>
      <c r="B14" s="1063"/>
      <c r="C14" s="1064"/>
      <c r="D14" s="1803" t="s">
        <v>624</v>
      </c>
      <c r="E14" s="1803"/>
      <c r="F14" s="1259">
        <f>F15</f>
        <v>474800</v>
      </c>
      <c r="G14" s="1281">
        <f>G15</f>
        <v>101601.5</v>
      </c>
      <c r="H14" s="1283">
        <f>G14/F14</f>
        <v>0.2139879949452401</v>
      </c>
      <c r="I14" s="1245"/>
      <c r="J14" s="1245"/>
      <c r="K14" s="1245"/>
      <c r="L14" s="1273"/>
      <c r="M14" s="1245"/>
      <c r="N14" s="1245"/>
      <c r="O14" s="1245"/>
      <c r="P14" s="1245"/>
      <c r="Q14" s="1245"/>
      <c r="R14" s="1245"/>
      <c r="S14" s="1245"/>
      <c r="T14" s="1245"/>
      <c r="U14" s="1245"/>
      <c r="V14" s="1245"/>
      <c r="W14" s="1245"/>
      <c r="X14" s="1245"/>
      <c r="Y14" s="1245"/>
      <c r="Z14" s="1245"/>
      <c r="AA14" s="1245"/>
      <c r="AB14" s="1245"/>
      <c r="AC14" s="1245"/>
      <c r="AD14" s="1245"/>
      <c r="AE14" s="1245"/>
      <c r="AF14" s="1245"/>
      <c r="AG14" s="1245"/>
      <c r="AH14" s="1245"/>
      <c r="AI14" s="1245"/>
      <c r="AJ14" s="1245"/>
      <c r="AK14" s="1245"/>
      <c r="AL14" s="1245"/>
      <c r="AM14" s="1245"/>
      <c r="AN14" s="1245"/>
      <c r="AO14" s="1245"/>
      <c r="AP14" s="1245"/>
      <c r="AQ14" s="1245"/>
      <c r="AR14" s="1245"/>
      <c r="AS14" s="1245"/>
      <c r="AT14" s="1245"/>
      <c r="AU14" s="1245"/>
      <c r="AV14" s="1245"/>
      <c r="AW14" s="1245"/>
      <c r="AX14" s="1245"/>
      <c r="AY14" s="1245"/>
      <c r="AZ14" s="1245"/>
      <c r="BA14" s="1245"/>
      <c r="BB14" s="1245"/>
      <c r="BC14" s="1245"/>
      <c r="BD14" s="1245"/>
      <c r="BE14" s="1245"/>
      <c r="BF14" s="1245"/>
      <c r="BG14" s="1245"/>
      <c r="BH14" s="1245"/>
      <c r="BI14" s="1245"/>
      <c r="BJ14" s="1245"/>
      <c r="BK14" s="1245"/>
      <c r="BL14" s="1245"/>
      <c r="BM14" s="1245"/>
      <c r="BN14" s="1245"/>
      <c r="BO14" s="1245"/>
      <c r="BP14" s="1245"/>
      <c r="BQ14" s="1245"/>
      <c r="BR14" s="1245"/>
      <c r="BS14" s="1245"/>
      <c r="BT14" s="1245"/>
      <c r="BU14" s="1245"/>
      <c r="BV14" s="1245"/>
      <c r="BW14" s="1245"/>
      <c r="BX14" s="1245"/>
      <c r="BY14" s="1245"/>
      <c r="BZ14" s="1245"/>
      <c r="CA14" s="1245"/>
      <c r="CB14" s="1245"/>
      <c r="CC14" s="1245"/>
      <c r="CD14" s="1245"/>
      <c r="CE14" s="1245"/>
      <c r="CF14" s="1245"/>
      <c r="CG14" s="1245"/>
      <c r="CH14" s="1245"/>
      <c r="CI14" s="1245"/>
      <c r="CJ14" s="1245"/>
      <c r="CK14" s="1245"/>
      <c r="CL14" s="1245"/>
      <c r="CM14" s="1245"/>
      <c r="CN14" s="1245"/>
      <c r="CO14" s="1245"/>
      <c r="CP14" s="1245"/>
      <c r="CQ14" s="1245"/>
      <c r="CR14" s="1245"/>
      <c r="CS14" s="1245"/>
      <c r="CT14" s="1245"/>
      <c r="CU14" s="1245"/>
      <c r="CV14" s="1245"/>
      <c r="CW14" s="1245"/>
      <c r="CX14" s="1245"/>
      <c r="CY14" s="1245"/>
      <c r="CZ14" s="1245"/>
      <c r="DA14" s="1245"/>
      <c r="DB14" s="1245"/>
      <c r="DC14" s="1245"/>
      <c r="DD14" s="1245"/>
      <c r="DE14" s="1245"/>
      <c r="DF14" s="1245"/>
      <c r="DG14" s="1245"/>
      <c r="DH14" s="1245"/>
      <c r="DI14" s="1245"/>
      <c r="DJ14" s="1245"/>
      <c r="DK14" s="1245"/>
      <c r="DL14" s="1245"/>
      <c r="DM14" s="1245"/>
      <c r="DN14" s="1245"/>
      <c r="DO14" s="1245"/>
      <c r="DP14" s="1245"/>
      <c r="DQ14" s="1245"/>
      <c r="DR14" s="1245"/>
      <c r="DS14" s="1245"/>
      <c r="DT14" s="1245"/>
      <c r="DU14" s="1245"/>
      <c r="DV14" s="1245"/>
      <c r="DW14" s="1245"/>
      <c r="DX14" s="1245"/>
      <c r="DY14" s="1245"/>
      <c r="DZ14" s="1245"/>
      <c r="EA14" s="1245"/>
      <c r="EB14" s="1245"/>
      <c r="EC14" s="1245"/>
      <c r="ED14" s="1245"/>
      <c r="EE14" s="1245"/>
      <c r="EF14" s="1245"/>
      <c r="EG14" s="1245"/>
      <c r="EH14" s="1245"/>
      <c r="EI14" s="1245"/>
      <c r="EJ14" s="1245"/>
      <c r="EK14" s="1245"/>
      <c r="EL14" s="1245"/>
      <c r="EM14" s="1245"/>
      <c r="EN14" s="1245"/>
      <c r="EO14" s="1245"/>
      <c r="EP14" s="1245"/>
      <c r="EQ14" s="1245"/>
      <c r="ER14" s="1245"/>
      <c r="ES14" s="1245"/>
      <c r="ET14" s="1245"/>
      <c r="EU14" s="1245"/>
      <c r="EV14" s="1245"/>
      <c r="EW14" s="1245"/>
      <c r="EX14" s="1245"/>
      <c r="EY14" s="1245"/>
      <c r="EZ14" s="1245"/>
      <c r="FA14" s="1245"/>
      <c r="FB14" s="1245"/>
      <c r="FC14" s="1245"/>
      <c r="FD14" s="1245"/>
      <c r="FE14" s="1245"/>
      <c r="FF14" s="1245"/>
      <c r="FG14" s="1245"/>
      <c r="FH14" s="1245"/>
      <c r="FI14" s="1245"/>
      <c r="FJ14" s="1245"/>
      <c r="FK14" s="1245"/>
      <c r="FL14" s="1245"/>
      <c r="FM14" s="1245"/>
      <c r="FN14" s="1245"/>
      <c r="FO14" s="1245"/>
      <c r="FP14" s="1245"/>
      <c r="FQ14" s="1245"/>
      <c r="FR14" s="1245"/>
      <c r="FS14" s="1245"/>
      <c r="FT14" s="1245"/>
      <c r="FU14" s="1245"/>
      <c r="FV14" s="1245"/>
      <c r="FW14" s="1245"/>
      <c r="FX14" s="1245"/>
      <c r="FY14" s="1245"/>
      <c r="FZ14" s="1245"/>
      <c r="GA14" s="1245"/>
      <c r="GB14" s="1245"/>
      <c r="GC14" s="1245"/>
      <c r="GD14" s="1245"/>
      <c r="GE14" s="1245"/>
      <c r="GF14" s="1245"/>
      <c r="GG14" s="1245"/>
      <c r="GH14" s="1245"/>
      <c r="GI14" s="1245"/>
      <c r="GJ14" s="1245"/>
      <c r="GK14" s="1245"/>
      <c r="GL14" s="1245"/>
      <c r="GM14" s="1245"/>
      <c r="GN14" s="1245"/>
      <c r="GO14" s="1245"/>
      <c r="GP14" s="1245"/>
      <c r="GQ14" s="1245"/>
      <c r="GR14" s="1245"/>
      <c r="GS14" s="1245"/>
      <c r="GT14" s="1245"/>
      <c r="GU14" s="1245"/>
      <c r="GV14" s="1245"/>
      <c r="GW14" s="1245"/>
      <c r="GX14" s="1245"/>
      <c r="GY14" s="1245"/>
      <c r="GZ14" s="1245"/>
      <c r="HA14" s="1245"/>
      <c r="HB14" s="1245"/>
      <c r="HC14" s="1245"/>
      <c r="HD14" s="1245"/>
      <c r="HE14" s="1245"/>
      <c r="HF14" s="1245"/>
      <c r="HG14" s="1245"/>
      <c r="HH14" s="1245"/>
      <c r="HI14" s="1245"/>
      <c r="HJ14" s="1245"/>
      <c r="HK14" s="1245"/>
      <c r="HL14" s="1245"/>
      <c r="HM14" s="1245"/>
      <c r="HN14" s="1245"/>
      <c r="HO14" s="1245"/>
      <c r="HP14" s="1245"/>
      <c r="HQ14" s="1245"/>
      <c r="HR14" s="1245"/>
      <c r="HS14" s="1245"/>
      <c r="HT14" s="1245"/>
      <c r="HU14" s="1245"/>
      <c r="HV14" s="1245"/>
      <c r="HW14" s="1245"/>
      <c r="HX14" s="1245"/>
      <c r="HY14" s="1245"/>
      <c r="HZ14" s="1245"/>
      <c r="IA14" s="1245"/>
      <c r="IB14" s="1245"/>
      <c r="IC14" s="1245"/>
      <c r="ID14" s="1245"/>
      <c r="IE14" s="1245"/>
      <c r="IF14" s="1245"/>
      <c r="IG14" s="1245"/>
      <c r="IH14" s="1245"/>
      <c r="II14" s="1245"/>
      <c r="IJ14" s="1245"/>
      <c r="IK14" s="1245"/>
      <c r="IL14" s="1245"/>
      <c r="IM14" s="1245"/>
      <c r="IN14" s="1245"/>
      <c r="IO14" s="1245"/>
      <c r="IP14" s="1245"/>
      <c r="IQ14" s="1245"/>
      <c r="IR14" s="1245"/>
      <c r="IS14" s="1245"/>
      <c r="IT14" s="1245"/>
      <c r="IU14" s="1245"/>
      <c r="IV14" s="1245"/>
    </row>
    <row r="15" spans="1:256" ht="46.5" customHeight="1" thickBot="1">
      <c r="A15" s="1065">
        <v>1210000</v>
      </c>
      <c r="B15" s="1066"/>
      <c r="C15" s="1067"/>
      <c r="D15" s="1804" t="s">
        <v>624</v>
      </c>
      <c r="E15" s="1804"/>
      <c r="F15" s="1284">
        <f>F16+F19+F21+F23+F25</f>
        <v>474800</v>
      </c>
      <c r="G15" s="1285">
        <f>G16+G19+G21+G23+G25</f>
        <v>101601.5</v>
      </c>
      <c r="H15" s="1286">
        <f>G15/F15</f>
        <v>0.2139879949452401</v>
      </c>
      <c r="I15" s="1246"/>
      <c r="J15" s="1246"/>
      <c r="K15" s="1246"/>
      <c r="L15" s="1246"/>
      <c r="M15" s="1246"/>
      <c r="N15" s="1246"/>
      <c r="O15" s="1246"/>
      <c r="P15" s="1246"/>
      <c r="Q15" s="1246"/>
      <c r="R15" s="1246"/>
      <c r="S15" s="1246"/>
      <c r="T15" s="1246"/>
      <c r="U15" s="1246"/>
      <c r="V15" s="1246"/>
      <c r="W15" s="1246"/>
      <c r="X15" s="1246"/>
      <c r="Y15" s="1246"/>
      <c r="Z15" s="1246"/>
      <c r="AA15" s="1246"/>
      <c r="AB15" s="1246"/>
      <c r="AC15" s="1246"/>
      <c r="AD15" s="1246"/>
      <c r="AE15" s="1246"/>
      <c r="AF15" s="1246"/>
      <c r="AG15" s="1246"/>
      <c r="AH15" s="1246"/>
      <c r="AI15" s="1246"/>
      <c r="AJ15" s="1246"/>
      <c r="AK15" s="1246"/>
      <c r="AL15" s="1246"/>
      <c r="AM15" s="1246"/>
      <c r="AN15" s="1246"/>
      <c r="AO15" s="1246"/>
      <c r="AP15" s="1246"/>
      <c r="AQ15" s="1246"/>
      <c r="AR15" s="1246"/>
      <c r="AS15" s="1246"/>
      <c r="AT15" s="1246"/>
      <c r="AU15" s="1246"/>
      <c r="AV15" s="1246"/>
      <c r="AW15" s="1246"/>
      <c r="AX15" s="1246"/>
      <c r="AY15" s="1246"/>
      <c r="AZ15" s="1246"/>
      <c r="BA15" s="1246"/>
      <c r="BB15" s="1246"/>
      <c r="BC15" s="1246"/>
      <c r="BD15" s="1246"/>
      <c r="BE15" s="1246"/>
      <c r="BF15" s="1246"/>
      <c r="BG15" s="1246"/>
      <c r="BH15" s="1246"/>
      <c r="BI15" s="1246"/>
      <c r="BJ15" s="1246"/>
      <c r="BK15" s="1246"/>
      <c r="BL15" s="1246"/>
      <c r="BM15" s="1246"/>
      <c r="BN15" s="1246"/>
      <c r="BO15" s="1246"/>
      <c r="BP15" s="1246"/>
      <c r="BQ15" s="1246"/>
      <c r="BR15" s="1246"/>
      <c r="BS15" s="1246"/>
      <c r="BT15" s="1246"/>
      <c r="BU15" s="1246"/>
      <c r="BV15" s="1246"/>
      <c r="BW15" s="1246"/>
      <c r="BX15" s="1246"/>
      <c r="BY15" s="1246"/>
      <c r="BZ15" s="1246"/>
      <c r="CA15" s="1246"/>
      <c r="CB15" s="1246"/>
      <c r="CC15" s="1246"/>
      <c r="CD15" s="1246"/>
      <c r="CE15" s="1246"/>
      <c r="CF15" s="1246"/>
      <c r="CG15" s="1246"/>
      <c r="CH15" s="1246"/>
      <c r="CI15" s="1246"/>
      <c r="CJ15" s="1246"/>
      <c r="CK15" s="1246"/>
      <c r="CL15" s="1246"/>
      <c r="CM15" s="1246"/>
      <c r="CN15" s="1246"/>
      <c r="CO15" s="1246"/>
      <c r="CP15" s="1246"/>
      <c r="CQ15" s="1246"/>
      <c r="CR15" s="1246"/>
      <c r="CS15" s="1246"/>
      <c r="CT15" s="1246"/>
      <c r="CU15" s="1246"/>
      <c r="CV15" s="1246"/>
      <c r="CW15" s="1246"/>
      <c r="CX15" s="1246"/>
      <c r="CY15" s="1246"/>
      <c r="CZ15" s="1246"/>
      <c r="DA15" s="1246"/>
      <c r="DB15" s="1246"/>
      <c r="DC15" s="1246"/>
      <c r="DD15" s="1246"/>
      <c r="DE15" s="1246"/>
      <c r="DF15" s="1246"/>
      <c r="DG15" s="1246"/>
      <c r="DH15" s="1246"/>
      <c r="DI15" s="1246"/>
      <c r="DJ15" s="1246"/>
      <c r="DK15" s="1246"/>
      <c r="DL15" s="1246"/>
      <c r="DM15" s="1246"/>
      <c r="DN15" s="1246"/>
      <c r="DO15" s="1246"/>
      <c r="DP15" s="1246"/>
      <c r="DQ15" s="1246"/>
      <c r="DR15" s="1246"/>
      <c r="DS15" s="1246"/>
      <c r="DT15" s="1246"/>
      <c r="DU15" s="1246"/>
      <c r="DV15" s="1246"/>
      <c r="DW15" s="1246"/>
      <c r="DX15" s="1246"/>
      <c r="DY15" s="1246"/>
      <c r="DZ15" s="1246"/>
      <c r="EA15" s="1246"/>
      <c r="EB15" s="1246"/>
      <c r="EC15" s="1246"/>
      <c r="ED15" s="1246"/>
      <c r="EE15" s="1246"/>
      <c r="EF15" s="1246"/>
      <c r="EG15" s="1246"/>
      <c r="EH15" s="1246"/>
      <c r="EI15" s="1246"/>
      <c r="EJ15" s="1246"/>
      <c r="EK15" s="1246"/>
      <c r="EL15" s="1246"/>
      <c r="EM15" s="1246"/>
      <c r="EN15" s="1246"/>
      <c r="EO15" s="1246"/>
      <c r="EP15" s="1246"/>
      <c r="EQ15" s="1246"/>
      <c r="ER15" s="1246"/>
      <c r="ES15" s="1246"/>
      <c r="ET15" s="1246"/>
      <c r="EU15" s="1246"/>
      <c r="EV15" s="1246"/>
      <c r="EW15" s="1246"/>
      <c r="EX15" s="1246"/>
      <c r="EY15" s="1246"/>
      <c r="EZ15" s="1246"/>
      <c r="FA15" s="1246"/>
      <c r="FB15" s="1246"/>
      <c r="FC15" s="1246"/>
      <c r="FD15" s="1246"/>
      <c r="FE15" s="1246"/>
      <c r="FF15" s="1246"/>
      <c r="FG15" s="1246"/>
      <c r="FH15" s="1246"/>
      <c r="FI15" s="1246"/>
      <c r="FJ15" s="1246"/>
      <c r="FK15" s="1246"/>
      <c r="FL15" s="1246"/>
      <c r="FM15" s="1246"/>
      <c r="FN15" s="1246"/>
      <c r="FO15" s="1246"/>
      <c r="FP15" s="1246"/>
      <c r="FQ15" s="1246"/>
      <c r="FR15" s="1246"/>
      <c r="FS15" s="1246"/>
      <c r="FT15" s="1246"/>
      <c r="FU15" s="1246"/>
      <c r="FV15" s="1246"/>
      <c r="FW15" s="1246"/>
      <c r="FX15" s="1246"/>
      <c r="FY15" s="1246"/>
      <c r="FZ15" s="1246"/>
      <c r="GA15" s="1246"/>
      <c r="GB15" s="1246"/>
      <c r="GC15" s="1246"/>
      <c r="GD15" s="1246"/>
      <c r="GE15" s="1246"/>
      <c r="GF15" s="1246"/>
      <c r="GG15" s="1246"/>
      <c r="GH15" s="1246"/>
      <c r="GI15" s="1246"/>
      <c r="GJ15" s="1246"/>
      <c r="GK15" s="1246"/>
      <c r="GL15" s="1246"/>
      <c r="GM15" s="1246"/>
      <c r="GN15" s="1246"/>
      <c r="GO15" s="1246"/>
      <c r="GP15" s="1246"/>
      <c r="GQ15" s="1246"/>
      <c r="GR15" s="1246"/>
      <c r="GS15" s="1246"/>
      <c r="GT15" s="1246"/>
      <c r="GU15" s="1246"/>
      <c r="GV15" s="1246"/>
      <c r="GW15" s="1246"/>
      <c r="GX15" s="1246"/>
      <c r="GY15" s="1246"/>
      <c r="GZ15" s="1246"/>
      <c r="HA15" s="1246"/>
      <c r="HB15" s="1246"/>
      <c r="HC15" s="1246"/>
      <c r="HD15" s="1246"/>
      <c r="HE15" s="1246"/>
      <c r="HF15" s="1246"/>
      <c r="HG15" s="1246"/>
      <c r="HH15" s="1246"/>
      <c r="HI15" s="1246"/>
      <c r="HJ15" s="1246"/>
      <c r="HK15" s="1246"/>
      <c r="HL15" s="1246"/>
      <c r="HM15" s="1246"/>
      <c r="HN15" s="1246"/>
      <c r="HO15" s="1246"/>
      <c r="HP15" s="1246"/>
      <c r="HQ15" s="1246"/>
      <c r="HR15" s="1246"/>
      <c r="HS15" s="1246"/>
      <c r="HT15" s="1246"/>
      <c r="HU15" s="1246"/>
      <c r="HV15" s="1246"/>
      <c r="HW15" s="1246"/>
      <c r="HX15" s="1246"/>
      <c r="HY15" s="1246"/>
      <c r="HZ15" s="1246"/>
      <c r="IA15" s="1246"/>
      <c r="IB15" s="1246"/>
      <c r="IC15" s="1246"/>
      <c r="ID15" s="1246"/>
      <c r="IE15" s="1246"/>
      <c r="IF15" s="1246"/>
      <c r="IG15" s="1246"/>
      <c r="IH15" s="1246"/>
      <c r="II15" s="1246"/>
      <c r="IJ15" s="1246"/>
      <c r="IK15" s="1246"/>
      <c r="IL15" s="1246"/>
      <c r="IM15" s="1246"/>
      <c r="IN15" s="1246"/>
      <c r="IO15" s="1246"/>
      <c r="IP15" s="1246"/>
      <c r="IQ15" s="1246"/>
      <c r="IR15" s="1246"/>
      <c r="IS15" s="1246"/>
      <c r="IT15" s="1246"/>
      <c r="IU15" s="1246"/>
      <c r="IV15" s="1246"/>
    </row>
    <row r="16" spans="1:256" ht="30.75" customHeight="1">
      <c r="A16" s="1786" t="s">
        <v>138</v>
      </c>
      <c r="B16" s="1778">
        <v>8340</v>
      </c>
      <c r="C16" s="1781" t="s">
        <v>201</v>
      </c>
      <c r="D16" s="1690" t="s">
        <v>144</v>
      </c>
      <c r="E16" s="1270" t="s">
        <v>625</v>
      </c>
      <c r="F16" s="1271">
        <f>F17+F18</f>
        <v>349275</v>
      </c>
      <c r="G16" s="1278">
        <f>G17</f>
        <v>101601.5</v>
      </c>
      <c r="H16" s="1275">
        <f>G16/F16</f>
        <v>0.2908925631665593</v>
      </c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6"/>
      <c r="AJ16" s="346"/>
      <c r="AK16" s="346"/>
      <c r="AL16" s="346"/>
      <c r="AM16" s="346"/>
      <c r="AN16" s="346"/>
      <c r="AO16" s="346"/>
      <c r="AP16" s="346"/>
      <c r="AQ16" s="346"/>
      <c r="AR16" s="346"/>
      <c r="AS16" s="346"/>
      <c r="AT16" s="346"/>
      <c r="AU16" s="346"/>
      <c r="AV16" s="346"/>
      <c r="AW16" s="346"/>
      <c r="AX16" s="346"/>
      <c r="AY16" s="346"/>
      <c r="AZ16" s="346"/>
      <c r="BA16" s="346"/>
      <c r="BB16" s="346"/>
      <c r="BC16" s="346"/>
      <c r="BD16" s="346"/>
      <c r="BE16" s="346"/>
      <c r="BF16" s="346"/>
      <c r="BG16" s="346"/>
      <c r="BH16" s="346"/>
      <c r="BI16" s="346"/>
      <c r="BJ16" s="346"/>
      <c r="BK16" s="346"/>
      <c r="BL16" s="346"/>
      <c r="BM16" s="346"/>
      <c r="BN16" s="346"/>
      <c r="BO16" s="346"/>
      <c r="BP16" s="346"/>
      <c r="BQ16" s="346"/>
      <c r="BR16" s="346"/>
      <c r="BS16" s="346"/>
      <c r="BT16" s="346"/>
      <c r="BU16" s="346"/>
      <c r="BV16" s="346"/>
      <c r="BW16" s="346"/>
      <c r="BX16" s="346"/>
      <c r="BY16" s="346"/>
      <c r="BZ16" s="346"/>
      <c r="CA16" s="346"/>
      <c r="CB16" s="346"/>
      <c r="CC16" s="346"/>
      <c r="CD16" s="346"/>
      <c r="CE16" s="346"/>
      <c r="CF16" s="346"/>
      <c r="CG16" s="346"/>
      <c r="CH16" s="346"/>
      <c r="CI16" s="346"/>
      <c r="CJ16" s="346"/>
      <c r="CK16" s="346"/>
      <c r="CL16" s="346"/>
      <c r="CM16" s="346"/>
      <c r="CN16" s="346"/>
      <c r="CO16" s="346"/>
      <c r="CP16" s="346"/>
      <c r="CQ16" s="346"/>
      <c r="CR16" s="346"/>
      <c r="CS16" s="346"/>
      <c r="CT16" s="346"/>
      <c r="CU16" s="346"/>
      <c r="CV16" s="346"/>
      <c r="CW16" s="346"/>
      <c r="CX16" s="346"/>
      <c r="CY16" s="346"/>
      <c r="CZ16" s="346"/>
      <c r="DA16" s="346"/>
      <c r="DB16" s="346"/>
      <c r="DC16" s="346"/>
      <c r="DD16" s="346"/>
      <c r="DE16" s="346"/>
      <c r="DF16" s="346"/>
      <c r="DG16" s="346"/>
      <c r="DH16" s="346"/>
      <c r="DI16" s="346"/>
      <c r="DJ16" s="346"/>
      <c r="DK16" s="346"/>
      <c r="DL16" s="346"/>
      <c r="DM16" s="346"/>
      <c r="DN16" s="346"/>
      <c r="DO16" s="346"/>
      <c r="DP16" s="346"/>
      <c r="DQ16" s="346"/>
      <c r="DR16" s="346"/>
      <c r="DS16" s="346"/>
      <c r="DT16" s="346"/>
      <c r="DU16" s="346"/>
      <c r="DV16" s="346"/>
      <c r="DW16" s="346"/>
      <c r="DX16" s="346"/>
      <c r="DY16" s="346"/>
      <c r="DZ16" s="346"/>
      <c r="EA16" s="346"/>
      <c r="EB16" s="346"/>
      <c r="EC16" s="346"/>
      <c r="ED16" s="346"/>
      <c r="EE16" s="346"/>
      <c r="EF16" s="346"/>
      <c r="EG16" s="346"/>
      <c r="EH16" s="346"/>
      <c r="EI16" s="346"/>
      <c r="EJ16" s="346"/>
      <c r="EK16" s="346"/>
      <c r="EL16" s="346"/>
      <c r="EM16" s="346"/>
      <c r="EN16" s="346"/>
      <c r="EO16" s="346"/>
      <c r="EP16" s="346"/>
      <c r="EQ16" s="346"/>
      <c r="ER16" s="346"/>
      <c r="ES16" s="346"/>
      <c r="ET16" s="346"/>
      <c r="EU16" s="346"/>
      <c r="EV16" s="346"/>
      <c r="EW16" s="346"/>
      <c r="EX16" s="346"/>
      <c r="EY16" s="346"/>
      <c r="EZ16" s="346"/>
      <c r="FA16" s="346"/>
      <c r="FB16" s="346"/>
      <c r="FC16" s="346"/>
      <c r="FD16" s="346"/>
      <c r="FE16" s="346"/>
      <c r="FF16" s="346"/>
      <c r="FG16" s="346"/>
      <c r="FH16" s="346"/>
      <c r="FI16" s="346"/>
      <c r="FJ16" s="346"/>
      <c r="FK16" s="346"/>
      <c r="FL16" s="346"/>
      <c r="FM16" s="346"/>
      <c r="FN16" s="346"/>
      <c r="FO16" s="346"/>
      <c r="FP16" s="346"/>
      <c r="FQ16" s="346"/>
      <c r="FR16" s="346"/>
      <c r="FS16" s="346"/>
      <c r="FT16" s="346"/>
      <c r="FU16" s="346"/>
      <c r="FV16" s="346"/>
      <c r="FW16" s="346"/>
      <c r="FX16" s="346"/>
      <c r="FY16" s="346"/>
      <c r="FZ16" s="346"/>
      <c r="GA16" s="346"/>
      <c r="GB16" s="346"/>
      <c r="GC16" s="346"/>
      <c r="GD16" s="346"/>
      <c r="GE16" s="346"/>
      <c r="GF16" s="346"/>
      <c r="GG16" s="346"/>
      <c r="GH16" s="346"/>
      <c r="GI16" s="346"/>
      <c r="GJ16" s="346"/>
      <c r="GK16" s="346"/>
      <c r="GL16" s="346"/>
      <c r="GM16" s="346"/>
      <c r="GN16" s="346"/>
      <c r="GO16" s="346"/>
      <c r="GP16" s="346"/>
      <c r="GQ16" s="346"/>
      <c r="GR16" s="346"/>
      <c r="GS16" s="346"/>
      <c r="GT16" s="346"/>
      <c r="GU16" s="346"/>
      <c r="GV16" s="346"/>
      <c r="GW16" s="346"/>
      <c r="GX16" s="346"/>
      <c r="GY16" s="346"/>
      <c r="GZ16" s="346"/>
      <c r="HA16" s="346"/>
      <c r="HB16" s="346"/>
      <c r="HC16" s="346"/>
      <c r="HD16" s="346"/>
      <c r="HE16" s="346"/>
      <c r="HF16" s="346"/>
      <c r="HG16" s="346"/>
      <c r="HH16" s="346"/>
      <c r="HI16" s="346"/>
      <c r="HJ16" s="346"/>
      <c r="HK16" s="346"/>
      <c r="HL16" s="346"/>
      <c r="HM16" s="346"/>
      <c r="HN16" s="346"/>
      <c r="HO16" s="346"/>
      <c r="HP16" s="346"/>
      <c r="HQ16" s="346"/>
      <c r="HR16" s="346"/>
      <c r="HS16" s="346"/>
      <c r="HT16" s="346"/>
      <c r="HU16" s="346"/>
      <c r="HV16" s="346"/>
      <c r="HW16" s="346"/>
      <c r="HX16" s="346"/>
      <c r="HY16" s="346"/>
      <c r="HZ16" s="346"/>
      <c r="IA16" s="346"/>
      <c r="IB16" s="346"/>
      <c r="IC16" s="346"/>
      <c r="ID16" s="346"/>
      <c r="IE16" s="346"/>
      <c r="IF16" s="346"/>
      <c r="IG16" s="346"/>
      <c r="IH16" s="346"/>
      <c r="II16" s="346"/>
      <c r="IJ16" s="346"/>
      <c r="IK16" s="346"/>
      <c r="IL16" s="346"/>
      <c r="IM16" s="346"/>
      <c r="IN16" s="346"/>
      <c r="IO16" s="346"/>
      <c r="IP16" s="346"/>
      <c r="IQ16" s="346"/>
      <c r="IR16" s="346"/>
      <c r="IS16" s="346"/>
      <c r="IT16" s="346"/>
      <c r="IU16" s="346"/>
      <c r="IV16" s="346"/>
    </row>
    <row r="17" spans="1:256" ht="18">
      <c r="A17" s="1787"/>
      <c r="B17" s="1779"/>
      <c r="C17" s="1782"/>
      <c r="D17" s="1784"/>
      <c r="E17" s="216" t="s">
        <v>188</v>
      </c>
      <c r="F17" s="1071">
        <v>159275</v>
      </c>
      <c r="G17" s="1279">
        <v>101601.5</v>
      </c>
      <c r="H17" s="1277">
        <f>G17/F17</f>
        <v>0.6378998587348925</v>
      </c>
      <c r="I17" s="1246"/>
      <c r="J17" s="1246"/>
      <c r="K17" s="1246"/>
      <c r="L17" s="1246"/>
      <c r="M17" s="1246"/>
      <c r="N17" s="1246"/>
      <c r="O17" s="1246"/>
      <c r="P17" s="1246"/>
      <c r="Q17" s="1246"/>
      <c r="R17" s="1246"/>
      <c r="S17" s="1246"/>
      <c r="T17" s="1246"/>
      <c r="U17" s="1246"/>
      <c r="V17" s="1246"/>
      <c r="W17" s="1246"/>
      <c r="X17" s="1246"/>
      <c r="Y17" s="1246"/>
      <c r="Z17" s="1246"/>
      <c r="AA17" s="1246"/>
      <c r="AB17" s="1246"/>
      <c r="AC17" s="1246"/>
      <c r="AD17" s="1246"/>
      <c r="AE17" s="1246"/>
      <c r="AF17" s="1246"/>
      <c r="AG17" s="1246"/>
      <c r="AH17" s="1246"/>
      <c r="AI17" s="1246"/>
      <c r="AJ17" s="1246"/>
      <c r="AK17" s="1246"/>
      <c r="AL17" s="1246"/>
      <c r="AM17" s="1246"/>
      <c r="AN17" s="1246"/>
      <c r="AO17" s="1246"/>
      <c r="AP17" s="1246"/>
      <c r="AQ17" s="1246"/>
      <c r="AR17" s="1246"/>
      <c r="AS17" s="1246"/>
      <c r="AT17" s="1246"/>
      <c r="AU17" s="1246"/>
      <c r="AV17" s="1246"/>
      <c r="AW17" s="1246"/>
      <c r="AX17" s="1246"/>
      <c r="AY17" s="1246"/>
      <c r="AZ17" s="1246"/>
      <c r="BA17" s="1246"/>
      <c r="BB17" s="1246"/>
      <c r="BC17" s="1246"/>
      <c r="BD17" s="1246"/>
      <c r="BE17" s="1246"/>
      <c r="BF17" s="1246"/>
      <c r="BG17" s="1246"/>
      <c r="BH17" s="1246"/>
      <c r="BI17" s="1246"/>
      <c r="BJ17" s="1246"/>
      <c r="BK17" s="1246"/>
      <c r="BL17" s="1246"/>
      <c r="BM17" s="1246"/>
      <c r="BN17" s="1246"/>
      <c r="BO17" s="1246"/>
      <c r="BP17" s="1246"/>
      <c r="BQ17" s="1246"/>
      <c r="BR17" s="1246"/>
      <c r="BS17" s="1246"/>
      <c r="BT17" s="1246"/>
      <c r="BU17" s="1246"/>
      <c r="BV17" s="1246"/>
      <c r="BW17" s="1246"/>
      <c r="BX17" s="1246"/>
      <c r="BY17" s="1246"/>
      <c r="BZ17" s="1246"/>
      <c r="CA17" s="1246"/>
      <c r="CB17" s="1246"/>
      <c r="CC17" s="1246"/>
      <c r="CD17" s="1246"/>
      <c r="CE17" s="1246"/>
      <c r="CF17" s="1246"/>
      <c r="CG17" s="1246"/>
      <c r="CH17" s="1246"/>
      <c r="CI17" s="1246"/>
      <c r="CJ17" s="1246"/>
      <c r="CK17" s="1246"/>
      <c r="CL17" s="1246"/>
      <c r="CM17" s="1246"/>
      <c r="CN17" s="1246"/>
      <c r="CO17" s="1246"/>
      <c r="CP17" s="1246"/>
      <c r="CQ17" s="1246"/>
      <c r="CR17" s="1246"/>
      <c r="CS17" s="1246"/>
      <c r="CT17" s="1246"/>
      <c r="CU17" s="1246"/>
      <c r="CV17" s="1246"/>
      <c r="CW17" s="1246"/>
      <c r="CX17" s="1246"/>
      <c r="CY17" s="1246"/>
      <c r="CZ17" s="1246"/>
      <c r="DA17" s="1246"/>
      <c r="DB17" s="1246"/>
      <c r="DC17" s="1246"/>
      <c r="DD17" s="1246"/>
      <c r="DE17" s="1246"/>
      <c r="DF17" s="1246"/>
      <c r="DG17" s="1246"/>
      <c r="DH17" s="1246"/>
      <c r="DI17" s="1246"/>
      <c r="DJ17" s="1246"/>
      <c r="DK17" s="1246"/>
      <c r="DL17" s="1246"/>
      <c r="DM17" s="1246"/>
      <c r="DN17" s="1246"/>
      <c r="DO17" s="1246"/>
      <c r="DP17" s="1246"/>
      <c r="DQ17" s="1246"/>
      <c r="DR17" s="1246"/>
      <c r="DS17" s="1246"/>
      <c r="DT17" s="1246"/>
      <c r="DU17" s="1246"/>
      <c r="DV17" s="1246"/>
      <c r="DW17" s="1246"/>
      <c r="DX17" s="1246"/>
      <c r="DY17" s="1246"/>
      <c r="DZ17" s="1246"/>
      <c r="EA17" s="1246"/>
      <c r="EB17" s="1246"/>
      <c r="EC17" s="1246"/>
      <c r="ED17" s="1246"/>
      <c r="EE17" s="1246"/>
      <c r="EF17" s="1246"/>
      <c r="EG17" s="1246"/>
      <c r="EH17" s="1246"/>
      <c r="EI17" s="1246"/>
      <c r="EJ17" s="1246"/>
      <c r="EK17" s="1246"/>
      <c r="EL17" s="1246"/>
      <c r="EM17" s="1246"/>
      <c r="EN17" s="1246"/>
      <c r="EO17" s="1246"/>
      <c r="EP17" s="1246"/>
      <c r="EQ17" s="1246"/>
      <c r="ER17" s="1246"/>
      <c r="ES17" s="1246"/>
      <c r="ET17" s="1246"/>
      <c r="EU17" s="1246"/>
      <c r="EV17" s="1246"/>
      <c r="EW17" s="1246"/>
      <c r="EX17" s="1246"/>
      <c r="EY17" s="1246"/>
      <c r="EZ17" s="1246"/>
      <c r="FA17" s="1246"/>
      <c r="FB17" s="1246"/>
      <c r="FC17" s="1246"/>
      <c r="FD17" s="1246"/>
      <c r="FE17" s="1246"/>
      <c r="FF17" s="1246"/>
      <c r="FG17" s="1246"/>
      <c r="FH17" s="1246"/>
      <c r="FI17" s="1246"/>
      <c r="FJ17" s="1246"/>
      <c r="FK17" s="1246"/>
      <c r="FL17" s="1246"/>
      <c r="FM17" s="1246"/>
      <c r="FN17" s="1246"/>
      <c r="FO17" s="1246"/>
      <c r="FP17" s="1246"/>
      <c r="FQ17" s="1246"/>
      <c r="FR17" s="1246"/>
      <c r="FS17" s="1246"/>
      <c r="FT17" s="1246"/>
      <c r="FU17" s="1246"/>
      <c r="FV17" s="1246"/>
      <c r="FW17" s="1246"/>
      <c r="FX17" s="1246"/>
      <c r="FY17" s="1246"/>
      <c r="FZ17" s="1246"/>
      <c r="GA17" s="1246"/>
      <c r="GB17" s="1246"/>
      <c r="GC17" s="1246"/>
      <c r="GD17" s="1246"/>
      <c r="GE17" s="1246"/>
      <c r="GF17" s="1246"/>
      <c r="GG17" s="1246"/>
      <c r="GH17" s="1246"/>
      <c r="GI17" s="1246"/>
      <c r="GJ17" s="1246"/>
      <c r="GK17" s="1246"/>
      <c r="GL17" s="1246"/>
      <c r="GM17" s="1246"/>
      <c r="GN17" s="1246"/>
      <c r="GO17" s="1246"/>
      <c r="GP17" s="1246"/>
      <c r="GQ17" s="1246"/>
      <c r="GR17" s="1246"/>
      <c r="GS17" s="1246"/>
      <c r="GT17" s="1246"/>
      <c r="GU17" s="1246"/>
      <c r="GV17" s="1246"/>
      <c r="GW17" s="1246"/>
      <c r="GX17" s="1246"/>
      <c r="GY17" s="1246"/>
      <c r="GZ17" s="1246"/>
      <c r="HA17" s="1246"/>
      <c r="HB17" s="1246"/>
      <c r="HC17" s="1246"/>
      <c r="HD17" s="1246"/>
      <c r="HE17" s="1246"/>
      <c r="HF17" s="1246"/>
      <c r="HG17" s="1246"/>
      <c r="HH17" s="1246"/>
      <c r="HI17" s="1246"/>
      <c r="HJ17" s="1246"/>
      <c r="HK17" s="1246"/>
      <c r="HL17" s="1246"/>
      <c r="HM17" s="1246"/>
      <c r="HN17" s="1246"/>
      <c r="HO17" s="1246"/>
      <c r="HP17" s="1246"/>
      <c r="HQ17" s="1246"/>
      <c r="HR17" s="1246"/>
      <c r="HS17" s="1246"/>
      <c r="HT17" s="1246"/>
      <c r="HU17" s="1246"/>
      <c r="HV17" s="1246"/>
      <c r="HW17" s="1246"/>
      <c r="HX17" s="1246"/>
      <c r="HY17" s="1246"/>
      <c r="HZ17" s="1246"/>
      <c r="IA17" s="1246"/>
      <c r="IB17" s="1246"/>
      <c r="IC17" s="1246"/>
      <c r="ID17" s="1246"/>
      <c r="IE17" s="1246"/>
      <c r="IF17" s="1246"/>
      <c r="IG17" s="1246"/>
      <c r="IH17" s="1246"/>
      <c r="II17" s="1246"/>
      <c r="IJ17" s="1246"/>
      <c r="IK17" s="1246"/>
      <c r="IL17" s="1246"/>
      <c r="IM17" s="1246"/>
      <c r="IN17" s="1246"/>
      <c r="IO17" s="1246"/>
      <c r="IP17" s="1246"/>
      <c r="IQ17" s="1246"/>
      <c r="IR17" s="1246"/>
      <c r="IS17" s="1246"/>
      <c r="IT17" s="1246"/>
      <c r="IU17" s="1246"/>
      <c r="IV17" s="1246"/>
    </row>
    <row r="18" spans="1:256" ht="18">
      <c r="A18" s="1787"/>
      <c r="B18" s="1779"/>
      <c r="C18" s="1782"/>
      <c r="D18" s="1784"/>
      <c r="E18" s="216" t="s">
        <v>451</v>
      </c>
      <c r="F18" s="1071">
        <v>190000</v>
      </c>
      <c r="G18" s="1279"/>
      <c r="H18" s="1276">
        <f>G18/F18</f>
        <v>0</v>
      </c>
      <c r="I18" s="1246"/>
      <c r="J18" s="1246"/>
      <c r="K18" s="1246"/>
      <c r="L18" s="1246"/>
      <c r="M18" s="1246"/>
      <c r="N18" s="1246"/>
      <c r="O18" s="1246"/>
      <c r="P18" s="1246"/>
      <c r="Q18" s="1246"/>
      <c r="R18" s="1246"/>
      <c r="S18" s="1246"/>
      <c r="T18" s="1246"/>
      <c r="U18" s="1246"/>
      <c r="V18" s="1246"/>
      <c r="W18" s="1246"/>
      <c r="X18" s="1246"/>
      <c r="Y18" s="1246"/>
      <c r="Z18" s="1246"/>
      <c r="AA18" s="1246"/>
      <c r="AB18" s="1246"/>
      <c r="AC18" s="1246"/>
      <c r="AD18" s="1246"/>
      <c r="AE18" s="1246"/>
      <c r="AF18" s="1246"/>
      <c r="AG18" s="1246"/>
      <c r="AH18" s="1246"/>
      <c r="AI18" s="1246"/>
      <c r="AJ18" s="1246"/>
      <c r="AK18" s="1246"/>
      <c r="AL18" s="1246"/>
      <c r="AM18" s="1246"/>
      <c r="AN18" s="1246"/>
      <c r="AO18" s="1246"/>
      <c r="AP18" s="1246"/>
      <c r="AQ18" s="1246"/>
      <c r="AR18" s="1246"/>
      <c r="AS18" s="1246"/>
      <c r="AT18" s="1246"/>
      <c r="AU18" s="1246"/>
      <c r="AV18" s="1246"/>
      <c r="AW18" s="1246"/>
      <c r="AX18" s="1246"/>
      <c r="AY18" s="1246"/>
      <c r="AZ18" s="1246"/>
      <c r="BA18" s="1246"/>
      <c r="BB18" s="1246"/>
      <c r="BC18" s="1246"/>
      <c r="BD18" s="1246"/>
      <c r="BE18" s="1246"/>
      <c r="BF18" s="1246"/>
      <c r="BG18" s="1246"/>
      <c r="BH18" s="1246"/>
      <c r="BI18" s="1246"/>
      <c r="BJ18" s="1246"/>
      <c r="BK18" s="1246"/>
      <c r="BL18" s="1246"/>
      <c r="BM18" s="1246"/>
      <c r="BN18" s="1246"/>
      <c r="BO18" s="1246"/>
      <c r="BP18" s="1246"/>
      <c r="BQ18" s="1246"/>
      <c r="BR18" s="1246"/>
      <c r="BS18" s="1246"/>
      <c r="BT18" s="1246"/>
      <c r="BU18" s="1246"/>
      <c r="BV18" s="1246"/>
      <c r="BW18" s="1246"/>
      <c r="BX18" s="1246"/>
      <c r="BY18" s="1246"/>
      <c r="BZ18" s="1246"/>
      <c r="CA18" s="1246"/>
      <c r="CB18" s="1246"/>
      <c r="CC18" s="1246"/>
      <c r="CD18" s="1246"/>
      <c r="CE18" s="1246"/>
      <c r="CF18" s="1246"/>
      <c r="CG18" s="1246"/>
      <c r="CH18" s="1246"/>
      <c r="CI18" s="1246"/>
      <c r="CJ18" s="1246"/>
      <c r="CK18" s="1246"/>
      <c r="CL18" s="1246"/>
      <c r="CM18" s="1246"/>
      <c r="CN18" s="1246"/>
      <c r="CO18" s="1246"/>
      <c r="CP18" s="1246"/>
      <c r="CQ18" s="1246"/>
      <c r="CR18" s="1246"/>
      <c r="CS18" s="1246"/>
      <c r="CT18" s="1246"/>
      <c r="CU18" s="1246"/>
      <c r="CV18" s="1246"/>
      <c r="CW18" s="1246"/>
      <c r="CX18" s="1246"/>
      <c r="CY18" s="1246"/>
      <c r="CZ18" s="1246"/>
      <c r="DA18" s="1246"/>
      <c r="DB18" s="1246"/>
      <c r="DC18" s="1246"/>
      <c r="DD18" s="1246"/>
      <c r="DE18" s="1246"/>
      <c r="DF18" s="1246"/>
      <c r="DG18" s="1246"/>
      <c r="DH18" s="1246"/>
      <c r="DI18" s="1246"/>
      <c r="DJ18" s="1246"/>
      <c r="DK18" s="1246"/>
      <c r="DL18" s="1246"/>
      <c r="DM18" s="1246"/>
      <c r="DN18" s="1246"/>
      <c r="DO18" s="1246"/>
      <c r="DP18" s="1246"/>
      <c r="DQ18" s="1246"/>
      <c r="DR18" s="1246"/>
      <c r="DS18" s="1246"/>
      <c r="DT18" s="1246"/>
      <c r="DU18" s="1246"/>
      <c r="DV18" s="1246"/>
      <c r="DW18" s="1246"/>
      <c r="DX18" s="1246"/>
      <c r="DY18" s="1246"/>
      <c r="DZ18" s="1246"/>
      <c r="EA18" s="1246"/>
      <c r="EB18" s="1246"/>
      <c r="EC18" s="1246"/>
      <c r="ED18" s="1246"/>
      <c r="EE18" s="1246"/>
      <c r="EF18" s="1246"/>
      <c r="EG18" s="1246"/>
      <c r="EH18" s="1246"/>
      <c r="EI18" s="1246"/>
      <c r="EJ18" s="1246"/>
      <c r="EK18" s="1246"/>
      <c r="EL18" s="1246"/>
      <c r="EM18" s="1246"/>
      <c r="EN18" s="1246"/>
      <c r="EO18" s="1246"/>
      <c r="EP18" s="1246"/>
      <c r="EQ18" s="1246"/>
      <c r="ER18" s="1246"/>
      <c r="ES18" s="1246"/>
      <c r="ET18" s="1246"/>
      <c r="EU18" s="1246"/>
      <c r="EV18" s="1246"/>
      <c r="EW18" s="1246"/>
      <c r="EX18" s="1246"/>
      <c r="EY18" s="1246"/>
      <c r="EZ18" s="1246"/>
      <c r="FA18" s="1246"/>
      <c r="FB18" s="1246"/>
      <c r="FC18" s="1246"/>
      <c r="FD18" s="1246"/>
      <c r="FE18" s="1246"/>
      <c r="FF18" s="1246"/>
      <c r="FG18" s="1246"/>
      <c r="FH18" s="1246"/>
      <c r="FI18" s="1246"/>
      <c r="FJ18" s="1246"/>
      <c r="FK18" s="1246"/>
      <c r="FL18" s="1246"/>
      <c r="FM18" s="1246"/>
      <c r="FN18" s="1246"/>
      <c r="FO18" s="1246"/>
      <c r="FP18" s="1246"/>
      <c r="FQ18" s="1246"/>
      <c r="FR18" s="1246"/>
      <c r="FS18" s="1246"/>
      <c r="FT18" s="1246"/>
      <c r="FU18" s="1246"/>
      <c r="FV18" s="1246"/>
      <c r="FW18" s="1246"/>
      <c r="FX18" s="1246"/>
      <c r="FY18" s="1246"/>
      <c r="FZ18" s="1246"/>
      <c r="GA18" s="1246"/>
      <c r="GB18" s="1246"/>
      <c r="GC18" s="1246"/>
      <c r="GD18" s="1246"/>
      <c r="GE18" s="1246"/>
      <c r="GF18" s="1246"/>
      <c r="GG18" s="1246"/>
      <c r="GH18" s="1246"/>
      <c r="GI18" s="1246"/>
      <c r="GJ18" s="1246"/>
      <c r="GK18" s="1246"/>
      <c r="GL18" s="1246"/>
      <c r="GM18" s="1246"/>
      <c r="GN18" s="1246"/>
      <c r="GO18" s="1246"/>
      <c r="GP18" s="1246"/>
      <c r="GQ18" s="1246"/>
      <c r="GR18" s="1246"/>
      <c r="GS18" s="1246"/>
      <c r="GT18" s="1246"/>
      <c r="GU18" s="1246"/>
      <c r="GV18" s="1246"/>
      <c r="GW18" s="1246"/>
      <c r="GX18" s="1246"/>
      <c r="GY18" s="1246"/>
      <c r="GZ18" s="1246"/>
      <c r="HA18" s="1246"/>
      <c r="HB18" s="1246"/>
      <c r="HC18" s="1246"/>
      <c r="HD18" s="1246"/>
      <c r="HE18" s="1246"/>
      <c r="HF18" s="1246"/>
      <c r="HG18" s="1246"/>
      <c r="HH18" s="1246"/>
      <c r="HI18" s="1246"/>
      <c r="HJ18" s="1246"/>
      <c r="HK18" s="1246"/>
      <c r="HL18" s="1246"/>
      <c r="HM18" s="1246"/>
      <c r="HN18" s="1246"/>
      <c r="HO18" s="1246"/>
      <c r="HP18" s="1246"/>
      <c r="HQ18" s="1246"/>
      <c r="HR18" s="1246"/>
      <c r="HS18" s="1246"/>
      <c r="HT18" s="1246"/>
      <c r="HU18" s="1246"/>
      <c r="HV18" s="1246"/>
      <c r="HW18" s="1246"/>
      <c r="HX18" s="1246"/>
      <c r="HY18" s="1246"/>
      <c r="HZ18" s="1246"/>
      <c r="IA18" s="1246"/>
      <c r="IB18" s="1246"/>
      <c r="IC18" s="1246"/>
      <c r="ID18" s="1246"/>
      <c r="IE18" s="1246"/>
      <c r="IF18" s="1246"/>
      <c r="IG18" s="1246"/>
      <c r="IH18" s="1246"/>
      <c r="II18" s="1246"/>
      <c r="IJ18" s="1246"/>
      <c r="IK18" s="1246"/>
      <c r="IL18" s="1246"/>
      <c r="IM18" s="1246"/>
      <c r="IN18" s="1246"/>
      <c r="IO18" s="1246"/>
      <c r="IP18" s="1246"/>
      <c r="IQ18" s="1246"/>
      <c r="IR18" s="1246"/>
      <c r="IS18" s="1246"/>
      <c r="IT18" s="1246"/>
      <c r="IU18" s="1246"/>
      <c r="IV18" s="1246"/>
    </row>
    <row r="19" spans="1:256" ht="46.5">
      <c r="A19" s="1787"/>
      <c r="B19" s="1779"/>
      <c r="C19" s="1782"/>
      <c r="D19" s="1784"/>
      <c r="E19" s="1068" t="s">
        <v>626</v>
      </c>
      <c r="F19" s="1072">
        <f>F20</f>
        <v>10500</v>
      </c>
      <c r="G19" s="1279"/>
      <c r="H19" s="1276">
        <f aca="true" t="shared" si="0" ref="H19:H26">G19/F19</f>
        <v>0</v>
      </c>
      <c r="I19" s="1246"/>
      <c r="J19" s="1246"/>
      <c r="K19" s="1246"/>
      <c r="L19" s="1246"/>
      <c r="M19" s="1246"/>
      <c r="N19" s="1246"/>
      <c r="O19" s="1246"/>
      <c r="P19" s="1246"/>
      <c r="Q19" s="1246"/>
      <c r="R19" s="1246"/>
      <c r="S19" s="1246"/>
      <c r="T19" s="1246"/>
      <c r="U19" s="1246"/>
      <c r="V19" s="1246"/>
      <c r="W19" s="1246"/>
      <c r="X19" s="1246"/>
      <c r="Y19" s="1246"/>
      <c r="Z19" s="1246"/>
      <c r="AA19" s="1246"/>
      <c r="AB19" s="1246"/>
      <c r="AC19" s="1246"/>
      <c r="AD19" s="1246"/>
      <c r="AE19" s="1246"/>
      <c r="AF19" s="1246"/>
      <c r="AG19" s="1246"/>
      <c r="AH19" s="1246"/>
      <c r="AI19" s="1246"/>
      <c r="AJ19" s="1246"/>
      <c r="AK19" s="1246"/>
      <c r="AL19" s="1246"/>
      <c r="AM19" s="1246"/>
      <c r="AN19" s="1246"/>
      <c r="AO19" s="1246"/>
      <c r="AP19" s="1246"/>
      <c r="AQ19" s="1246"/>
      <c r="AR19" s="1246"/>
      <c r="AS19" s="1246"/>
      <c r="AT19" s="1246"/>
      <c r="AU19" s="1246"/>
      <c r="AV19" s="1246"/>
      <c r="AW19" s="1246"/>
      <c r="AX19" s="1246"/>
      <c r="AY19" s="1246"/>
      <c r="AZ19" s="1246"/>
      <c r="BA19" s="1246"/>
      <c r="BB19" s="1246"/>
      <c r="BC19" s="1246"/>
      <c r="BD19" s="1246"/>
      <c r="BE19" s="1246"/>
      <c r="BF19" s="1246"/>
      <c r="BG19" s="1246"/>
      <c r="BH19" s="1246"/>
      <c r="BI19" s="1246"/>
      <c r="BJ19" s="1246"/>
      <c r="BK19" s="1246"/>
      <c r="BL19" s="1246"/>
      <c r="BM19" s="1246"/>
      <c r="BN19" s="1246"/>
      <c r="BO19" s="1246"/>
      <c r="BP19" s="1246"/>
      <c r="BQ19" s="1246"/>
      <c r="BR19" s="1246"/>
      <c r="BS19" s="1246"/>
      <c r="BT19" s="1246"/>
      <c r="BU19" s="1246"/>
      <c r="BV19" s="1246"/>
      <c r="BW19" s="1246"/>
      <c r="BX19" s="1246"/>
      <c r="BY19" s="1246"/>
      <c r="BZ19" s="1246"/>
      <c r="CA19" s="1246"/>
      <c r="CB19" s="1246"/>
      <c r="CC19" s="1246"/>
      <c r="CD19" s="1246"/>
      <c r="CE19" s="1246"/>
      <c r="CF19" s="1246"/>
      <c r="CG19" s="1246"/>
      <c r="CH19" s="1246"/>
      <c r="CI19" s="1246"/>
      <c r="CJ19" s="1246"/>
      <c r="CK19" s="1246"/>
      <c r="CL19" s="1246"/>
      <c r="CM19" s="1246"/>
      <c r="CN19" s="1246"/>
      <c r="CO19" s="1246"/>
      <c r="CP19" s="1246"/>
      <c r="CQ19" s="1246"/>
      <c r="CR19" s="1246"/>
      <c r="CS19" s="1246"/>
      <c r="CT19" s="1246"/>
      <c r="CU19" s="1246"/>
      <c r="CV19" s="1246"/>
      <c r="CW19" s="1246"/>
      <c r="CX19" s="1246"/>
      <c r="CY19" s="1246"/>
      <c r="CZ19" s="1246"/>
      <c r="DA19" s="1246"/>
      <c r="DB19" s="1246"/>
      <c r="DC19" s="1246"/>
      <c r="DD19" s="1246"/>
      <c r="DE19" s="1246"/>
      <c r="DF19" s="1246"/>
      <c r="DG19" s="1246"/>
      <c r="DH19" s="1246"/>
      <c r="DI19" s="1246"/>
      <c r="DJ19" s="1246"/>
      <c r="DK19" s="1246"/>
      <c r="DL19" s="1246"/>
      <c r="DM19" s="1246"/>
      <c r="DN19" s="1246"/>
      <c r="DO19" s="1246"/>
      <c r="DP19" s="1246"/>
      <c r="DQ19" s="1246"/>
      <c r="DR19" s="1246"/>
      <c r="DS19" s="1246"/>
      <c r="DT19" s="1246"/>
      <c r="DU19" s="1246"/>
      <c r="DV19" s="1246"/>
      <c r="DW19" s="1246"/>
      <c r="DX19" s="1246"/>
      <c r="DY19" s="1246"/>
      <c r="DZ19" s="1246"/>
      <c r="EA19" s="1246"/>
      <c r="EB19" s="1246"/>
      <c r="EC19" s="1246"/>
      <c r="ED19" s="1246"/>
      <c r="EE19" s="1246"/>
      <c r="EF19" s="1246"/>
      <c r="EG19" s="1246"/>
      <c r="EH19" s="1246"/>
      <c r="EI19" s="1246"/>
      <c r="EJ19" s="1246"/>
      <c r="EK19" s="1246"/>
      <c r="EL19" s="1246"/>
      <c r="EM19" s="1246"/>
      <c r="EN19" s="1246"/>
      <c r="EO19" s="1246"/>
      <c r="EP19" s="1246"/>
      <c r="EQ19" s="1246"/>
      <c r="ER19" s="1246"/>
      <c r="ES19" s="1246"/>
      <c r="ET19" s="1246"/>
      <c r="EU19" s="1246"/>
      <c r="EV19" s="1246"/>
      <c r="EW19" s="1246"/>
      <c r="EX19" s="1246"/>
      <c r="EY19" s="1246"/>
      <c r="EZ19" s="1246"/>
      <c r="FA19" s="1246"/>
      <c r="FB19" s="1246"/>
      <c r="FC19" s="1246"/>
      <c r="FD19" s="1246"/>
      <c r="FE19" s="1246"/>
      <c r="FF19" s="1246"/>
      <c r="FG19" s="1246"/>
      <c r="FH19" s="1246"/>
      <c r="FI19" s="1246"/>
      <c r="FJ19" s="1246"/>
      <c r="FK19" s="1246"/>
      <c r="FL19" s="1246"/>
      <c r="FM19" s="1246"/>
      <c r="FN19" s="1246"/>
      <c r="FO19" s="1246"/>
      <c r="FP19" s="1246"/>
      <c r="FQ19" s="1246"/>
      <c r="FR19" s="1246"/>
      <c r="FS19" s="1246"/>
      <c r="FT19" s="1246"/>
      <c r="FU19" s="1246"/>
      <c r="FV19" s="1246"/>
      <c r="FW19" s="1246"/>
      <c r="FX19" s="1246"/>
      <c r="FY19" s="1246"/>
      <c r="FZ19" s="1246"/>
      <c r="GA19" s="1246"/>
      <c r="GB19" s="1246"/>
      <c r="GC19" s="1246"/>
      <c r="GD19" s="1246"/>
      <c r="GE19" s="1246"/>
      <c r="GF19" s="1246"/>
      <c r="GG19" s="1246"/>
      <c r="GH19" s="1246"/>
      <c r="GI19" s="1246"/>
      <c r="GJ19" s="1246"/>
      <c r="GK19" s="1246"/>
      <c r="GL19" s="1246"/>
      <c r="GM19" s="1246"/>
      <c r="GN19" s="1246"/>
      <c r="GO19" s="1246"/>
      <c r="GP19" s="1246"/>
      <c r="GQ19" s="1246"/>
      <c r="GR19" s="1246"/>
      <c r="GS19" s="1246"/>
      <c r="GT19" s="1246"/>
      <c r="GU19" s="1246"/>
      <c r="GV19" s="1246"/>
      <c r="GW19" s="1246"/>
      <c r="GX19" s="1246"/>
      <c r="GY19" s="1246"/>
      <c r="GZ19" s="1246"/>
      <c r="HA19" s="1246"/>
      <c r="HB19" s="1246"/>
      <c r="HC19" s="1246"/>
      <c r="HD19" s="1246"/>
      <c r="HE19" s="1246"/>
      <c r="HF19" s="1246"/>
      <c r="HG19" s="1246"/>
      <c r="HH19" s="1246"/>
      <c r="HI19" s="1246"/>
      <c r="HJ19" s="1246"/>
      <c r="HK19" s="1246"/>
      <c r="HL19" s="1246"/>
      <c r="HM19" s="1246"/>
      <c r="HN19" s="1246"/>
      <c r="HO19" s="1246"/>
      <c r="HP19" s="1246"/>
      <c r="HQ19" s="1246"/>
      <c r="HR19" s="1246"/>
      <c r="HS19" s="1246"/>
      <c r="HT19" s="1246"/>
      <c r="HU19" s="1246"/>
      <c r="HV19" s="1246"/>
      <c r="HW19" s="1246"/>
      <c r="HX19" s="1246"/>
      <c r="HY19" s="1246"/>
      <c r="HZ19" s="1246"/>
      <c r="IA19" s="1246"/>
      <c r="IB19" s="1246"/>
      <c r="IC19" s="1246"/>
      <c r="ID19" s="1246"/>
      <c r="IE19" s="1246"/>
      <c r="IF19" s="1246"/>
      <c r="IG19" s="1246"/>
      <c r="IH19" s="1246"/>
      <c r="II19" s="1246"/>
      <c r="IJ19" s="1246"/>
      <c r="IK19" s="1246"/>
      <c r="IL19" s="1246"/>
      <c r="IM19" s="1246"/>
      <c r="IN19" s="1246"/>
      <c r="IO19" s="1246"/>
      <c r="IP19" s="1246"/>
      <c r="IQ19" s="1246"/>
      <c r="IR19" s="1246"/>
      <c r="IS19" s="1246"/>
      <c r="IT19" s="1246"/>
      <c r="IU19" s="1246"/>
      <c r="IV19" s="1246"/>
    </row>
    <row r="20" spans="1:256" ht="18">
      <c r="A20" s="1788"/>
      <c r="B20" s="1780"/>
      <c r="C20" s="1783"/>
      <c r="D20" s="1785"/>
      <c r="E20" s="216" t="s">
        <v>188</v>
      </c>
      <c r="F20" s="1071">
        <v>10500</v>
      </c>
      <c r="G20" s="1279"/>
      <c r="H20" s="1276">
        <f t="shared" si="0"/>
        <v>0</v>
      </c>
      <c r="I20" s="1246"/>
      <c r="J20" s="1246"/>
      <c r="K20" s="1246"/>
      <c r="L20" s="1246"/>
      <c r="M20" s="1246"/>
      <c r="N20" s="1246"/>
      <c r="O20" s="1246"/>
      <c r="P20" s="1246"/>
      <c r="Q20" s="1246"/>
      <c r="R20" s="1246"/>
      <c r="S20" s="1246"/>
      <c r="T20" s="1246"/>
      <c r="U20" s="1246"/>
      <c r="V20" s="1246"/>
      <c r="W20" s="1246"/>
      <c r="X20" s="1246"/>
      <c r="Y20" s="1246"/>
      <c r="Z20" s="1246"/>
      <c r="AA20" s="1246"/>
      <c r="AB20" s="1246"/>
      <c r="AC20" s="1246"/>
      <c r="AD20" s="1246"/>
      <c r="AE20" s="1246"/>
      <c r="AF20" s="1246"/>
      <c r="AG20" s="1246"/>
      <c r="AH20" s="1246"/>
      <c r="AI20" s="1246"/>
      <c r="AJ20" s="1246"/>
      <c r="AK20" s="1246"/>
      <c r="AL20" s="1246"/>
      <c r="AM20" s="1246"/>
      <c r="AN20" s="1246"/>
      <c r="AO20" s="1246"/>
      <c r="AP20" s="1246"/>
      <c r="AQ20" s="1246"/>
      <c r="AR20" s="1246"/>
      <c r="AS20" s="1246"/>
      <c r="AT20" s="1246"/>
      <c r="AU20" s="1246"/>
      <c r="AV20" s="1246"/>
      <c r="AW20" s="1246"/>
      <c r="AX20" s="1246"/>
      <c r="AY20" s="1246"/>
      <c r="AZ20" s="1246"/>
      <c r="BA20" s="1246"/>
      <c r="BB20" s="1246"/>
      <c r="BC20" s="1246"/>
      <c r="BD20" s="1246"/>
      <c r="BE20" s="1246"/>
      <c r="BF20" s="1246"/>
      <c r="BG20" s="1246"/>
      <c r="BH20" s="1246"/>
      <c r="BI20" s="1246"/>
      <c r="BJ20" s="1246"/>
      <c r="BK20" s="1246"/>
      <c r="BL20" s="1246"/>
      <c r="BM20" s="1246"/>
      <c r="BN20" s="1246"/>
      <c r="BO20" s="1246"/>
      <c r="BP20" s="1246"/>
      <c r="BQ20" s="1246"/>
      <c r="BR20" s="1246"/>
      <c r="BS20" s="1246"/>
      <c r="BT20" s="1246"/>
      <c r="BU20" s="1246"/>
      <c r="BV20" s="1246"/>
      <c r="BW20" s="1246"/>
      <c r="BX20" s="1246"/>
      <c r="BY20" s="1246"/>
      <c r="BZ20" s="1246"/>
      <c r="CA20" s="1246"/>
      <c r="CB20" s="1246"/>
      <c r="CC20" s="1246"/>
      <c r="CD20" s="1246"/>
      <c r="CE20" s="1246"/>
      <c r="CF20" s="1246"/>
      <c r="CG20" s="1246"/>
      <c r="CH20" s="1246"/>
      <c r="CI20" s="1246"/>
      <c r="CJ20" s="1246"/>
      <c r="CK20" s="1246"/>
      <c r="CL20" s="1246"/>
      <c r="CM20" s="1246"/>
      <c r="CN20" s="1246"/>
      <c r="CO20" s="1246"/>
      <c r="CP20" s="1246"/>
      <c r="CQ20" s="1246"/>
      <c r="CR20" s="1246"/>
      <c r="CS20" s="1246"/>
      <c r="CT20" s="1246"/>
      <c r="CU20" s="1246"/>
      <c r="CV20" s="1246"/>
      <c r="CW20" s="1246"/>
      <c r="CX20" s="1246"/>
      <c r="CY20" s="1246"/>
      <c r="CZ20" s="1246"/>
      <c r="DA20" s="1246"/>
      <c r="DB20" s="1246"/>
      <c r="DC20" s="1246"/>
      <c r="DD20" s="1246"/>
      <c r="DE20" s="1246"/>
      <c r="DF20" s="1246"/>
      <c r="DG20" s="1246"/>
      <c r="DH20" s="1246"/>
      <c r="DI20" s="1246"/>
      <c r="DJ20" s="1246"/>
      <c r="DK20" s="1246"/>
      <c r="DL20" s="1246"/>
      <c r="DM20" s="1246"/>
      <c r="DN20" s="1246"/>
      <c r="DO20" s="1246"/>
      <c r="DP20" s="1246"/>
      <c r="DQ20" s="1246"/>
      <c r="DR20" s="1246"/>
      <c r="DS20" s="1246"/>
      <c r="DT20" s="1246"/>
      <c r="DU20" s="1246"/>
      <c r="DV20" s="1246"/>
      <c r="DW20" s="1246"/>
      <c r="DX20" s="1246"/>
      <c r="DY20" s="1246"/>
      <c r="DZ20" s="1246"/>
      <c r="EA20" s="1246"/>
      <c r="EB20" s="1246"/>
      <c r="EC20" s="1246"/>
      <c r="ED20" s="1246"/>
      <c r="EE20" s="1246"/>
      <c r="EF20" s="1246"/>
      <c r="EG20" s="1246"/>
      <c r="EH20" s="1246"/>
      <c r="EI20" s="1246"/>
      <c r="EJ20" s="1246"/>
      <c r="EK20" s="1246"/>
      <c r="EL20" s="1246"/>
      <c r="EM20" s="1246"/>
      <c r="EN20" s="1246"/>
      <c r="EO20" s="1246"/>
      <c r="EP20" s="1246"/>
      <c r="EQ20" s="1246"/>
      <c r="ER20" s="1246"/>
      <c r="ES20" s="1246"/>
      <c r="ET20" s="1246"/>
      <c r="EU20" s="1246"/>
      <c r="EV20" s="1246"/>
      <c r="EW20" s="1246"/>
      <c r="EX20" s="1246"/>
      <c r="EY20" s="1246"/>
      <c r="EZ20" s="1246"/>
      <c r="FA20" s="1246"/>
      <c r="FB20" s="1246"/>
      <c r="FC20" s="1246"/>
      <c r="FD20" s="1246"/>
      <c r="FE20" s="1246"/>
      <c r="FF20" s="1246"/>
      <c r="FG20" s="1246"/>
      <c r="FH20" s="1246"/>
      <c r="FI20" s="1246"/>
      <c r="FJ20" s="1246"/>
      <c r="FK20" s="1246"/>
      <c r="FL20" s="1246"/>
      <c r="FM20" s="1246"/>
      <c r="FN20" s="1246"/>
      <c r="FO20" s="1246"/>
      <c r="FP20" s="1246"/>
      <c r="FQ20" s="1246"/>
      <c r="FR20" s="1246"/>
      <c r="FS20" s="1246"/>
      <c r="FT20" s="1246"/>
      <c r="FU20" s="1246"/>
      <c r="FV20" s="1246"/>
      <c r="FW20" s="1246"/>
      <c r="FX20" s="1246"/>
      <c r="FY20" s="1246"/>
      <c r="FZ20" s="1246"/>
      <c r="GA20" s="1246"/>
      <c r="GB20" s="1246"/>
      <c r="GC20" s="1246"/>
      <c r="GD20" s="1246"/>
      <c r="GE20" s="1246"/>
      <c r="GF20" s="1246"/>
      <c r="GG20" s="1246"/>
      <c r="GH20" s="1246"/>
      <c r="GI20" s="1246"/>
      <c r="GJ20" s="1246"/>
      <c r="GK20" s="1246"/>
      <c r="GL20" s="1246"/>
      <c r="GM20" s="1246"/>
      <c r="GN20" s="1246"/>
      <c r="GO20" s="1246"/>
      <c r="GP20" s="1246"/>
      <c r="GQ20" s="1246"/>
      <c r="GR20" s="1246"/>
      <c r="GS20" s="1246"/>
      <c r="GT20" s="1246"/>
      <c r="GU20" s="1246"/>
      <c r="GV20" s="1246"/>
      <c r="GW20" s="1246"/>
      <c r="GX20" s="1246"/>
      <c r="GY20" s="1246"/>
      <c r="GZ20" s="1246"/>
      <c r="HA20" s="1246"/>
      <c r="HB20" s="1246"/>
      <c r="HC20" s="1246"/>
      <c r="HD20" s="1246"/>
      <c r="HE20" s="1246"/>
      <c r="HF20" s="1246"/>
      <c r="HG20" s="1246"/>
      <c r="HH20" s="1246"/>
      <c r="HI20" s="1246"/>
      <c r="HJ20" s="1246"/>
      <c r="HK20" s="1246"/>
      <c r="HL20" s="1246"/>
      <c r="HM20" s="1246"/>
      <c r="HN20" s="1246"/>
      <c r="HO20" s="1246"/>
      <c r="HP20" s="1246"/>
      <c r="HQ20" s="1246"/>
      <c r="HR20" s="1246"/>
      <c r="HS20" s="1246"/>
      <c r="HT20" s="1246"/>
      <c r="HU20" s="1246"/>
      <c r="HV20" s="1246"/>
      <c r="HW20" s="1246"/>
      <c r="HX20" s="1246"/>
      <c r="HY20" s="1246"/>
      <c r="HZ20" s="1246"/>
      <c r="IA20" s="1246"/>
      <c r="IB20" s="1246"/>
      <c r="IC20" s="1246"/>
      <c r="ID20" s="1246"/>
      <c r="IE20" s="1246"/>
      <c r="IF20" s="1246"/>
      <c r="IG20" s="1246"/>
      <c r="IH20" s="1246"/>
      <c r="II20" s="1246"/>
      <c r="IJ20" s="1246"/>
      <c r="IK20" s="1246"/>
      <c r="IL20" s="1246"/>
      <c r="IM20" s="1246"/>
      <c r="IN20" s="1246"/>
      <c r="IO20" s="1246"/>
      <c r="IP20" s="1246"/>
      <c r="IQ20" s="1246"/>
      <c r="IR20" s="1246"/>
      <c r="IS20" s="1246"/>
      <c r="IT20" s="1246"/>
      <c r="IU20" s="1246"/>
      <c r="IV20" s="1246"/>
    </row>
    <row r="21" spans="1:256" ht="46.5">
      <c r="A21" s="1787" t="s">
        <v>138</v>
      </c>
      <c r="B21" s="1779">
        <v>8340</v>
      </c>
      <c r="C21" s="1782" t="s">
        <v>201</v>
      </c>
      <c r="D21" s="1784" t="s">
        <v>144</v>
      </c>
      <c r="E21" s="1269" t="s">
        <v>627</v>
      </c>
      <c r="F21" s="1263">
        <f>F22</f>
        <v>61000</v>
      </c>
      <c r="G21" s="1280"/>
      <c r="H21" s="1276">
        <f t="shared" si="0"/>
        <v>0</v>
      </c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46"/>
      <c r="AH21" s="346"/>
      <c r="AI21" s="346"/>
      <c r="AJ21" s="346"/>
      <c r="AK21" s="346"/>
      <c r="AL21" s="346"/>
      <c r="AM21" s="346"/>
      <c r="AN21" s="346"/>
      <c r="AO21" s="346"/>
      <c r="AP21" s="346"/>
      <c r="AQ21" s="346"/>
      <c r="AR21" s="346"/>
      <c r="AS21" s="346"/>
      <c r="AT21" s="346"/>
      <c r="AU21" s="346"/>
      <c r="AV21" s="346"/>
      <c r="AW21" s="346"/>
      <c r="AX21" s="346"/>
      <c r="AY21" s="346"/>
      <c r="AZ21" s="346"/>
      <c r="BA21" s="346"/>
      <c r="BB21" s="346"/>
      <c r="BC21" s="346"/>
      <c r="BD21" s="346"/>
      <c r="BE21" s="346"/>
      <c r="BF21" s="346"/>
      <c r="BG21" s="346"/>
      <c r="BH21" s="346"/>
      <c r="BI21" s="346"/>
      <c r="BJ21" s="346"/>
      <c r="BK21" s="346"/>
      <c r="BL21" s="346"/>
      <c r="BM21" s="346"/>
      <c r="BN21" s="346"/>
      <c r="BO21" s="346"/>
      <c r="BP21" s="346"/>
      <c r="BQ21" s="346"/>
      <c r="BR21" s="346"/>
      <c r="BS21" s="346"/>
      <c r="BT21" s="346"/>
      <c r="BU21" s="346"/>
      <c r="BV21" s="346"/>
      <c r="BW21" s="346"/>
      <c r="BX21" s="346"/>
      <c r="BY21" s="346"/>
      <c r="BZ21" s="346"/>
      <c r="CA21" s="346"/>
      <c r="CB21" s="346"/>
      <c r="CC21" s="346"/>
      <c r="CD21" s="346"/>
      <c r="CE21" s="346"/>
      <c r="CF21" s="346"/>
      <c r="CG21" s="346"/>
      <c r="CH21" s="346"/>
      <c r="CI21" s="346"/>
      <c r="CJ21" s="346"/>
      <c r="CK21" s="346"/>
      <c r="CL21" s="346"/>
      <c r="CM21" s="346"/>
      <c r="CN21" s="346"/>
      <c r="CO21" s="346"/>
      <c r="CP21" s="346"/>
      <c r="CQ21" s="346"/>
      <c r="CR21" s="346"/>
      <c r="CS21" s="346"/>
      <c r="CT21" s="346"/>
      <c r="CU21" s="346"/>
      <c r="CV21" s="346"/>
      <c r="CW21" s="346"/>
      <c r="CX21" s="346"/>
      <c r="CY21" s="346"/>
      <c r="CZ21" s="346"/>
      <c r="DA21" s="346"/>
      <c r="DB21" s="346"/>
      <c r="DC21" s="346"/>
      <c r="DD21" s="346"/>
      <c r="DE21" s="346"/>
      <c r="DF21" s="346"/>
      <c r="DG21" s="346"/>
      <c r="DH21" s="346"/>
      <c r="DI21" s="346"/>
      <c r="DJ21" s="346"/>
      <c r="DK21" s="346"/>
      <c r="DL21" s="346"/>
      <c r="DM21" s="346"/>
      <c r="DN21" s="346"/>
      <c r="DO21" s="346"/>
      <c r="DP21" s="346"/>
      <c r="DQ21" s="346"/>
      <c r="DR21" s="346"/>
      <c r="DS21" s="346"/>
      <c r="DT21" s="346"/>
      <c r="DU21" s="346"/>
      <c r="DV21" s="346"/>
      <c r="DW21" s="346"/>
      <c r="DX21" s="346"/>
      <c r="DY21" s="346"/>
      <c r="DZ21" s="346"/>
      <c r="EA21" s="346"/>
      <c r="EB21" s="346"/>
      <c r="EC21" s="346"/>
      <c r="ED21" s="346"/>
      <c r="EE21" s="346"/>
      <c r="EF21" s="346"/>
      <c r="EG21" s="346"/>
      <c r="EH21" s="346"/>
      <c r="EI21" s="346"/>
      <c r="EJ21" s="346"/>
      <c r="EK21" s="346"/>
      <c r="EL21" s="346"/>
      <c r="EM21" s="346"/>
      <c r="EN21" s="346"/>
      <c r="EO21" s="346"/>
      <c r="EP21" s="346"/>
      <c r="EQ21" s="346"/>
      <c r="ER21" s="346"/>
      <c r="ES21" s="346"/>
      <c r="ET21" s="346"/>
      <c r="EU21" s="346"/>
      <c r="EV21" s="346"/>
      <c r="EW21" s="346"/>
      <c r="EX21" s="346"/>
      <c r="EY21" s="346"/>
      <c r="EZ21" s="346"/>
      <c r="FA21" s="346"/>
      <c r="FB21" s="346"/>
      <c r="FC21" s="346"/>
      <c r="FD21" s="346"/>
      <c r="FE21" s="346"/>
      <c r="FF21" s="346"/>
      <c r="FG21" s="346"/>
      <c r="FH21" s="346"/>
      <c r="FI21" s="346"/>
      <c r="FJ21" s="346"/>
      <c r="FK21" s="346"/>
      <c r="FL21" s="346"/>
      <c r="FM21" s="346"/>
      <c r="FN21" s="346"/>
      <c r="FO21" s="346"/>
      <c r="FP21" s="346"/>
      <c r="FQ21" s="346"/>
      <c r="FR21" s="346"/>
      <c r="FS21" s="346"/>
      <c r="FT21" s="346"/>
      <c r="FU21" s="346"/>
      <c r="FV21" s="346"/>
      <c r="FW21" s="346"/>
      <c r="FX21" s="346"/>
      <c r="FY21" s="346"/>
      <c r="FZ21" s="346"/>
      <c r="GA21" s="346"/>
      <c r="GB21" s="346"/>
      <c r="GC21" s="346"/>
      <c r="GD21" s="346"/>
      <c r="GE21" s="346"/>
      <c r="GF21" s="346"/>
      <c r="GG21" s="346"/>
      <c r="GH21" s="346"/>
      <c r="GI21" s="346"/>
      <c r="GJ21" s="346"/>
      <c r="GK21" s="346"/>
      <c r="GL21" s="346"/>
      <c r="GM21" s="346"/>
      <c r="GN21" s="346"/>
      <c r="GO21" s="346"/>
      <c r="GP21" s="346"/>
      <c r="GQ21" s="346"/>
      <c r="GR21" s="346"/>
      <c r="GS21" s="346"/>
      <c r="GT21" s="346"/>
      <c r="GU21" s="346"/>
      <c r="GV21" s="346"/>
      <c r="GW21" s="346"/>
      <c r="GX21" s="346"/>
      <c r="GY21" s="346"/>
      <c r="GZ21" s="346"/>
      <c r="HA21" s="346"/>
      <c r="HB21" s="346"/>
      <c r="HC21" s="346"/>
      <c r="HD21" s="346"/>
      <c r="HE21" s="346"/>
      <c r="HF21" s="346"/>
      <c r="HG21" s="346"/>
      <c r="HH21" s="346"/>
      <c r="HI21" s="346"/>
      <c r="HJ21" s="346"/>
      <c r="HK21" s="346"/>
      <c r="HL21" s="346"/>
      <c r="HM21" s="346"/>
      <c r="HN21" s="346"/>
      <c r="HO21" s="346"/>
      <c r="HP21" s="346"/>
      <c r="HQ21" s="346"/>
      <c r="HR21" s="346"/>
      <c r="HS21" s="346"/>
      <c r="HT21" s="346"/>
      <c r="HU21" s="346"/>
      <c r="HV21" s="346"/>
      <c r="HW21" s="346"/>
      <c r="HX21" s="346"/>
      <c r="HY21" s="346"/>
      <c r="HZ21" s="346"/>
      <c r="IA21" s="346"/>
      <c r="IB21" s="346"/>
      <c r="IC21" s="346"/>
      <c r="ID21" s="346"/>
      <c r="IE21" s="346"/>
      <c r="IF21" s="346"/>
      <c r="IG21" s="346"/>
      <c r="IH21" s="346"/>
      <c r="II21" s="346"/>
      <c r="IJ21" s="346"/>
      <c r="IK21" s="346"/>
      <c r="IL21" s="346"/>
      <c r="IM21" s="346"/>
      <c r="IN21" s="346"/>
      <c r="IO21" s="346"/>
      <c r="IP21" s="346"/>
      <c r="IQ21" s="346"/>
      <c r="IR21" s="346"/>
      <c r="IS21" s="346"/>
      <c r="IT21" s="346"/>
      <c r="IU21" s="346"/>
      <c r="IV21" s="346"/>
    </row>
    <row r="22" spans="1:256" ht="18">
      <c r="A22" s="1787"/>
      <c r="B22" s="1779"/>
      <c r="C22" s="1782"/>
      <c r="D22" s="1784"/>
      <c r="E22" s="216" t="s">
        <v>188</v>
      </c>
      <c r="F22" s="1073">
        <v>61000</v>
      </c>
      <c r="G22" s="547"/>
      <c r="H22" s="1276">
        <f t="shared" si="0"/>
        <v>0</v>
      </c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  <c r="AL22" s="346"/>
      <c r="AM22" s="346"/>
      <c r="AN22" s="346"/>
      <c r="AO22" s="346"/>
      <c r="AP22" s="346"/>
      <c r="AQ22" s="346"/>
      <c r="AR22" s="346"/>
      <c r="AS22" s="346"/>
      <c r="AT22" s="346"/>
      <c r="AU22" s="346"/>
      <c r="AV22" s="346"/>
      <c r="AW22" s="346"/>
      <c r="AX22" s="346"/>
      <c r="AY22" s="346"/>
      <c r="AZ22" s="346"/>
      <c r="BA22" s="346"/>
      <c r="BB22" s="346"/>
      <c r="BC22" s="346"/>
      <c r="BD22" s="346"/>
      <c r="BE22" s="346"/>
      <c r="BF22" s="346"/>
      <c r="BG22" s="346"/>
      <c r="BH22" s="346"/>
      <c r="BI22" s="346"/>
      <c r="BJ22" s="346"/>
      <c r="BK22" s="346"/>
      <c r="BL22" s="346"/>
      <c r="BM22" s="346"/>
      <c r="BN22" s="346"/>
      <c r="BO22" s="346"/>
      <c r="BP22" s="346"/>
      <c r="BQ22" s="346"/>
      <c r="BR22" s="346"/>
      <c r="BS22" s="346"/>
      <c r="BT22" s="346"/>
      <c r="BU22" s="346"/>
      <c r="BV22" s="346"/>
      <c r="BW22" s="346"/>
      <c r="BX22" s="346"/>
      <c r="BY22" s="346"/>
      <c r="BZ22" s="346"/>
      <c r="CA22" s="346"/>
      <c r="CB22" s="346"/>
      <c r="CC22" s="346"/>
      <c r="CD22" s="346"/>
      <c r="CE22" s="346"/>
      <c r="CF22" s="346"/>
      <c r="CG22" s="346"/>
      <c r="CH22" s="346"/>
      <c r="CI22" s="346"/>
      <c r="CJ22" s="346"/>
      <c r="CK22" s="346"/>
      <c r="CL22" s="346"/>
      <c r="CM22" s="346"/>
      <c r="CN22" s="346"/>
      <c r="CO22" s="346"/>
      <c r="CP22" s="346"/>
      <c r="CQ22" s="346"/>
      <c r="CR22" s="346"/>
      <c r="CS22" s="346"/>
      <c r="CT22" s="346"/>
      <c r="CU22" s="346"/>
      <c r="CV22" s="346"/>
      <c r="CW22" s="346"/>
      <c r="CX22" s="346"/>
      <c r="CY22" s="346"/>
      <c r="CZ22" s="346"/>
      <c r="DA22" s="346"/>
      <c r="DB22" s="346"/>
      <c r="DC22" s="346"/>
      <c r="DD22" s="346"/>
      <c r="DE22" s="346"/>
      <c r="DF22" s="346"/>
      <c r="DG22" s="346"/>
      <c r="DH22" s="346"/>
      <c r="DI22" s="346"/>
      <c r="DJ22" s="346"/>
      <c r="DK22" s="346"/>
      <c r="DL22" s="346"/>
      <c r="DM22" s="346"/>
      <c r="DN22" s="346"/>
      <c r="DO22" s="346"/>
      <c r="DP22" s="346"/>
      <c r="DQ22" s="346"/>
      <c r="DR22" s="346"/>
      <c r="DS22" s="346"/>
      <c r="DT22" s="346"/>
      <c r="DU22" s="346"/>
      <c r="DV22" s="346"/>
      <c r="DW22" s="346"/>
      <c r="DX22" s="346"/>
      <c r="DY22" s="346"/>
      <c r="DZ22" s="346"/>
      <c r="EA22" s="346"/>
      <c r="EB22" s="346"/>
      <c r="EC22" s="346"/>
      <c r="ED22" s="346"/>
      <c r="EE22" s="346"/>
      <c r="EF22" s="346"/>
      <c r="EG22" s="346"/>
      <c r="EH22" s="346"/>
      <c r="EI22" s="346"/>
      <c r="EJ22" s="346"/>
      <c r="EK22" s="346"/>
      <c r="EL22" s="346"/>
      <c r="EM22" s="346"/>
      <c r="EN22" s="346"/>
      <c r="EO22" s="346"/>
      <c r="EP22" s="346"/>
      <c r="EQ22" s="346"/>
      <c r="ER22" s="346"/>
      <c r="ES22" s="346"/>
      <c r="ET22" s="346"/>
      <c r="EU22" s="346"/>
      <c r="EV22" s="346"/>
      <c r="EW22" s="346"/>
      <c r="EX22" s="346"/>
      <c r="EY22" s="346"/>
      <c r="EZ22" s="346"/>
      <c r="FA22" s="346"/>
      <c r="FB22" s="346"/>
      <c r="FC22" s="346"/>
      <c r="FD22" s="346"/>
      <c r="FE22" s="346"/>
      <c r="FF22" s="346"/>
      <c r="FG22" s="346"/>
      <c r="FH22" s="346"/>
      <c r="FI22" s="346"/>
      <c r="FJ22" s="346"/>
      <c r="FK22" s="346"/>
      <c r="FL22" s="346"/>
      <c r="FM22" s="346"/>
      <c r="FN22" s="346"/>
      <c r="FO22" s="346"/>
      <c r="FP22" s="346"/>
      <c r="FQ22" s="346"/>
      <c r="FR22" s="346"/>
      <c r="FS22" s="346"/>
      <c r="FT22" s="346"/>
      <c r="FU22" s="346"/>
      <c r="FV22" s="346"/>
      <c r="FW22" s="346"/>
      <c r="FX22" s="346"/>
      <c r="FY22" s="346"/>
      <c r="FZ22" s="346"/>
      <c r="GA22" s="346"/>
      <c r="GB22" s="346"/>
      <c r="GC22" s="346"/>
      <c r="GD22" s="346"/>
      <c r="GE22" s="346"/>
      <c r="GF22" s="346"/>
      <c r="GG22" s="346"/>
      <c r="GH22" s="346"/>
      <c r="GI22" s="346"/>
      <c r="GJ22" s="346"/>
      <c r="GK22" s="346"/>
      <c r="GL22" s="346"/>
      <c r="GM22" s="346"/>
      <c r="GN22" s="346"/>
      <c r="GO22" s="346"/>
      <c r="GP22" s="346"/>
      <c r="GQ22" s="346"/>
      <c r="GR22" s="346"/>
      <c r="GS22" s="346"/>
      <c r="GT22" s="346"/>
      <c r="GU22" s="346"/>
      <c r="GV22" s="346"/>
      <c r="GW22" s="346"/>
      <c r="GX22" s="346"/>
      <c r="GY22" s="346"/>
      <c r="GZ22" s="346"/>
      <c r="HA22" s="346"/>
      <c r="HB22" s="346"/>
      <c r="HC22" s="346"/>
      <c r="HD22" s="346"/>
      <c r="HE22" s="346"/>
      <c r="HF22" s="346"/>
      <c r="HG22" s="346"/>
      <c r="HH22" s="346"/>
      <c r="HI22" s="346"/>
      <c r="HJ22" s="346"/>
      <c r="HK22" s="346"/>
      <c r="HL22" s="346"/>
      <c r="HM22" s="346"/>
      <c r="HN22" s="346"/>
      <c r="HO22" s="346"/>
      <c r="HP22" s="346"/>
      <c r="HQ22" s="346"/>
      <c r="HR22" s="346"/>
      <c r="HS22" s="346"/>
      <c r="HT22" s="346"/>
      <c r="HU22" s="346"/>
      <c r="HV22" s="346"/>
      <c r="HW22" s="346"/>
      <c r="HX22" s="346"/>
      <c r="HY22" s="346"/>
      <c r="HZ22" s="346"/>
      <c r="IA22" s="346"/>
      <c r="IB22" s="346"/>
      <c r="IC22" s="346"/>
      <c r="ID22" s="346"/>
      <c r="IE22" s="346"/>
      <c r="IF22" s="346"/>
      <c r="IG22" s="346"/>
      <c r="IH22" s="346"/>
      <c r="II22" s="346"/>
      <c r="IJ22" s="346"/>
      <c r="IK22" s="346"/>
      <c r="IL22" s="346"/>
      <c r="IM22" s="346"/>
      <c r="IN22" s="346"/>
      <c r="IO22" s="346"/>
      <c r="IP22" s="346"/>
      <c r="IQ22" s="346"/>
      <c r="IR22" s="346"/>
      <c r="IS22" s="346"/>
      <c r="IT22" s="346"/>
      <c r="IU22" s="346"/>
      <c r="IV22" s="346"/>
    </row>
    <row r="23" spans="1:256" ht="30.75">
      <c r="A23" s="1787"/>
      <c r="B23" s="1779"/>
      <c r="C23" s="1782"/>
      <c r="D23" s="1784"/>
      <c r="E23" s="1068" t="s">
        <v>682</v>
      </c>
      <c r="F23" s="1072">
        <f>F24</f>
        <v>16685</v>
      </c>
      <c r="G23" s="547"/>
      <c r="H23" s="1276">
        <f t="shared" si="0"/>
        <v>0</v>
      </c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346"/>
      <c r="AP23" s="346"/>
      <c r="AQ23" s="346"/>
      <c r="AR23" s="346"/>
      <c r="AS23" s="346"/>
      <c r="AT23" s="346"/>
      <c r="AU23" s="346"/>
      <c r="AV23" s="346"/>
      <c r="AW23" s="346"/>
      <c r="AX23" s="346"/>
      <c r="AY23" s="346"/>
      <c r="AZ23" s="346"/>
      <c r="BA23" s="346"/>
      <c r="BB23" s="346"/>
      <c r="BC23" s="346"/>
      <c r="BD23" s="346"/>
      <c r="BE23" s="346"/>
      <c r="BF23" s="346"/>
      <c r="BG23" s="346"/>
      <c r="BH23" s="346"/>
      <c r="BI23" s="346"/>
      <c r="BJ23" s="346"/>
      <c r="BK23" s="346"/>
      <c r="BL23" s="346"/>
      <c r="BM23" s="346"/>
      <c r="BN23" s="346"/>
      <c r="BO23" s="346"/>
      <c r="BP23" s="346"/>
      <c r="BQ23" s="346"/>
      <c r="BR23" s="346"/>
      <c r="BS23" s="346"/>
      <c r="BT23" s="346"/>
      <c r="BU23" s="346"/>
      <c r="BV23" s="346"/>
      <c r="BW23" s="346"/>
      <c r="BX23" s="346"/>
      <c r="BY23" s="346"/>
      <c r="BZ23" s="346"/>
      <c r="CA23" s="346"/>
      <c r="CB23" s="346"/>
      <c r="CC23" s="346"/>
      <c r="CD23" s="346"/>
      <c r="CE23" s="346"/>
      <c r="CF23" s="346"/>
      <c r="CG23" s="346"/>
      <c r="CH23" s="346"/>
      <c r="CI23" s="346"/>
      <c r="CJ23" s="346"/>
      <c r="CK23" s="346"/>
      <c r="CL23" s="346"/>
      <c r="CM23" s="346"/>
      <c r="CN23" s="346"/>
      <c r="CO23" s="346"/>
      <c r="CP23" s="346"/>
      <c r="CQ23" s="346"/>
      <c r="CR23" s="346"/>
      <c r="CS23" s="346"/>
      <c r="CT23" s="346"/>
      <c r="CU23" s="346"/>
      <c r="CV23" s="346"/>
      <c r="CW23" s="346"/>
      <c r="CX23" s="346"/>
      <c r="CY23" s="346"/>
      <c r="CZ23" s="346"/>
      <c r="DA23" s="346"/>
      <c r="DB23" s="346"/>
      <c r="DC23" s="346"/>
      <c r="DD23" s="346"/>
      <c r="DE23" s="346"/>
      <c r="DF23" s="346"/>
      <c r="DG23" s="346"/>
      <c r="DH23" s="346"/>
      <c r="DI23" s="346"/>
      <c r="DJ23" s="346"/>
      <c r="DK23" s="346"/>
      <c r="DL23" s="346"/>
      <c r="DM23" s="346"/>
      <c r="DN23" s="346"/>
      <c r="DO23" s="346"/>
      <c r="DP23" s="346"/>
      <c r="DQ23" s="346"/>
      <c r="DR23" s="346"/>
      <c r="DS23" s="346"/>
      <c r="DT23" s="346"/>
      <c r="DU23" s="346"/>
      <c r="DV23" s="346"/>
      <c r="DW23" s="346"/>
      <c r="DX23" s="346"/>
      <c r="DY23" s="346"/>
      <c r="DZ23" s="346"/>
      <c r="EA23" s="346"/>
      <c r="EB23" s="346"/>
      <c r="EC23" s="346"/>
      <c r="ED23" s="346"/>
      <c r="EE23" s="346"/>
      <c r="EF23" s="346"/>
      <c r="EG23" s="346"/>
      <c r="EH23" s="346"/>
      <c r="EI23" s="346"/>
      <c r="EJ23" s="346"/>
      <c r="EK23" s="346"/>
      <c r="EL23" s="346"/>
      <c r="EM23" s="346"/>
      <c r="EN23" s="346"/>
      <c r="EO23" s="346"/>
      <c r="EP23" s="346"/>
      <c r="EQ23" s="346"/>
      <c r="ER23" s="346"/>
      <c r="ES23" s="346"/>
      <c r="ET23" s="346"/>
      <c r="EU23" s="346"/>
      <c r="EV23" s="346"/>
      <c r="EW23" s="346"/>
      <c r="EX23" s="346"/>
      <c r="EY23" s="346"/>
      <c r="EZ23" s="346"/>
      <c r="FA23" s="346"/>
      <c r="FB23" s="346"/>
      <c r="FC23" s="346"/>
      <c r="FD23" s="346"/>
      <c r="FE23" s="346"/>
      <c r="FF23" s="346"/>
      <c r="FG23" s="346"/>
      <c r="FH23" s="346"/>
      <c r="FI23" s="346"/>
      <c r="FJ23" s="346"/>
      <c r="FK23" s="346"/>
      <c r="FL23" s="346"/>
      <c r="FM23" s="346"/>
      <c r="FN23" s="346"/>
      <c r="FO23" s="346"/>
      <c r="FP23" s="346"/>
      <c r="FQ23" s="346"/>
      <c r="FR23" s="346"/>
      <c r="FS23" s="346"/>
      <c r="FT23" s="346"/>
      <c r="FU23" s="346"/>
      <c r="FV23" s="346"/>
      <c r="FW23" s="346"/>
      <c r="FX23" s="346"/>
      <c r="FY23" s="346"/>
      <c r="FZ23" s="346"/>
      <c r="GA23" s="346"/>
      <c r="GB23" s="346"/>
      <c r="GC23" s="346"/>
      <c r="GD23" s="346"/>
      <c r="GE23" s="346"/>
      <c r="GF23" s="346"/>
      <c r="GG23" s="346"/>
      <c r="GH23" s="346"/>
      <c r="GI23" s="346"/>
      <c r="GJ23" s="346"/>
      <c r="GK23" s="346"/>
      <c r="GL23" s="346"/>
      <c r="GM23" s="346"/>
      <c r="GN23" s="346"/>
      <c r="GO23" s="346"/>
      <c r="GP23" s="346"/>
      <c r="GQ23" s="346"/>
      <c r="GR23" s="346"/>
      <c r="GS23" s="346"/>
      <c r="GT23" s="346"/>
      <c r="GU23" s="346"/>
      <c r="GV23" s="346"/>
      <c r="GW23" s="346"/>
      <c r="GX23" s="346"/>
      <c r="GY23" s="346"/>
      <c r="GZ23" s="346"/>
      <c r="HA23" s="346"/>
      <c r="HB23" s="346"/>
      <c r="HC23" s="346"/>
      <c r="HD23" s="346"/>
      <c r="HE23" s="346"/>
      <c r="HF23" s="346"/>
      <c r="HG23" s="346"/>
      <c r="HH23" s="346"/>
      <c r="HI23" s="346"/>
      <c r="HJ23" s="346"/>
      <c r="HK23" s="346"/>
      <c r="HL23" s="346"/>
      <c r="HM23" s="346"/>
      <c r="HN23" s="346"/>
      <c r="HO23" s="346"/>
      <c r="HP23" s="346"/>
      <c r="HQ23" s="346"/>
      <c r="HR23" s="346"/>
      <c r="HS23" s="346"/>
      <c r="HT23" s="346"/>
      <c r="HU23" s="346"/>
      <c r="HV23" s="346"/>
      <c r="HW23" s="346"/>
      <c r="HX23" s="346"/>
      <c r="HY23" s="346"/>
      <c r="HZ23" s="346"/>
      <c r="IA23" s="346"/>
      <c r="IB23" s="346"/>
      <c r="IC23" s="346"/>
      <c r="ID23" s="346"/>
      <c r="IE23" s="346"/>
      <c r="IF23" s="346"/>
      <c r="IG23" s="346"/>
      <c r="IH23" s="346"/>
      <c r="II23" s="346"/>
      <c r="IJ23" s="346"/>
      <c r="IK23" s="346"/>
      <c r="IL23" s="346"/>
      <c r="IM23" s="346"/>
      <c r="IN23" s="346"/>
      <c r="IO23" s="346"/>
      <c r="IP23" s="346"/>
      <c r="IQ23" s="346"/>
      <c r="IR23" s="346"/>
      <c r="IS23" s="346"/>
      <c r="IT23" s="346"/>
      <c r="IU23" s="346"/>
      <c r="IV23" s="346"/>
    </row>
    <row r="24" spans="1:256" ht="18">
      <c r="A24" s="1787"/>
      <c r="B24" s="1779"/>
      <c r="C24" s="1782"/>
      <c r="D24" s="1784"/>
      <c r="E24" s="216" t="s">
        <v>188</v>
      </c>
      <c r="F24" s="1071">
        <v>16685</v>
      </c>
      <c r="G24" s="547"/>
      <c r="H24" s="1276">
        <f t="shared" si="0"/>
        <v>0</v>
      </c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  <c r="AH24" s="346"/>
      <c r="AI24" s="346"/>
      <c r="AJ24" s="346"/>
      <c r="AK24" s="346"/>
      <c r="AL24" s="346"/>
      <c r="AM24" s="346"/>
      <c r="AN24" s="346"/>
      <c r="AO24" s="346"/>
      <c r="AP24" s="346"/>
      <c r="AQ24" s="346"/>
      <c r="AR24" s="346"/>
      <c r="AS24" s="346"/>
      <c r="AT24" s="346"/>
      <c r="AU24" s="346"/>
      <c r="AV24" s="346"/>
      <c r="AW24" s="346"/>
      <c r="AX24" s="346"/>
      <c r="AY24" s="346"/>
      <c r="AZ24" s="346"/>
      <c r="BA24" s="346"/>
      <c r="BB24" s="346"/>
      <c r="BC24" s="346"/>
      <c r="BD24" s="346"/>
      <c r="BE24" s="346"/>
      <c r="BF24" s="346"/>
      <c r="BG24" s="346"/>
      <c r="BH24" s="346"/>
      <c r="BI24" s="346"/>
      <c r="BJ24" s="346"/>
      <c r="BK24" s="346"/>
      <c r="BL24" s="346"/>
      <c r="BM24" s="346"/>
      <c r="BN24" s="346"/>
      <c r="BO24" s="346"/>
      <c r="BP24" s="346"/>
      <c r="BQ24" s="346"/>
      <c r="BR24" s="346"/>
      <c r="BS24" s="346"/>
      <c r="BT24" s="346"/>
      <c r="BU24" s="346"/>
      <c r="BV24" s="346"/>
      <c r="BW24" s="346"/>
      <c r="BX24" s="346"/>
      <c r="BY24" s="346"/>
      <c r="BZ24" s="346"/>
      <c r="CA24" s="346"/>
      <c r="CB24" s="346"/>
      <c r="CC24" s="346"/>
      <c r="CD24" s="346"/>
      <c r="CE24" s="346"/>
      <c r="CF24" s="346"/>
      <c r="CG24" s="346"/>
      <c r="CH24" s="346"/>
      <c r="CI24" s="346"/>
      <c r="CJ24" s="346"/>
      <c r="CK24" s="346"/>
      <c r="CL24" s="346"/>
      <c r="CM24" s="346"/>
      <c r="CN24" s="346"/>
      <c r="CO24" s="346"/>
      <c r="CP24" s="346"/>
      <c r="CQ24" s="346"/>
      <c r="CR24" s="346"/>
      <c r="CS24" s="346"/>
      <c r="CT24" s="346"/>
      <c r="CU24" s="346"/>
      <c r="CV24" s="346"/>
      <c r="CW24" s="346"/>
      <c r="CX24" s="346"/>
      <c r="CY24" s="346"/>
      <c r="CZ24" s="346"/>
      <c r="DA24" s="346"/>
      <c r="DB24" s="346"/>
      <c r="DC24" s="346"/>
      <c r="DD24" s="346"/>
      <c r="DE24" s="346"/>
      <c r="DF24" s="346"/>
      <c r="DG24" s="346"/>
      <c r="DH24" s="346"/>
      <c r="DI24" s="346"/>
      <c r="DJ24" s="346"/>
      <c r="DK24" s="346"/>
      <c r="DL24" s="346"/>
      <c r="DM24" s="346"/>
      <c r="DN24" s="346"/>
      <c r="DO24" s="346"/>
      <c r="DP24" s="346"/>
      <c r="DQ24" s="346"/>
      <c r="DR24" s="346"/>
      <c r="DS24" s="346"/>
      <c r="DT24" s="346"/>
      <c r="DU24" s="346"/>
      <c r="DV24" s="346"/>
      <c r="DW24" s="346"/>
      <c r="DX24" s="346"/>
      <c r="DY24" s="346"/>
      <c r="DZ24" s="346"/>
      <c r="EA24" s="346"/>
      <c r="EB24" s="346"/>
      <c r="EC24" s="346"/>
      <c r="ED24" s="346"/>
      <c r="EE24" s="346"/>
      <c r="EF24" s="346"/>
      <c r="EG24" s="346"/>
      <c r="EH24" s="346"/>
      <c r="EI24" s="346"/>
      <c r="EJ24" s="346"/>
      <c r="EK24" s="346"/>
      <c r="EL24" s="346"/>
      <c r="EM24" s="346"/>
      <c r="EN24" s="346"/>
      <c r="EO24" s="346"/>
      <c r="EP24" s="346"/>
      <c r="EQ24" s="346"/>
      <c r="ER24" s="346"/>
      <c r="ES24" s="346"/>
      <c r="ET24" s="346"/>
      <c r="EU24" s="346"/>
      <c r="EV24" s="346"/>
      <c r="EW24" s="346"/>
      <c r="EX24" s="346"/>
      <c r="EY24" s="346"/>
      <c r="EZ24" s="346"/>
      <c r="FA24" s="346"/>
      <c r="FB24" s="346"/>
      <c r="FC24" s="346"/>
      <c r="FD24" s="346"/>
      <c r="FE24" s="346"/>
      <c r="FF24" s="346"/>
      <c r="FG24" s="346"/>
      <c r="FH24" s="346"/>
      <c r="FI24" s="346"/>
      <c r="FJ24" s="346"/>
      <c r="FK24" s="346"/>
      <c r="FL24" s="346"/>
      <c r="FM24" s="346"/>
      <c r="FN24" s="346"/>
      <c r="FO24" s="346"/>
      <c r="FP24" s="346"/>
      <c r="FQ24" s="346"/>
      <c r="FR24" s="346"/>
      <c r="FS24" s="346"/>
      <c r="FT24" s="346"/>
      <c r="FU24" s="346"/>
      <c r="FV24" s="346"/>
      <c r="FW24" s="346"/>
      <c r="FX24" s="346"/>
      <c r="FY24" s="346"/>
      <c r="FZ24" s="346"/>
      <c r="GA24" s="346"/>
      <c r="GB24" s="346"/>
      <c r="GC24" s="346"/>
      <c r="GD24" s="346"/>
      <c r="GE24" s="346"/>
      <c r="GF24" s="346"/>
      <c r="GG24" s="346"/>
      <c r="GH24" s="346"/>
      <c r="GI24" s="346"/>
      <c r="GJ24" s="346"/>
      <c r="GK24" s="346"/>
      <c r="GL24" s="346"/>
      <c r="GM24" s="346"/>
      <c r="GN24" s="346"/>
      <c r="GO24" s="346"/>
      <c r="GP24" s="346"/>
      <c r="GQ24" s="346"/>
      <c r="GR24" s="346"/>
      <c r="GS24" s="346"/>
      <c r="GT24" s="346"/>
      <c r="GU24" s="346"/>
      <c r="GV24" s="346"/>
      <c r="GW24" s="346"/>
      <c r="GX24" s="346"/>
      <c r="GY24" s="346"/>
      <c r="GZ24" s="346"/>
      <c r="HA24" s="346"/>
      <c r="HB24" s="346"/>
      <c r="HC24" s="346"/>
      <c r="HD24" s="346"/>
      <c r="HE24" s="346"/>
      <c r="HF24" s="346"/>
      <c r="HG24" s="346"/>
      <c r="HH24" s="346"/>
      <c r="HI24" s="346"/>
      <c r="HJ24" s="346"/>
      <c r="HK24" s="346"/>
      <c r="HL24" s="346"/>
      <c r="HM24" s="346"/>
      <c r="HN24" s="346"/>
      <c r="HO24" s="346"/>
      <c r="HP24" s="346"/>
      <c r="HQ24" s="346"/>
      <c r="HR24" s="346"/>
      <c r="HS24" s="346"/>
      <c r="HT24" s="346"/>
      <c r="HU24" s="346"/>
      <c r="HV24" s="346"/>
      <c r="HW24" s="346"/>
      <c r="HX24" s="346"/>
      <c r="HY24" s="346"/>
      <c r="HZ24" s="346"/>
      <c r="IA24" s="346"/>
      <c r="IB24" s="346"/>
      <c r="IC24" s="346"/>
      <c r="ID24" s="346"/>
      <c r="IE24" s="346"/>
      <c r="IF24" s="346"/>
      <c r="IG24" s="346"/>
      <c r="IH24" s="346"/>
      <c r="II24" s="346"/>
      <c r="IJ24" s="346"/>
      <c r="IK24" s="346"/>
      <c r="IL24" s="346"/>
      <c r="IM24" s="346"/>
      <c r="IN24" s="346"/>
      <c r="IO24" s="346"/>
      <c r="IP24" s="346"/>
      <c r="IQ24" s="346"/>
      <c r="IR24" s="346"/>
      <c r="IS24" s="346"/>
      <c r="IT24" s="346"/>
      <c r="IU24" s="346"/>
      <c r="IV24" s="346"/>
    </row>
    <row r="25" spans="1:256" ht="30.75">
      <c r="A25" s="1787"/>
      <c r="B25" s="1779"/>
      <c r="C25" s="1782"/>
      <c r="D25" s="1784"/>
      <c r="E25" s="1068" t="s">
        <v>628</v>
      </c>
      <c r="F25" s="1072">
        <f>F26</f>
        <v>37340</v>
      </c>
      <c r="G25" s="547"/>
      <c r="H25" s="1276">
        <f t="shared" si="0"/>
        <v>0</v>
      </c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6"/>
      <c r="AI25" s="346"/>
      <c r="AJ25" s="346"/>
      <c r="AK25" s="346"/>
      <c r="AL25" s="346"/>
      <c r="AM25" s="346"/>
      <c r="AN25" s="346"/>
      <c r="AO25" s="346"/>
      <c r="AP25" s="346"/>
      <c r="AQ25" s="346"/>
      <c r="AR25" s="346"/>
      <c r="AS25" s="346"/>
      <c r="AT25" s="346"/>
      <c r="AU25" s="346"/>
      <c r="AV25" s="346"/>
      <c r="AW25" s="346"/>
      <c r="AX25" s="346"/>
      <c r="AY25" s="346"/>
      <c r="AZ25" s="346"/>
      <c r="BA25" s="346"/>
      <c r="BB25" s="346"/>
      <c r="BC25" s="346"/>
      <c r="BD25" s="346"/>
      <c r="BE25" s="346"/>
      <c r="BF25" s="346"/>
      <c r="BG25" s="346"/>
      <c r="BH25" s="346"/>
      <c r="BI25" s="346"/>
      <c r="BJ25" s="346"/>
      <c r="BK25" s="346"/>
      <c r="BL25" s="346"/>
      <c r="BM25" s="346"/>
      <c r="BN25" s="346"/>
      <c r="BO25" s="346"/>
      <c r="BP25" s="346"/>
      <c r="BQ25" s="346"/>
      <c r="BR25" s="346"/>
      <c r="BS25" s="346"/>
      <c r="BT25" s="346"/>
      <c r="BU25" s="346"/>
      <c r="BV25" s="346"/>
      <c r="BW25" s="346"/>
      <c r="BX25" s="346"/>
      <c r="BY25" s="346"/>
      <c r="BZ25" s="346"/>
      <c r="CA25" s="346"/>
      <c r="CB25" s="346"/>
      <c r="CC25" s="346"/>
      <c r="CD25" s="346"/>
      <c r="CE25" s="346"/>
      <c r="CF25" s="346"/>
      <c r="CG25" s="346"/>
      <c r="CH25" s="346"/>
      <c r="CI25" s="346"/>
      <c r="CJ25" s="346"/>
      <c r="CK25" s="346"/>
      <c r="CL25" s="346"/>
      <c r="CM25" s="346"/>
      <c r="CN25" s="346"/>
      <c r="CO25" s="346"/>
      <c r="CP25" s="346"/>
      <c r="CQ25" s="346"/>
      <c r="CR25" s="346"/>
      <c r="CS25" s="346"/>
      <c r="CT25" s="346"/>
      <c r="CU25" s="346"/>
      <c r="CV25" s="346"/>
      <c r="CW25" s="346"/>
      <c r="CX25" s="346"/>
      <c r="CY25" s="346"/>
      <c r="CZ25" s="346"/>
      <c r="DA25" s="346"/>
      <c r="DB25" s="346"/>
      <c r="DC25" s="346"/>
      <c r="DD25" s="346"/>
      <c r="DE25" s="346"/>
      <c r="DF25" s="346"/>
      <c r="DG25" s="346"/>
      <c r="DH25" s="346"/>
      <c r="DI25" s="346"/>
      <c r="DJ25" s="346"/>
      <c r="DK25" s="346"/>
      <c r="DL25" s="346"/>
      <c r="DM25" s="346"/>
      <c r="DN25" s="346"/>
      <c r="DO25" s="346"/>
      <c r="DP25" s="346"/>
      <c r="DQ25" s="346"/>
      <c r="DR25" s="346"/>
      <c r="DS25" s="346"/>
      <c r="DT25" s="346"/>
      <c r="DU25" s="346"/>
      <c r="DV25" s="346"/>
      <c r="DW25" s="346"/>
      <c r="DX25" s="346"/>
      <c r="DY25" s="346"/>
      <c r="DZ25" s="346"/>
      <c r="EA25" s="346"/>
      <c r="EB25" s="346"/>
      <c r="EC25" s="346"/>
      <c r="ED25" s="346"/>
      <c r="EE25" s="346"/>
      <c r="EF25" s="346"/>
      <c r="EG25" s="346"/>
      <c r="EH25" s="346"/>
      <c r="EI25" s="346"/>
      <c r="EJ25" s="346"/>
      <c r="EK25" s="346"/>
      <c r="EL25" s="346"/>
      <c r="EM25" s="346"/>
      <c r="EN25" s="346"/>
      <c r="EO25" s="346"/>
      <c r="EP25" s="346"/>
      <c r="EQ25" s="346"/>
      <c r="ER25" s="346"/>
      <c r="ES25" s="346"/>
      <c r="ET25" s="346"/>
      <c r="EU25" s="346"/>
      <c r="EV25" s="346"/>
      <c r="EW25" s="346"/>
      <c r="EX25" s="346"/>
      <c r="EY25" s="346"/>
      <c r="EZ25" s="346"/>
      <c r="FA25" s="346"/>
      <c r="FB25" s="346"/>
      <c r="FC25" s="346"/>
      <c r="FD25" s="346"/>
      <c r="FE25" s="346"/>
      <c r="FF25" s="346"/>
      <c r="FG25" s="346"/>
      <c r="FH25" s="346"/>
      <c r="FI25" s="346"/>
      <c r="FJ25" s="346"/>
      <c r="FK25" s="346"/>
      <c r="FL25" s="346"/>
      <c r="FM25" s="346"/>
      <c r="FN25" s="346"/>
      <c r="FO25" s="346"/>
      <c r="FP25" s="346"/>
      <c r="FQ25" s="346"/>
      <c r="FR25" s="346"/>
      <c r="FS25" s="346"/>
      <c r="FT25" s="346"/>
      <c r="FU25" s="346"/>
      <c r="FV25" s="346"/>
      <c r="FW25" s="346"/>
      <c r="FX25" s="346"/>
      <c r="FY25" s="346"/>
      <c r="FZ25" s="346"/>
      <c r="GA25" s="346"/>
      <c r="GB25" s="346"/>
      <c r="GC25" s="346"/>
      <c r="GD25" s="346"/>
      <c r="GE25" s="346"/>
      <c r="GF25" s="346"/>
      <c r="GG25" s="346"/>
      <c r="GH25" s="346"/>
      <c r="GI25" s="346"/>
      <c r="GJ25" s="346"/>
      <c r="GK25" s="346"/>
      <c r="GL25" s="346"/>
      <c r="GM25" s="346"/>
      <c r="GN25" s="346"/>
      <c r="GO25" s="346"/>
      <c r="GP25" s="346"/>
      <c r="GQ25" s="346"/>
      <c r="GR25" s="346"/>
      <c r="GS25" s="346"/>
      <c r="GT25" s="346"/>
      <c r="GU25" s="346"/>
      <c r="GV25" s="346"/>
      <c r="GW25" s="346"/>
      <c r="GX25" s="346"/>
      <c r="GY25" s="346"/>
      <c r="GZ25" s="346"/>
      <c r="HA25" s="346"/>
      <c r="HB25" s="346"/>
      <c r="HC25" s="346"/>
      <c r="HD25" s="346"/>
      <c r="HE25" s="346"/>
      <c r="HF25" s="346"/>
      <c r="HG25" s="346"/>
      <c r="HH25" s="346"/>
      <c r="HI25" s="346"/>
      <c r="HJ25" s="346"/>
      <c r="HK25" s="346"/>
      <c r="HL25" s="346"/>
      <c r="HM25" s="346"/>
      <c r="HN25" s="346"/>
      <c r="HO25" s="346"/>
      <c r="HP25" s="346"/>
      <c r="HQ25" s="346"/>
      <c r="HR25" s="346"/>
      <c r="HS25" s="346"/>
      <c r="HT25" s="346"/>
      <c r="HU25" s="346"/>
      <c r="HV25" s="346"/>
      <c r="HW25" s="346"/>
      <c r="HX25" s="346"/>
      <c r="HY25" s="346"/>
      <c r="HZ25" s="346"/>
      <c r="IA25" s="346"/>
      <c r="IB25" s="346"/>
      <c r="IC25" s="346"/>
      <c r="ID25" s="346"/>
      <c r="IE25" s="346"/>
      <c r="IF25" s="346"/>
      <c r="IG25" s="346"/>
      <c r="IH25" s="346"/>
      <c r="II25" s="346"/>
      <c r="IJ25" s="346"/>
      <c r="IK25" s="346"/>
      <c r="IL25" s="346"/>
      <c r="IM25" s="346"/>
      <c r="IN25" s="346"/>
      <c r="IO25" s="346"/>
      <c r="IP25" s="346"/>
      <c r="IQ25" s="346"/>
      <c r="IR25" s="346"/>
      <c r="IS25" s="346"/>
      <c r="IT25" s="346"/>
      <c r="IU25" s="346"/>
      <c r="IV25" s="346"/>
    </row>
    <row r="26" spans="1:256" ht="18" thickBot="1">
      <c r="A26" s="1789"/>
      <c r="B26" s="1790"/>
      <c r="C26" s="1791"/>
      <c r="D26" s="1691"/>
      <c r="E26" s="1247" t="s">
        <v>188</v>
      </c>
      <c r="F26" s="1258">
        <f>20500+16840</f>
        <v>37340</v>
      </c>
      <c r="G26" s="514"/>
      <c r="H26" s="1276">
        <f t="shared" si="0"/>
        <v>0</v>
      </c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6"/>
      <c r="AG26" s="346"/>
      <c r="AH26" s="346"/>
      <c r="AI26" s="346"/>
      <c r="AJ26" s="346"/>
      <c r="AK26" s="346"/>
      <c r="AL26" s="346"/>
      <c r="AM26" s="346"/>
      <c r="AN26" s="346"/>
      <c r="AO26" s="346"/>
      <c r="AP26" s="346"/>
      <c r="AQ26" s="346"/>
      <c r="AR26" s="346"/>
      <c r="AS26" s="346"/>
      <c r="AT26" s="346"/>
      <c r="AU26" s="346"/>
      <c r="AV26" s="346"/>
      <c r="AW26" s="346"/>
      <c r="AX26" s="346"/>
      <c r="AY26" s="346"/>
      <c r="AZ26" s="346"/>
      <c r="BA26" s="346"/>
      <c r="BB26" s="346"/>
      <c r="BC26" s="346"/>
      <c r="BD26" s="346"/>
      <c r="BE26" s="346"/>
      <c r="BF26" s="346"/>
      <c r="BG26" s="346"/>
      <c r="BH26" s="346"/>
      <c r="BI26" s="346"/>
      <c r="BJ26" s="346"/>
      <c r="BK26" s="346"/>
      <c r="BL26" s="346"/>
      <c r="BM26" s="346"/>
      <c r="BN26" s="346"/>
      <c r="BO26" s="346"/>
      <c r="BP26" s="346"/>
      <c r="BQ26" s="346"/>
      <c r="BR26" s="346"/>
      <c r="BS26" s="346"/>
      <c r="BT26" s="346"/>
      <c r="BU26" s="346"/>
      <c r="BV26" s="346"/>
      <c r="BW26" s="346"/>
      <c r="BX26" s="346"/>
      <c r="BY26" s="346"/>
      <c r="BZ26" s="346"/>
      <c r="CA26" s="346"/>
      <c r="CB26" s="346"/>
      <c r="CC26" s="346"/>
      <c r="CD26" s="346"/>
      <c r="CE26" s="346"/>
      <c r="CF26" s="346"/>
      <c r="CG26" s="346"/>
      <c r="CH26" s="346"/>
      <c r="CI26" s="346"/>
      <c r="CJ26" s="346"/>
      <c r="CK26" s="346"/>
      <c r="CL26" s="346"/>
      <c r="CM26" s="346"/>
      <c r="CN26" s="346"/>
      <c r="CO26" s="346"/>
      <c r="CP26" s="346"/>
      <c r="CQ26" s="346"/>
      <c r="CR26" s="346"/>
      <c r="CS26" s="346"/>
      <c r="CT26" s="346"/>
      <c r="CU26" s="346"/>
      <c r="CV26" s="346"/>
      <c r="CW26" s="346"/>
      <c r="CX26" s="346"/>
      <c r="CY26" s="346"/>
      <c r="CZ26" s="346"/>
      <c r="DA26" s="346"/>
      <c r="DB26" s="346"/>
      <c r="DC26" s="346"/>
      <c r="DD26" s="346"/>
      <c r="DE26" s="346"/>
      <c r="DF26" s="346"/>
      <c r="DG26" s="346"/>
      <c r="DH26" s="346"/>
      <c r="DI26" s="346"/>
      <c r="DJ26" s="346"/>
      <c r="DK26" s="346"/>
      <c r="DL26" s="346"/>
      <c r="DM26" s="346"/>
      <c r="DN26" s="346"/>
      <c r="DO26" s="346"/>
      <c r="DP26" s="346"/>
      <c r="DQ26" s="346"/>
      <c r="DR26" s="346"/>
      <c r="DS26" s="346"/>
      <c r="DT26" s="346"/>
      <c r="DU26" s="346"/>
      <c r="DV26" s="346"/>
      <c r="DW26" s="346"/>
      <c r="DX26" s="346"/>
      <c r="DY26" s="346"/>
      <c r="DZ26" s="346"/>
      <c r="EA26" s="346"/>
      <c r="EB26" s="346"/>
      <c r="EC26" s="346"/>
      <c r="ED26" s="346"/>
      <c r="EE26" s="346"/>
      <c r="EF26" s="346"/>
      <c r="EG26" s="346"/>
      <c r="EH26" s="346"/>
      <c r="EI26" s="346"/>
      <c r="EJ26" s="346"/>
      <c r="EK26" s="346"/>
      <c r="EL26" s="346"/>
      <c r="EM26" s="346"/>
      <c r="EN26" s="346"/>
      <c r="EO26" s="346"/>
      <c r="EP26" s="346"/>
      <c r="EQ26" s="346"/>
      <c r="ER26" s="346"/>
      <c r="ES26" s="346"/>
      <c r="ET26" s="346"/>
      <c r="EU26" s="346"/>
      <c r="EV26" s="346"/>
      <c r="EW26" s="346"/>
      <c r="EX26" s="346"/>
      <c r="EY26" s="346"/>
      <c r="EZ26" s="346"/>
      <c r="FA26" s="346"/>
      <c r="FB26" s="346"/>
      <c r="FC26" s="346"/>
      <c r="FD26" s="346"/>
      <c r="FE26" s="346"/>
      <c r="FF26" s="346"/>
      <c r="FG26" s="346"/>
      <c r="FH26" s="346"/>
      <c r="FI26" s="346"/>
      <c r="FJ26" s="346"/>
      <c r="FK26" s="346"/>
      <c r="FL26" s="346"/>
      <c r="FM26" s="346"/>
      <c r="FN26" s="346"/>
      <c r="FO26" s="346"/>
      <c r="FP26" s="346"/>
      <c r="FQ26" s="346"/>
      <c r="FR26" s="346"/>
      <c r="FS26" s="346"/>
      <c r="FT26" s="346"/>
      <c r="FU26" s="346"/>
      <c r="FV26" s="346"/>
      <c r="FW26" s="346"/>
      <c r="FX26" s="346"/>
      <c r="FY26" s="346"/>
      <c r="FZ26" s="346"/>
      <c r="GA26" s="346"/>
      <c r="GB26" s="346"/>
      <c r="GC26" s="346"/>
      <c r="GD26" s="346"/>
      <c r="GE26" s="346"/>
      <c r="GF26" s="346"/>
      <c r="GG26" s="346"/>
      <c r="GH26" s="346"/>
      <c r="GI26" s="346"/>
      <c r="GJ26" s="346"/>
      <c r="GK26" s="346"/>
      <c r="GL26" s="346"/>
      <c r="GM26" s="346"/>
      <c r="GN26" s="346"/>
      <c r="GO26" s="346"/>
      <c r="GP26" s="346"/>
      <c r="GQ26" s="346"/>
      <c r="GR26" s="346"/>
      <c r="GS26" s="346"/>
      <c r="GT26" s="346"/>
      <c r="GU26" s="346"/>
      <c r="GV26" s="346"/>
      <c r="GW26" s="346"/>
      <c r="GX26" s="346"/>
      <c r="GY26" s="346"/>
      <c r="GZ26" s="346"/>
      <c r="HA26" s="346"/>
      <c r="HB26" s="346"/>
      <c r="HC26" s="346"/>
      <c r="HD26" s="346"/>
      <c r="HE26" s="346"/>
      <c r="HF26" s="346"/>
      <c r="HG26" s="346"/>
      <c r="HH26" s="346"/>
      <c r="HI26" s="346"/>
      <c r="HJ26" s="346"/>
      <c r="HK26" s="346"/>
      <c r="HL26" s="346"/>
      <c r="HM26" s="346"/>
      <c r="HN26" s="346"/>
      <c r="HO26" s="346"/>
      <c r="HP26" s="346"/>
      <c r="HQ26" s="346"/>
      <c r="HR26" s="346"/>
      <c r="HS26" s="346"/>
      <c r="HT26" s="346"/>
      <c r="HU26" s="346"/>
      <c r="HV26" s="346"/>
      <c r="HW26" s="346"/>
      <c r="HX26" s="346"/>
      <c r="HY26" s="346"/>
      <c r="HZ26" s="346"/>
      <c r="IA26" s="346"/>
      <c r="IB26" s="346"/>
      <c r="IC26" s="346"/>
      <c r="ID26" s="346"/>
      <c r="IE26" s="346"/>
      <c r="IF26" s="346"/>
      <c r="IG26" s="346"/>
      <c r="IH26" s="346"/>
      <c r="II26" s="346"/>
      <c r="IJ26" s="346"/>
      <c r="IK26" s="346"/>
      <c r="IL26" s="346"/>
      <c r="IM26" s="346"/>
      <c r="IN26" s="346"/>
      <c r="IO26" s="346"/>
      <c r="IP26" s="346"/>
      <c r="IQ26" s="346"/>
      <c r="IR26" s="346"/>
      <c r="IS26" s="346"/>
      <c r="IT26" s="346"/>
      <c r="IU26" s="346"/>
      <c r="IV26" s="346"/>
    </row>
    <row r="27" spans="1:256" ht="18" thickBot="1">
      <c r="A27" s="1062" t="s">
        <v>262</v>
      </c>
      <c r="B27" s="1063" t="s">
        <v>262</v>
      </c>
      <c r="C27" s="1064" t="s">
        <v>262</v>
      </c>
      <c r="D27" s="1069" t="s">
        <v>316</v>
      </c>
      <c r="E27" s="1070" t="s">
        <v>262</v>
      </c>
      <c r="F27" s="1259">
        <f>F14</f>
        <v>474800</v>
      </c>
      <c r="G27" s="1282">
        <f>G14</f>
        <v>101601.5</v>
      </c>
      <c r="H27" s="1274">
        <f>G27/F27</f>
        <v>0.2139879949452401</v>
      </c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  <c r="IQ27" s="77"/>
      <c r="IR27" s="77"/>
      <c r="IS27" s="77"/>
      <c r="IT27" s="77"/>
      <c r="IU27" s="77"/>
      <c r="IV27" s="77"/>
    </row>
    <row r="28" spans="1:256" ht="17.25">
      <c r="A28" s="137"/>
      <c r="B28" s="1248"/>
      <c r="C28" s="84"/>
      <c r="D28" s="1249"/>
      <c r="E28" s="1250"/>
      <c r="F28" s="61"/>
      <c r="G28" s="1272"/>
      <c r="H28" s="1272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  <c r="IR28" s="77"/>
      <c r="IS28" s="77"/>
      <c r="IT28" s="77"/>
      <c r="IU28" s="77"/>
      <c r="IV28" s="77"/>
    </row>
    <row r="29" spans="1:256" ht="18">
      <c r="A29" s="346"/>
      <c r="B29" s="1251"/>
      <c r="C29" s="1252"/>
      <c r="D29" s="1253"/>
      <c r="E29" s="1254"/>
      <c r="F29" s="1255"/>
      <c r="G29" s="346"/>
      <c r="H29" s="346"/>
      <c r="I29" s="346"/>
      <c r="J29" s="346"/>
      <c r="K29" s="346"/>
      <c r="L29" s="346"/>
      <c r="M29" s="346"/>
      <c r="N29" s="346"/>
      <c r="O29" s="346"/>
      <c r="P29" s="346"/>
      <c r="Q29" s="346"/>
      <c r="R29" s="346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6"/>
      <c r="AG29" s="346"/>
      <c r="AH29" s="346"/>
      <c r="AI29" s="346"/>
      <c r="AJ29" s="346"/>
      <c r="AK29" s="346"/>
      <c r="AL29" s="346"/>
      <c r="AM29" s="346"/>
      <c r="AN29" s="346"/>
      <c r="AO29" s="346"/>
      <c r="AP29" s="346"/>
      <c r="AQ29" s="346"/>
      <c r="AR29" s="346"/>
      <c r="AS29" s="346"/>
      <c r="AT29" s="346"/>
      <c r="AU29" s="346"/>
      <c r="AV29" s="346"/>
      <c r="AW29" s="346"/>
      <c r="AX29" s="346"/>
      <c r="AY29" s="346"/>
      <c r="AZ29" s="346"/>
      <c r="BA29" s="346"/>
      <c r="BB29" s="346"/>
      <c r="BC29" s="346"/>
      <c r="BD29" s="346"/>
      <c r="BE29" s="346"/>
      <c r="BF29" s="346"/>
      <c r="BG29" s="346"/>
      <c r="BH29" s="346"/>
      <c r="BI29" s="346"/>
      <c r="BJ29" s="346"/>
      <c r="BK29" s="346"/>
      <c r="BL29" s="346"/>
      <c r="BM29" s="346"/>
      <c r="BN29" s="346"/>
      <c r="BO29" s="346"/>
      <c r="BP29" s="346"/>
      <c r="BQ29" s="346"/>
      <c r="BR29" s="346"/>
      <c r="BS29" s="346"/>
      <c r="BT29" s="346"/>
      <c r="BU29" s="346"/>
      <c r="BV29" s="346"/>
      <c r="BW29" s="346"/>
      <c r="BX29" s="346"/>
      <c r="BY29" s="346"/>
      <c r="BZ29" s="346"/>
      <c r="CA29" s="346"/>
      <c r="CB29" s="346"/>
      <c r="CC29" s="346"/>
      <c r="CD29" s="346"/>
      <c r="CE29" s="346"/>
      <c r="CF29" s="346"/>
      <c r="CG29" s="346"/>
      <c r="CH29" s="346"/>
      <c r="CI29" s="346"/>
      <c r="CJ29" s="346"/>
      <c r="CK29" s="346"/>
      <c r="CL29" s="346"/>
      <c r="CM29" s="346"/>
      <c r="CN29" s="346"/>
      <c r="CO29" s="346"/>
      <c r="CP29" s="346"/>
      <c r="CQ29" s="346"/>
      <c r="CR29" s="346"/>
      <c r="CS29" s="346"/>
      <c r="CT29" s="346"/>
      <c r="CU29" s="346"/>
      <c r="CV29" s="346"/>
      <c r="CW29" s="346"/>
      <c r="CX29" s="346"/>
      <c r="CY29" s="346"/>
      <c r="CZ29" s="346"/>
      <c r="DA29" s="346"/>
      <c r="DB29" s="346"/>
      <c r="DC29" s="346"/>
      <c r="DD29" s="346"/>
      <c r="DE29" s="346"/>
      <c r="DF29" s="346"/>
      <c r="DG29" s="346"/>
      <c r="DH29" s="346"/>
      <c r="DI29" s="346"/>
      <c r="DJ29" s="346"/>
      <c r="DK29" s="346"/>
      <c r="DL29" s="346"/>
      <c r="DM29" s="346"/>
      <c r="DN29" s="346"/>
      <c r="DO29" s="346"/>
      <c r="DP29" s="346"/>
      <c r="DQ29" s="346"/>
      <c r="DR29" s="346"/>
      <c r="DS29" s="346"/>
      <c r="DT29" s="346"/>
      <c r="DU29" s="346"/>
      <c r="DV29" s="346"/>
      <c r="DW29" s="346"/>
      <c r="DX29" s="346"/>
      <c r="DY29" s="346"/>
      <c r="DZ29" s="346"/>
      <c r="EA29" s="346"/>
      <c r="EB29" s="346"/>
      <c r="EC29" s="346"/>
      <c r="ED29" s="346"/>
      <c r="EE29" s="346"/>
      <c r="EF29" s="346"/>
      <c r="EG29" s="346"/>
      <c r="EH29" s="346"/>
      <c r="EI29" s="346"/>
      <c r="EJ29" s="346"/>
      <c r="EK29" s="346"/>
      <c r="EL29" s="346"/>
      <c r="EM29" s="346"/>
      <c r="EN29" s="346"/>
      <c r="EO29" s="346"/>
      <c r="EP29" s="346"/>
      <c r="EQ29" s="346"/>
      <c r="ER29" s="346"/>
      <c r="ES29" s="346"/>
      <c r="ET29" s="346"/>
      <c r="EU29" s="346"/>
      <c r="EV29" s="346"/>
      <c r="EW29" s="346"/>
      <c r="EX29" s="346"/>
      <c r="EY29" s="346"/>
      <c r="EZ29" s="346"/>
      <c r="FA29" s="346"/>
      <c r="FB29" s="346"/>
      <c r="FC29" s="346"/>
      <c r="FD29" s="346"/>
      <c r="FE29" s="346"/>
      <c r="FF29" s="346"/>
      <c r="FG29" s="346"/>
      <c r="FH29" s="346"/>
      <c r="FI29" s="346"/>
      <c r="FJ29" s="346"/>
      <c r="FK29" s="346"/>
      <c r="FL29" s="346"/>
      <c r="FM29" s="346"/>
      <c r="FN29" s="346"/>
      <c r="FO29" s="346"/>
      <c r="FP29" s="346"/>
      <c r="FQ29" s="346"/>
      <c r="FR29" s="346"/>
      <c r="FS29" s="346"/>
      <c r="FT29" s="346"/>
      <c r="FU29" s="346"/>
      <c r="FV29" s="346"/>
      <c r="FW29" s="346"/>
      <c r="FX29" s="346"/>
      <c r="FY29" s="346"/>
      <c r="FZ29" s="346"/>
      <c r="GA29" s="346"/>
      <c r="GB29" s="346"/>
      <c r="GC29" s="346"/>
      <c r="GD29" s="346"/>
      <c r="GE29" s="346"/>
      <c r="GF29" s="346"/>
      <c r="GG29" s="346"/>
      <c r="GH29" s="346"/>
      <c r="GI29" s="346"/>
      <c r="GJ29" s="346"/>
      <c r="GK29" s="346"/>
      <c r="GL29" s="346"/>
      <c r="GM29" s="346"/>
      <c r="GN29" s="346"/>
      <c r="GO29" s="346"/>
      <c r="GP29" s="346"/>
      <c r="GQ29" s="346"/>
      <c r="GR29" s="346"/>
      <c r="GS29" s="346"/>
      <c r="GT29" s="346"/>
      <c r="GU29" s="346"/>
      <c r="GV29" s="346"/>
      <c r="GW29" s="346"/>
      <c r="GX29" s="346"/>
      <c r="GY29" s="346"/>
      <c r="GZ29" s="346"/>
      <c r="HA29" s="346"/>
      <c r="HB29" s="346"/>
      <c r="HC29" s="346"/>
      <c r="HD29" s="346"/>
      <c r="HE29" s="346"/>
      <c r="HF29" s="346"/>
      <c r="HG29" s="346"/>
      <c r="HH29" s="346"/>
      <c r="HI29" s="346"/>
      <c r="HJ29" s="346"/>
      <c r="HK29" s="346"/>
      <c r="HL29" s="346"/>
      <c r="HM29" s="346"/>
      <c r="HN29" s="346"/>
      <c r="HO29" s="346"/>
      <c r="HP29" s="346"/>
      <c r="HQ29" s="346"/>
      <c r="HR29" s="346"/>
      <c r="HS29" s="346"/>
      <c r="HT29" s="346"/>
      <c r="HU29" s="346"/>
      <c r="HV29" s="346"/>
      <c r="HW29" s="346"/>
      <c r="HX29" s="346"/>
      <c r="HY29" s="346"/>
      <c r="HZ29" s="346"/>
      <c r="IA29" s="346"/>
      <c r="IB29" s="346"/>
      <c r="IC29" s="346"/>
      <c r="ID29" s="346"/>
      <c r="IE29" s="346"/>
      <c r="IF29" s="346"/>
      <c r="IG29" s="346"/>
      <c r="IH29" s="346"/>
      <c r="II29" s="346"/>
      <c r="IJ29" s="346"/>
      <c r="IK29" s="346"/>
      <c r="IL29" s="346"/>
      <c r="IM29" s="346"/>
      <c r="IN29" s="346"/>
      <c r="IO29" s="346"/>
      <c r="IP29" s="346"/>
      <c r="IQ29" s="346"/>
      <c r="IR29" s="346"/>
      <c r="IS29" s="346"/>
      <c r="IT29" s="346"/>
      <c r="IU29" s="346"/>
      <c r="IV29" s="346"/>
    </row>
    <row r="30" spans="1:256" ht="17.25">
      <c r="A30" s="1256" t="s">
        <v>566</v>
      </c>
      <c r="B30" s="1256"/>
      <c r="C30" s="1257"/>
      <c r="D30" s="496"/>
      <c r="E30" s="1800" t="s">
        <v>622</v>
      </c>
      <c r="F30" s="1800"/>
      <c r="G30" s="1245"/>
      <c r="H30" s="1245"/>
      <c r="I30" s="1245"/>
      <c r="J30" s="1245"/>
      <c r="K30" s="1245"/>
      <c r="L30" s="1245"/>
      <c r="M30" s="1245"/>
      <c r="N30" s="1245"/>
      <c r="O30" s="1245"/>
      <c r="P30" s="1245"/>
      <c r="Q30" s="1245"/>
      <c r="R30" s="1245"/>
      <c r="S30" s="1245"/>
      <c r="T30" s="1245"/>
      <c r="U30" s="1245"/>
      <c r="V30" s="1245"/>
      <c r="W30" s="1245"/>
      <c r="X30" s="1245"/>
      <c r="Y30" s="1245"/>
      <c r="Z30" s="1245"/>
      <c r="AA30" s="1245"/>
      <c r="AB30" s="1245"/>
      <c r="AC30" s="1245"/>
      <c r="AD30" s="1245"/>
      <c r="AE30" s="1245"/>
      <c r="AF30" s="1245"/>
      <c r="AG30" s="1245"/>
      <c r="AH30" s="1245"/>
      <c r="AI30" s="1245"/>
      <c r="AJ30" s="1245"/>
      <c r="AK30" s="1245"/>
      <c r="AL30" s="1245"/>
      <c r="AM30" s="1245"/>
      <c r="AN30" s="1245"/>
      <c r="AO30" s="1245"/>
      <c r="AP30" s="1245"/>
      <c r="AQ30" s="1245"/>
      <c r="AR30" s="1245"/>
      <c r="AS30" s="1245"/>
      <c r="AT30" s="1245"/>
      <c r="AU30" s="1245"/>
      <c r="AV30" s="1245"/>
      <c r="AW30" s="1245"/>
      <c r="AX30" s="1245"/>
      <c r="AY30" s="1245"/>
      <c r="AZ30" s="1245"/>
      <c r="BA30" s="1245"/>
      <c r="BB30" s="1245"/>
      <c r="BC30" s="1245"/>
      <c r="BD30" s="1245"/>
      <c r="BE30" s="1245"/>
      <c r="BF30" s="1245"/>
      <c r="BG30" s="1245"/>
      <c r="BH30" s="1245"/>
      <c r="BI30" s="1245"/>
      <c r="BJ30" s="1245"/>
      <c r="BK30" s="1245"/>
      <c r="BL30" s="1245"/>
      <c r="BM30" s="1245"/>
      <c r="BN30" s="1245"/>
      <c r="BO30" s="1245"/>
      <c r="BP30" s="1245"/>
      <c r="BQ30" s="1245"/>
      <c r="BR30" s="1245"/>
      <c r="BS30" s="1245"/>
      <c r="BT30" s="1245"/>
      <c r="BU30" s="1245"/>
      <c r="BV30" s="1245"/>
      <c r="BW30" s="1245"/>
      <c r="BX30" s="1245"/>
      <c r="BY30" s="1245"/>
      <c r="BZ30" s="1245"/>
      <c r="CA30" s="1245"/>
      <c r="CB30" s="1245"/>
      <c r="CC30" s="1245"/>
      <c r="CD30" s="1245"/>
      <c r="CE30" s="1245"/>
      <c r="CF30" s="1245"/>
      <c r="CG30" s="1245"/>
      <c r="CH30" s="1245"/>
      <c r="CI30" s="1245"/>
      <c r="CJ30" s="1245"/>
      <c r="CK30" s="1245"/>
      <c r="CL30" s="1245"/>
      <c r="CM30" s="1245"/>
      <c r="CN30" s="1245"/>
      <c r="CO30" s="1245"/>
      <c r="CP30" s="1245"/>
      <c r="CQ30" s="1245"/>
      <c r="CR30" s="1245"/>
      <c r="CS30" s="1245"/>
      <c r="CT30" s="1245"/>
      <c r="CU30" s="1245"/>
      <c r="CV30" s="1245"/>
      <c r="CW30" s="1245"/>
      <c r="CX30" s="1245"/>
      <c r="CY30" s="1245"/>
      <c r="CZ30" s="1245"/>
      <c r="DA30" s="1245"/>
      <c r="DB30" s="1245"/>
      <c r="DC30" s="1245"/>
      <c r="DD30" s="1245"/>
      <c r="DE30" s="1245"/>
      <c r="DF30" s="1245"/>
      <c r="DG30" s="1245"/>
      <c r="DH30" s="1245"/>
      <c r="DI30" s="1245"/>
      <c r="DJ30" s="1245"/>
      <c r="DK30" s="1245"/>
      <c r="DL30" s="1245"/>
      <c r="DM30" s="1245"/>
      <c r="DN30" s="1245"/>
      <c r="DO30" s="1245"/>
      <c r="DP30" s="1245"/>
      <c r="DQ30" s="1245"/>
      <c r="DR30" s="1245"/>
      <c r="DS30" s="1245"/>
      <c r="DT30" s="1245"/>
      <c r="DU30" s="1245"/>
      <c r="DV30" s="1245"/>
      <c r="DW30" s="1245"/>
      <c r="DX30" s="1245"/>
      <c r="DY30" s="1245"/>
      <c r="DZ30" s="1245"/>
      <c r="EA30" s="1245"/>
      <c r="EB30" s="1245"/>
      <c r="EC30" s="1245"/>
      <c r="ED30" s="1245"/>
      <c r="EE30" s="1245"/>
      <c r="EF30" s="1245"/>
      <c r="EG30" s="1245"/>
      <c r="EH30" s="1245"/>
      <c r="EI30" s="1245"/>
      <c r="EJ30" s="1245"/>
      <c r="EK30" s="1245"/>
      <c r="EL30" s="1245"/>
      <c r="EM30" s="1245"/>
      <c r="EN30" s="1245"/>
      <c r="EO30" s="1245"/>
      <c r="EP30" s="1245"/>
      <c r="EQ30" s="1245"/>
      <c r="ER30" s="1245"/>
      <c r="ES30" s="1245"/>
      <c r="ET30" s="1245"/>
      <c r="EU30" s="1245"/>
      <c r="EV30" s="1245"/>
      <c r="EW30" s="1245"/>
      <c r="EX30" s="1245"/>
      <c r="EY30" s="1245"/>
      <c r="EZ30" s="1245"/>
      <c r="FA30" s="1245"/>
      <c r="FB30" s="1245"/>
      <c r="FC30" s="1245"/>
      <c r="FD30" s="1245"/>
      <c r="FE30" s="1245"/>
      <c r="FF30" s="1245"/>
      <c r="FG30" s="1245"/>
      <c r="FH30" s="1245"/>
      <c r="FI30" s="1245"/>
      <c r="FJ30" s="1245"/>
      <c r="FK30" s="1245"/>
      <c r="FL30" s="1245"/>
      <c r="FM30" s="1245"/>
      <c r="FN30" s="1245"/>
      <c r="FO30" s="1245"/>
      <c r="FP30" s="1245"/>
      <c r="FQ30" s="1245"/>
      <c r="FR30" s="1245"/>
      <c r="FS30" s="1245"/>
      <c r="FT30" s="1245"/>
      <c r="FU30" s="1245"/>
      <c r="FV30" s="1245"/>
      <c r="FW30" s="1245"/>
      <c r="FX30" s="1245"/>
      <c r="FY30" s="1245"/>
      <c r="FZ30" s="1245"/>
      <c r="GA30" s="1245"/>
      <c r="GB30" s="1245"/>
      <c r="GC30" s="1245"/>
      <c r="GD30" s="1245"/>
      <c r="GE30" s="1245"/>
      <c r="GF30" s="1245"/>
      <c r="GG30" s="1245"/>
      <c r="GH30" s="1245"/>
      <c r="GI30" s="1245"/>
      <c r="GJ30" s="1245"/>
      <c r="GK30" s="1245"/>
      <c r="GL30" s="1245"/>
      <c r="GM30" s="1245"/>
      <c r="GN30" s="1245"/>
      <c r="GO30" s="1245"/>
      <c r="GP30" s="1245"/>
      <c r="GQ30" s="1245"/>
      <c r="GR30" s="1245"/>
      <c r="GS30" s="1245"/>
      <c r="GT30" s="1245"/>
      <c r="GU30" s="1245"/>
      <c r="GV30" s="1245"/>
      <c r="GW30" s="1245"/>
      <c r="GX30" s="1245"/>
      <c r="GY30" s="1245"/>
      <c r="GZ30" s="1245"/>
      <c r="HA30" s="1245"/>
      <c r="HB30" s="1245"/>
      <c r="HC30" s="1245"/>
      <c r="HD30" s="1245"/>
      <c r="HE30" s="1245"/>
      <c r="HF30" s="1245"/>
      <c r="HG30" s="1245"/>
      <c r="HH30" s="1245"/>
      <c r="HI30" s="1245"/>
      <c r="HJ30" s="1245"/>
      <c r="HK30" s="1245"/>
      <c r="HL30" s="1245"/>
      <c r="HM30" s="1245"/>
      <c r="HN30" s="1245"/>
      <c r="HO30" s="1245"/>
      <c r="HP30" s="1245"/>
      <c r="HQ30" s="1245"/>
      <c r="HR30" s="1245"/>
      <c r="HS30" s="1245"/>
      <c r="HT30" s="1245"/>
      <c r="HU30" s="1245"/>
      <c r="HV30" s="1245"/>
      <c r="HW30" s="1245"/>
      <c r="HX30" s="1245"/>
      <c r="HY30" s="1245"/>
      <c r="HZ30" s="1245"/>
      <c r="IA30" s="1245"/>
      <c r="IB30" s="1245"/>
      <c r="IC30" s="1245"/>
      <c r="ID30" s="1245"/>
      <c r="IE30" s="1245"/>
      <c r="IF30" s="1245"/>
      <c r="IG30" s="1245"/>
      <c r="IH30" s="1245"/>
      <c r="II30" s="1245"/>
      <c r="IJ30" s="1245"/>
      <c r="IK30" s="1245"/>
      <c r="IL30" s="1245"/>
      <c r="IM30" s="1245"/>
      <c r="IN30" s="1245"/>
      <c r="IO30" s="1245"/>
      <c r="IP30" s="1245"/>
      <c r="IQ30" s="1245"/>
      <c r="IR30" s="1245"/>
      <c r="IS30" s="1245"/>
      <c r="IT30" s="1245"/>
      <c r="IU30" s="1245"/>
      <c r="IV30" s="1245"/>
    </row>
  </sheetData>
  <sheetProtection/>
  <mergeCells count="22">
    <mergeCell ref="F11:F12"/>
    <mergeCell ref="E30:F30"/>
    <mergeCell ref="G11:G12"/>
    <mergeCell ref="H11:H12"/>
    <mergeCell ref="D14:E14"/>
    <mergeCell ref="D15:E15"/>
    <mergeCell ref="A10:C10"/>
    <mergeCell ref="A11:A12"/>
    <mergeCell ref="B11:B12"/>
    <mergeCell ref="C11:C12"/>
    <mergeCell ref="D11:D12"/>
    <mergeCell ref="E11:E12"/>
    <mergeCell ref="A8:H8"/>
    <mergeCell ref="B16:B20"/>
    <mergeCell ref="C16:C20"/>
    <mergeCell ref="D16:D20"/>
    <mergeCell ref="A16:A20"/>
    <mergeCell ref="A21:A26"/>
    <mergeCell ref="B21:B26"/>
    <mergeCell ref="C21:C26"/>
    <mergeCell ref="D21:D26"/>
    <mergeCell ref="A9:C9"/>
  </mergeCells>
  <printOptions/>
  <pageMargins left="0.7874015748031497" right="0.7874015748031497" top="1.1811023622047245" bottom="0.3937007874015748" header="0.31496062992125984" footer="0.31496062992125984"/>
  <pageSetup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="60" zoomScalePageLayoutView="0" workbookViewId="0" topLeftCell="A1">
      <selection activeCell="N21" sqref="N21"/>
    </sheetView>
  </sheetViews>
  <sheetFormatPr defaultColWidth="9.00390625" defaultRowHeight="12.75"/>
  <cols>
    <col min="1" max="1" width="13.50390625" style="1156" customWidth="1"/>
    <col min="2" max="2" width="16.00390625" style="1156" customWidth="1"/>
    <col min="3" max="3" width="11.375" style="1156" customWidth="1"/>
    <col min="4" max="4" width="27.875" style="1156" customWidth="1"/>
    <col min="5" max="5" width="67.875" style="1156" customWidth="1"/>
    <col min="6" max="6" width="19.625" style="1156" customWidth="1"/>
    <col min="7" max="7" width="12.50390625" style="1156" customWidth="1"/>
    <col min="8" max="8" width="15.125" style="1156" bestFit="1" customWidth="1"/>
    <col min="9" max="16384" width="8.875" style="1156" customWidth="1"/>
  </cols>
  <sheetData>
    <row r="1" spans="1:6" ht="15">
      <c r="A1" s="94"/>
      <c r="B1" s="94"/>
      <c r="C1" s="288"/>
      <c r="D1" s="94"/>
      <c r="F1" s="78" t="s">
        <v>648</v>
      </c>
    </row>
    <row r="2" spans="1:6" ht="15">
      <c r="A2" s="94"/>
      <c r="B2" s="94"/>
      <c r="C2" s="288"/>
      <c r="D2" s="94"/>
      <c r="F2" s="82" t="s">
        <v>629</v>
      </c>
    </row>
    <row r="3" spans="1:6" ht="15">
      <c r="A3" s="94"/>
      <c r="B3" s="94"/>
      <c r="C3" s="288"/>
      <c r="D3" s="94"/>
      <c r="F3" s="108" t="s">
        <v>677</v>
      </c>
    </row>
    <row r="4" spans="1:6" ht="15">
      <c r="A4" s="94"/>
      <c r="B4" s="94"/>
      <c r="C4" s="288"/>
      <c r="D4" s="94"/>
      <c r="F4" s="1157" t="s">
        <v>678</v>
      </c>
    </row>
    <row r="5" spans="1:6" ht="15">
      <c r="A5" s="94"/>
      <c r="B5" s="94"/>
      <c r="C5" s="288"/>
      <c r="D5" s="94"/>
      <c r="F5" s="388"/>
    </row>
    <row r="6" spans="1:6" ht="15">
      <c r="A6" s="94"/>
      <c r="B6" s="94"/>
      <c r="C6" s="288"/>
      <c r="D6" s="94"/>
      <c r="E6" s="72"/>
      <c r="F6" s="82"/>
    </row>
    <row r="7" spans="1:6" s="1158" customFormat="1" ht="53.25" customHeight="1">
      <c r="A7" s="1805" t="s">
        <v>680</v>
      </c>
      <c r="B7" s="1805"/>
      <c r="C7" s="1805"/>
      <c r="D7" s="1805"/>
      <c r="E7" s="1805"/>
      <c r="F7" s="1805"/>
    </row>
    <row r="8" spans="1:6" s="1158" customFormat="1" ht="45" customHeight="1">
      <c r="A8" s="1792">
        <v>15591000000</v>
      </c>
      <c r="B8" s="1792"/>
      <c r="C8" s="1792"/>
      <c r="D8" s="1264"/>
      <c r="E8" s="1264"/>
      <c r="F8" s="1264"/>
    </row>
    <row r="9" spans="1:6" s="1158" customFormat="1" ht="22.5" customHeight="1">
      <c r="A9" s="1683" t="s">
        <v>338</v>
      </c>
      <c r="B9" s="1683"/>
      <c r="C9" s="1683"/>
      <c r="D9" s="1264"/>
      <c r="E9" s="1264"/>
      <c r="F9" s="1264"/>
    </row>
    <row r="10" spans="1:7" ht="15.75" thickBot="1">
      <c r="A10" s="326"/>
      <c r="B10" s="326"/>
      <c r="C10" s="326"/>
      <c r="D10" s="326"/>
      <c r="E10" s="326"/>
      <c r="G10" s="1159" t="s">
        <v>630</v>
      </c>
    </row>
    <row r="11" spans="1:8" ht="15">
      <c r="A11" s="1806" t="s">
        <v>631</v>
      </c>
      <c r="B11" s="1809" t="s">
        <v>632</v>
      </c>
      <c r="C11" s="1809" t="s">
        <v>309</v>
      </c>
      <c r="D11" s="1809" t="s">
        <v>633</v>
      </c>
      <c r="E11" s="1812" t="s">
        <v>634</v>
      </c>
      <c r="F11" s="1766" t="s">
        <v>683</v>
      </c>
      <c r="G11" s="1769" t="s">
        <v>679</v>
      </c>
      <c r="H11" s="1771" t="s">
        <v>244</v>
      </c>
    </row>
    <row r="12" spans="1:8" ht="15">
      <c r="A12" s="1807"/>
      <c r="B12" s="1810"/>
      <c r="C12" s="1810"/>
      <c r="D12" s="1810"/>
      <c r="E12" s="1813"/>
      <c r="F12" s="1767"/>
      <c r="G12" s="1770"/>
      <c r="H12" s="1772"/>
    </row>
    <row r="13" spans="1:8" ht="15">
      <c r="A13" s="1807"/>
      <c r="B13" s="1810"/>
      <c r="C13" s="1810"/>
      <c r="D13" s="1810"/>
      <c r="E13" s="1813"/>
      <c r="F13" s="1767"/>
      <c r="G13" s="1770"/>
      <c r="H13" s="1772"/>
    </row>
    <row r="14" spans="1:8" ht="113.25" customHeight="1">
      <c r="A14" s="1808"/>
      <c r="B14" s="1811"/>
      <c r="C14" s="1811"/>
      <c r="D14" s="1811"/>
      <c r="E14" s="1813"/>
      <c r="F14" s="1814"/>
      <c r="G14" s="1770"/>
      <c r="H14" s="1772"/>
    </row>
    <row r="15" spans="1:8" ht="15.75" thickBot="1">
      <c r="A15" s="1152" t="s">
        <v>310</v>
      </c>
      <c r="B15" s="1205" t="s">
        <v>311</v>
      </c>
      <c r="C15" s="1205" t="s">
        <v>312</v>
      </c>
      <c r="D15" s="1206" t="s">
        <v>313</v>
      </c>
      <c r="E15" s="1083">
        <v>5</v>
      </c>
      <c r="F15" s="1084">
        <v>6</v>
      </c>
      <c r="G15" s="1204">
        <v>7</v>
      </c>
      <c r="H15" s="1209">
        <v>8</v>
      </c>
    </row>
    <row r="16" spans="1:8" s="1163" customFormat="1" ht="60" customHeight="1" thickBot="1">
      <c r="A16" s="1160" t="s">
        <v>140</v>
      </c>
      <c r="B16" s="1161"/>
      <c r="C16" s="1162"/>
      <c r="D16" s="1815" t="s">
        <v>620</v>
      </c>
      <c r="E16" s="1816"/>
      <c r="F16" s="1199">
        <f>F17</f>
        <v>300000</v>
      </c>
      <c r="G16" s="1211">
        <v>0</v>
      </c>
      <c r="H16" s="1212">
        <v>0</v>
      </c>
    </row>
    <row r="17" spans="1:8" s="1163" customFormat="1" ht="54" customHeight="1" thickBot="1">
      <c r="A17" s="1164" t="s">
        <v>141</v>
      </c>
      <c r="B17" s="1165"/>
      <c r="C17" s="1166"/>
      <c r="D17" s="1817" t="s">
        <v>620</v>
      </c>
      <c r="E17" s="1818"/>
      <c r="F17" s="1200">
        <f>F18</f>
        <v>300000</v>
      </c>
      <c r="G17" s="1210">
        <v>0</v>
      </c>
      <c r="H17" s="1213">
        <v>0</v>
      </c>
    </row>
    <row r="18" spans="1:8" s="1163" customFormat="1" ht="117" customHeight="1">
      <c r="A18" s="1718" t="s">
        <v>644</v>
      </c>
      <c r="B18" s="1820">
        <v>8311</v>
      </c>
      <c r="C18" s="1739" t="s">
        <v>645</v>
      </c>
      <c r="D18" s="1823" t="s">
        <v>646</v>
      </c>
      <c r="E18" s="1207" t="s">
        <v>647</v>
      </c>
      <c r="F18" s="1208">
        <v>300000</v>
      </c>
      <c r="G18" s="1214">
        <v>0</v>
      </c>
      <c r="H18" s="1215">
        <v>0</v>
      </c>
    </row>
    <row r="19" spans="1:8" s="1168" customFormat="1" ht="31.5" customHeight="1" thickBot="1">
      <c r="A19" s="1819"/>
      <c r="B19" s="1821"/>
      <c r="C19" s="1822"/>
      <c r="D19" s="1824"/>
      <c r="E19" s="1167" t="s">
        <v>188</v>
      </c>
      <c r="F19" s="1201">
        <v>300000</v>
      </c>
      <c r="G19" s="1216">
        <v>0</v>
      </c>
      <c r="H19" s="1217">
        <v>0</v>
      </c>
    </row>
    <row r="20" spans="1:8" s="1163" customFormat="1" ht="21" thickBot="1">
      <c r="A20" s="1099"/>
      <c r="B20" s="1100"/>
      <c r="C20" s="1101"/>
      <c r="D20" s="1169" t="s">
        <v>316</v>
      </c>
      <c r="E20" s="1170"/>
      <c r="F20" s="1202">
        <f>F16</f>
        <v>300000</v>
      </c>
      <c r="G20" s="1211">
        <v>0</v>
      </c>
      <c r="H20" s="1212">
        <v>0</v>
      </c>
    </row>
    <row r="21" spans="1:6" ht="15.75">
      <c r="A21" s="85"/>
      <c r="B21" s="85"/>
      <c r="C21" s="1171"/>
      <c r="D21" s="85"/>
      <c r="E21" s="1172"/>
      <c r="F21" s="1173"/>
    </row>
    <row r="22" spans="1:6" ht="15">
      <c r="A22" s="1174"/>
      <c r="B22" s="1174"/>
      <c r="C22" s="1175"/>
      <c r="D22" s="1174"/>
      <c r="E22" s="1176"/>
      <c r="F22" s="1177"/>
    </row>
    <row r="23" spans="1:6" ht="15">
      <c r="A23" s="85" t="s">
        <v>566</v>
      </c>
      <c r="B23" s="85"/>
      <c r="C23" s="85"/>
      <c r="D23" s="1178"/>
      <c r="E23" s="379" t="s">
        <v>622</v>
      </c>
      <c r="F23" s="1178"/>
    </row>
  </sheetData>
  <sheetProtection/>
  <mergeCells count="17">
    <mergeCell ref="G11:G14"/>
    <mergeCell ref="H11:H14"/>
    <mergeCell ref="D16:E16"/>
    <mergeCell ref="D17:E17"/>
    <mergeCell ref="A18:A19"/>
    <mergeCell ref="B18:B19"/>
    <mergeCell ref="C18:C19"/>
    <mergeCell ref="D18:D19"/>
    <mergeCell ref="A7:F7"/>
    <mergeCell ref="A11:A14"/>
    <mergeCell ref="B11:B14"/>
    <mergeCell ref="C11:C14"/>
    <mergeCell ref="D11:D14"/>
    <mergeCell ref="E11:E14"/>
    <mergeCell ref="F11:F14"/>
    <mergeCell ref="A8:C8"/>
    <mergeCell ref="A9:C9"/>
  </mergeCells>
  <printOptions/>
  <pageMargins left="0.7874015748031497" right="0.7874015748031497" top="1.1811023622047245" bottom="0.3937007874015748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</dc:creator>
  <cp:keywords/>
  <dc:description/>
  <cp:lastModifiedBy>Татьяна</cp:lastModifiedBy>
  <cp:lastPrinted>2023-08-02T08:46:23Z</cp:lastPrinted>
  <dcterms:created xsi:type="dcterms:W3CDTF">2002-01-15T15:28:52Z</dcterms:created>
  <dcterms:modified xsi:type="dcterms:W3CDTF">2023-08-08T09:52:26Z</dcterms:modified>
  <cp:category/>
  <cp:version/>
  <cp:contentType/>
  <cp:contentStatus/>
</cp:coreProperties>
</file>