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-1-FIN-OTDEL\share\БЮДЖЕТ 2023 рік\РІШЕННЯ 2023 рік\ВЕРЕСЕНЬ Проєкт ріш від            23р №        -VIII\"/>
    </mc:Choice>
  </mc:AlternateContent>
  <bookViews>
    <workbookView xWindow="-120" yWindow="-120" windowWidth="29040" windowHeight="15840" tabRatio="753" activeTab="2"/>
  </bookViews>
  <sheets>
    <sheet name="дод 2 Джерела" sheetId="16" r:id="rId1"/>
    <sheet name="дод 4 Кредитув" sheetId="24" r:id="rId2"/>
    <sheet name="дод 7 Програми" sheetId="11" r:id="rId3"/>
  </sheets>
  <definedNames>
    <definedName name="_xlnm.Print_Titles" localSheetId="2">'дод 7 Програми'!$20:$22</definedName>
    <definedName name="_xlnm.Print_Area" localSheetId="0">'дод 2 Джерела'!$A$1:$F$40</definedName>
    <definedName name="_xlnm.Print_Area" localSheetId="2">'дод 7 Програми'!$A$1:$J$117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6" l="1"/>
  <c r="H113" i="11"/>
  <c r="P29" i="24"/>
  <c r="P28" i="24"/>
  <c r="P27" i="24"/>
  <c r="P26" i="24"/>
  <c r="H29" i="24"/>
  <c r="H28" i="24"/>
  <c r="H27" i="24"/>
  <c r="H26" i="24"/>
  <c r="M29" i="24"/>
  <c r="M28" i="24"/>
  <c r="M27" i="24"/>
  <c r="M26" i="24"/>
  <c r="E26" i="24"/>
  <c r="E27" i="24"/>
  <c r="E28" i="24"/>
  <c r="G113" i="11" l="1"/>
  <c r="G107" i="11"/>
  <c r="G108" i="11"/>
  <c r="H107" i="11"/>
  <c r="H108" i="11"/>
  <c r="G109" i="11"/>
  <c r="I24" i="11" l="1"/>
  <c r="G24" i="11"/>
  <c r="H24" i="11"/>
  <c r="G42" i="11"/>
  <c r="I40" i="11"/>
  <c r="H40" i="11"/>
  <c r="E28" i="16" l="1"/>
  <c r="D28" i="16"/>
  <c r="I101" i="11" l="1"/>
  <c r="I96" i="11"/>
  <c r="J29" i="11"/>
  <c r="H38" i="11"/>
  <c r="G33" i="11"/>
  <c r="H29" i="11"/>
  <c r="H28" i="11"/>
  <c r="G54" i="11" l="1"/>
  <c r="H54" i="11"/>
  <c r="G57" i="11"/>
  <c r="H57" i="11"/>
  <c r="G58" i="11"/>
  <c r="J95" i="11" l="1"/>
  <c r="J89" i="11" l="1"/>
  <c r="J106" i="11"/>
  <c r="J105" i="11"/>
  <c r="J104" i="11" s="1"/>
  <c r="G106" i="11"/>
  <c r="G105" i="11" s="1"/>
  <c r="I104" i="11"/>
  <c r="H104" i="11"/>
  <c r="J98" i="11"/>
  <c r="G98" i="11"/>
  <c r="I94" i="11"/>
  <c r="I93" i="11"/>
  <c r="G93" i="11" s="1"/>
  <c r="J92" i="11"/>
  <c r="G92" i="11"/>
  <c r="I91" i="11"/>
  <c r="I90" i="11"/>
  <c r="I89" i="11"/>
  <c r="J80" i="11"/>
  <c r="J78" i="11" s="1"/>
  <c r="G80" i="11"/>
  <c r="J26" i="11"/>
  <c r="I26" i="11"/>
  <c r="G112" i="11"/>
  <c r="G111" i="11" s="1"/>
  <c r="H111" i="11"/>
  <c r="H110" i="11" s="1"/>
  <c r="J111" i="11"/>
  <c r="I111" i="11"/>
  <c r="H84" i="11"/>
  <c r="H73" i="11"/>
  <c r="H71" i="11"/>
  <c r="H74" i="11"/>
  <c r="H69" i="11"/>
  <c r="H68" i="11"/>
  <c r="H67" i="11"/>
  <c r="H66" i="11"/>
  <c r="H64" i="11"/>
  <c r="H65" i="11"/>
  <c r="H49" i="11"/>
  <c r="H47" i="11"/>
  <c r="H46" i="11"/>
  <c r="H45" i="11"/>
  <c r="G104" i="11" l="1"/>
  <c r="F28" i="16" l="1"/>
  <c r="J41" i="11" l="1"/>
  <c r="G41" i="11"/>
  <c r="G94" i="11" l="1"/>
  <c r="J94" i="11"/>
  <c r="J40" i="11"/>
  <c r="J24" i="11" s="1"/>
  <c r="F33" i="16" l="1"/>
  <c r="E26" i="16"/>
  <c r="J46" i="11"/>
  <c r="H34" i="11" l="1"/>
  <c r="I103" i="11" l="1"/>
  <c r="H82" i="11"/>
  <c r="H32" i="11"/>
  <c r="I86" i="11" l="1"/>
  <c r="I78" i="11" s="1"/>
  <c r="I95" i="11"/>
  <c r="G95" i="11" s="1"/>
  <c r="J44" i="11"/>
  <c r="I46" i="11"/>
  <c r="I44" i="11" s="1"/>
  <c r="H72" i="11"/>
  <c r="C26" i="16" l="1"/>
  <c r="C25" i="16" s="1"/>
  <c r="E25" i="16"/>
  <c r="E32" i="16" s="1"/>
  <c r="E33" i="16"/>
  <c r="G31" i="11" l="1"/>
  <c r="J103" i="11"/>
  <c r="G103" i="11"/>
  <c r="J102" i="11"/>
  <c r="G102" i="11"/>
  <c r="J101" i="11"/>
  <c r="G101" i="11"/>
  <c r="I100" i="11"/>
  <c r="I88" i="11" s="1"/>
  <c r="J99" i="11"/>
  <c r="G99" i="11"/>
  <c r="J97" i="11"/>
  <c r="G97" i="11"/>
  <c r="J96" i="11"/>
  <c r="J91" i="11"/>
  <c r="G89" i="11"/>
  <c r="G85" i="11"/>
  <c r="G39" i="11"/>
  <c r="G36" i="11"/>
  <c r="G76" i="11"/>
  <c r="G75" i="11"/>
  <c r="G40" i="11"/>
  <c r="G38" i="11"/>
  <c r="G32" i="11"/>
  <c r="G91" i="11" l="1"/>
  <c r="G96" i="11"/>
  <c r="J93" i="11"/>
  <c r="H63" i="11"/>
  <c r="H83" i="11" l="1"/>
  <c r="H78" i="11" s="1"/>
  <c r="G100" i="11" l="1"/>
  <c r="G61" i="11"/>
  <c r="J90" i="11" l="1"/>
  <c r="H88" i="11"/>
  <c r="J100" i="11"/>
  <c r="J88" i="11" s="1"/>
  <c r="G90" i="11"/>
  <c r="G88" i="11" s="1"/>
  <c r="G86" i="11" l="1"/>
  <c r="G84" i="11"/>
  <c r="G83" i="11"/>
  <c r="G82" i="11"/>
  <c r="G81" i="11"/>
  <c r="G79" i="11"/>
  <c r="J63" i="11"/>
  <c r="I63" i="11"/>
  <c r="G74" i="11"/>
  <c r="G73" i="11"/>
  <c r="G72" i="11"/>
  <c r="G71" i="11"/>
  <c r="G70" i="11"/>
  <c r="G69" i="11"/>
  <c r="G68" i="11"/>
  <c r="G67" i="11"/>
  <c r="G66" i="11"/>
  <c r="G65" i="11"/>
  <c r="G64" i="11"/>
  <c r="I54" i="11"/>
  <c r="J54" i="11"/>
  <c r="G56" i="11"/>
  <c r="G55" i="11"/>
  <c r="G46" i="11"/>
  <c r="G47" i="11"/>
  <c r="G48" i="11"/>
  <c r="G49" i="11"/>
  <c r="G50" i="11"/>
  <c r="G51" i="11"/>
  <c r="G45" i="11"/>
  <c r="G78" i="11" l="1"/>
  <c r="G63" i="11"/>
  <c r="G28" i="11"/>
  <c r="G29" i="11"/>
  <c r="G30" i="11"/>
  <c r="G34" i="11"/>
  <c r="G35" i="11"/>
  <c r="G37" i="11"/>
  <c r="G27" i="11"/>
  <c r="G26" i="11"/>
  <c r="D25" i="16" l="1"/>
  <c r="D24" i="16" s="1"/>
  <c r="D31" i="16" s="1"/>
  <c r="E35" i="16" l="1"/>
  <c r="D35" i="16"/>
  <c r="C32" i="16" l="1"/>
  <c r="C24" i="16"/>
  <c r="C31" i="16" s="1"/>
  <c r="D33" i="16"/>
  <c r="C33" i="16" s="1"/>
  <c r="F25" i="16"/>
  <c r="F32" i="16" s="1"/>
  <c r="E24" i="16"/>
  <c r="F35" i="16" l="1"/>
  <c r="F24" i="16"/>
  <c r="F31" i="16" s="1"/>
  <c r="C29" i="16"/>
  <c r="C36" i="16" s="1"/>
  <c r="E29" i="16"/>
  <c r="E36" i="16" s="1"/>
  <c r="E31" i="16"/>
  <c r="D32" i="16"/>
  <c r="F29" i="16" l="1"/>
  <c r="F36" i="16" s="1"/>
  <c r="D29" i="16"/>
  <c r="D36" i="16" s="1"/>
  <c r="H52" i="11" l="1"/>
  <c r="H44" i="11" s="1"/>
  <c r="H43" i="11" l="1"/>
  <c r="G52" i="11"/>
  <c r="J77" i="11"/>
  <c r="I77" i="11"/>
  <c r="J62" i="11"/>
  <c r="H62" i="11"/>
  <c r="J60" i="11"/>
  <c r="J59" i="11" s="1"/>
  <c r="I60" i="11"/>
  <c r="I59" i="11" s="1"/>
  <c r="H60" i="11"/>
  <c r="J53" i="11"/>
  <c r="H53" i="11"/>
  <c r="J43" i="11"/>
  <c r="J23" i="11" s="1"/>
  <c r="H59" i="11" l="1"/>
  <c r="G60" i="11"/>
  <c r="I62" i="11"/>
  <c r="G62" i="11" s="1"/>
  <c r="J87" i="11"/>
  <c r="I87" i="11"/>
  <c r="I53" i="11"/>
  <c r="G53" i="11" s="1"/>
  <c r="H87" i="11"/>
  <c r="G44" i="11"/>
  <c r="I43" i="11"/>
  <c r="G59" i="11" l="1"/>
  <c r="J110" i="11"/>
  <c r="J113" i="11" s="1"/>
  <c r="G25" i="11"/>
  <c r="G43" i="11"/>
  <c r="H23" i="11"/>
  <c r="G87" i="11"/>
  <c r="H77" i="11"/>
  <c r="G77" i="11" s="1"/>
  <c r="I23" i="11" l="1"/>
  <c r="I110" i="11" l="1"/>
  <c r="G110" i="11" s="1"/>
  <c r="I113" i="11"/>
  <c r="G23" i="11"/>
</calcChain>
</file>

<file path=xl/sharedStrings.xml><?xml version="1.0" encoding="utf-8"?>
<sst xmlns="http://schemas.openxmlformats.org/spreadsheetml/2006/main" count="648" uniqueCount="344">
  <si>
    <t>(код бюджету)</t>
  </si>
  <si>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</si>
  <si>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</si>
  <si>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</si>
  <si>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</si>
  <si>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</si>
  <si>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</si>
  <si>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</si>
  <si>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до  рішення Южненської міської ради</t>
  </si>
  <si>
    <t xml:space="preserve">"Про  бюджет Южненської міської 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</si>
  <si>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</si>
  <si>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</si>
  <si>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</si>
  <si>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</si>
  <si>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</si>
  <si>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</si>
  <si>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/>
  </si>
  <si>
    <t>Виконавчий комітет Южненської міської ради Одеського району Одеської області</t>
  </si>
  <si>
    <t>0210000</t>
  </si>
  <si>
    <t>0111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</si>
  <si>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</si>
  <si>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</si>
  <si>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</si>
  <si>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</si>
  <si>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</si>
  <si>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</si>
  <si>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</si>
  <si>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</si>
  <si>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6030</t>
  </si>
  <si>
    <t>0620</t>
  </si>
  <si>
    <t>Організація благоустрою населених пунктів</t>
  </si>
  <si>
    <t>0217530</t>
  </si>
  <si>
    <t>7530</t>
  </si>
  <si>
    <t>0460</t>
  </si>
  <si>
    <t>Інші заходи у сфері зв`язку, телекомунікації та інформатики</t>
  </si>
  <si>
    <t>0218220</t>
  </si>
  <si>
    <t>8220</t>
  </si>
  <si>
    <t>0380</t>
  </si>
  <si>
    <t>Заходи та роботи з мобілізаційної підготовки місцевого значення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</si>
  <si>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</si>
  <si>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</si>
  <si>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</si>
  <si>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</si>
  <si>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</si>
  <si>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Южненської міської ради Одеського районого Одеської області</t>
  </si>
  <si>
    <t>0610000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</si>
  <si>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</si>
  <si>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</si>
  <si>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</si>
  <si>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</si>
  <si>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</si>
  <si>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</si>
  <si>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</si>
  <si>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</si>
  <si>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</si>
  <si>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</si>
  <si>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</si>
  <si>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0990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</si>
  <si>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</si>
  <si>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</si>
  <si>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</si>
  <si>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</si>
  <si>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</si>
  <si>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</si>
  <si>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</si>
  <si>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</si>
  <si>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</si>
  <si>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</si>
  <si>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</si>
  <si>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</si>
  <si>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</si>
  <si>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0800000</t>
  </si>
  <si>
    <t>Управління соціальної політики Южненської міської ради Одеського району Одеської області</t>
  </si>
  <si>
    <t>0810000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</si>
  <si>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</si>
  <si>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</si>
  <si>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</si>
  <si>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</si>
  <si>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</si>
  <si>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</si>
  <si>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</si>
  <si>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1090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</si>
  <si>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</si>
  <si>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</si>
  <si>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</si>
  <si>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</si>
  <si>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Южненської міської ради Одеського району Одеської області</t>
  </si>
  <si>
    <t>0910000</t>
  </si>
  <si>
    <t>0913112</t>
  </si>
  <si>
    <t>3112</t>
  </si>
  <si>
    <t>Заходи державної політики з питань дітей та їх соціального захисту</t>
  </si>
  <si>
    <t>1000000</t>
  </si>
  <si>
    <t>Управління культури, спорту та молодіжної політики Южненської міської ради Одеського району Одеської області</t>
  </si>
  <si>
    <t>1010000</t>
  </si>
  <si>
    <t>1011080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</si>
  <si>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</si>
  <si>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</si>
  <si>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</si>
  <si>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</si>
  <si>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</si>
  <si>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</si>
  <si>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</si>
  <si>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</si>
  <si>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</si>
  <si>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</si>
  <si>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</si>
  <si>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</si>
  <si>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</si>
  <si>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</si>
  <si>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</si>
  <si>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</si>
  <si>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0829</t>
  </si>
  <si>
    <t>1014082</t>
  </si>
  <si>
    <t>4082</t>
  </si>
  <si>
    <t>Інші заходи в галузі культури і мистецтва</t>
  </si>
  <si>
    <t>1015011</t>
  </si>
  <si>
    <t>5011</t>
  </si>
  <si>
    <t>0810</t>
  </si>
  <si>
    <t>Проведення навчально-тренувальних зборів і змагань з олімпійських видів спорту</t>
  </si>
  <si>
    <t>1015031</t>
  </si>
  <si>
    <t>5031</t>
  </si>
  <si>
    <t>Утримання та навчально-тренувальна робота комунальних дитячо-юнацьких спортивних шкіл</t>
  </si>
  <si>
    <t>1015061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</si>
  <si>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</si>
  <si>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</si>
  <si>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</si>
  <si>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</si>
  <si>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</si>
  <si>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1200000</t>
  </si>
  <si>
    <t>Управління житлово-комунального господарства Южненської міської ради Одеського району Одеської області</t>
  </si>
  <si>
    <t>1213210</t>
  </si>
  <si>
    <t>3210</t>
  </si>
  <si>
    <t>1050</t>
  </si>
  <si>
    <t>Організація та проведення громадських робіт</t>
  </si>
  <si>
    <t>1216013</t>
  </si>
  <si>
    <t>6013</t>
  </si>
  <si>
    <t>Забезпечення діяльності водопровідно-каналізаційного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</si>
  <si>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</si>
  <si>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</si>
  <si>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</si>
  <si>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</si>
  <si>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</si>
  <si>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1218340</t>
  </si>
  <si>
    <t>8340</t>
  </si>
  <si>
    <t>0540</t>
  </si>
  <si>
    <t>Природоохоронні заходи за рахунок цільових фондів</t>
  </si>
  <si>
    <t>1500000</t>
  </si>
  <si>
    <t>Управління капітального будівництва Южненської міської ради Одеського району Одеської області</t>
  </si>
  <si>
    <t>0443</t>
  </si>
  <si>
    <t>1517330</t>
  </si>
  <si>
    <t>7330</t>
  </si>
  <si>
    <t>Будівництво інших об`єктів комунальної власності</t>
  </si>
  <si>
    <t>УСЬОГО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</si>
  <si>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</si>
  <si>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</si>
  <si>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Програма розвитку та підтримки первинної медико-санітарної допомоги Южненської міської територіальної громади  на 2021-2023 роки</t>
  </si>
  <si>
    <t>Програма сприяння оборонній і мобілізаційній готовності Южненської міської територіальної громади на 2022-2024 роки</t>
  </si>
  <si>
    <t>Міська програма підтримки аудіовізуальних засобів масової інформації (КОМУНАЛЬНЕ ПІДПРИЄМСТВО ЮЖНЕНСЬКА МІСЬКА СТУДІЯ ТЕЛЕБАЧЕННЯ "МИГ"), засновником яких є Южненська міська рада, на 2021-2023 роки</t>
  </si>
  <si>
    <t>Програма розвитку освіти Южненської міської територіальної громади  на 2022-2024 роки</t>
  </si>
  <si>
    <t>Програма розвитку освіти Южненської міської територіальної громади на 2022-2024 роки</t>
  </si>
  <si>
    <t>Програма оздоровлення та відпочинку дітей Южненської міської територіальної громади на період 2022-2024 роки</t>
  </si>
  <si>
    <t>Програма надання пільг на оплату послуг зв"язку,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2021-2023 роки</t>
  </si>
  <si>
    <t>Цільова соціальна програма Молодь Южненської міської територіальної громади на 2022-2024 роки</t>
  </si>
  <si>
    <t>Програма соціального захисту окремих категорій населення Южненської міської територіальної громади на 2021-2023 роки</t>
  </si>
  <si>
    <t>Програма  плану дій щодо реалізації  Конвенції ООН  про права дитини на період до 2023 року Южненської міської територіальної громади</t>
  </si>
  <si>
    <t>Програма розвитку культури в Южненській міській територіальній  громаді на 2022-2024 роки</t>
  </si>
  <si>
    <t>Програма розвитку фізичної культури і спорту в Южненській міській територіальній  громаді на 2021-2023 роки</t>
  </si>
  <si>
    <t>Програма реформування і розвитку житлово-комунального господарства Южненської міської територіальної громади на 2020-2024 роки</t>
  </si>
  <si>
    <t xml:space="preserve"> Програма з локалізації та ліквідації амброзії полинолистої на територій Южненської міської територіальної громади на  2020-2024 роки</t>
  </si>
  <si>
    <t xml:space="preserve"> Екологічна програма заходів з охорони навколишнього природного середовища Южненської міської територіальної громади на 2021-2023 роки</t>
  </si>
  <si>
    <t>Програма розвитку інфраструктури Южненської міської територіальної громади на 2020-2024 роки</t>
  </si>
  <si>
    <t>1511021</t>
  </si>
  <si>
    <t>Рішення ЮМР від 22.07.2021 року № 476-VІІІ з внесеними змінами від 23.12.2021 року  № 903 -VIIІ шляхом викладення у новій редакції</t>
  </si>
  <si>
    <t>Заходи та роботи з територіальної оборони</t>
  </si>
  <si>
    <t>0218230</t>
  </si>
  <si>
    <t>Інші заходи громадського порядку та безпеки</t>
  </si>
  <si>
    <t>Програма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</t>
  </si>
  <si>
    <t>Код</t>
  </si>
  <si>
    <t>Найменування згідно з Класифікацією фінансування бюджету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</si>
  <si>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</si>
  <si>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</si>
  <si>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</si>
  <si>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</si>
  <si>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</si>
  <si>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</si>
  <si>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</si>
  <si>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</si>
  <si>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</si>
  <si>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</si>
  <si>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</si>
  <si>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</si>
  <si>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</si>
  <si>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</si>
  <si>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</si>
  <si>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</si>
  <si>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</si>
  <si>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</si>
  <si>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</si>
  <si>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602400</t>
  </si>
  <si>
    <t>до рішення Южненської міської ради</t>
  </si>
  <si>
    <t>х</t>
  </si>
  <si>
    <t>Секретар Южненської міської ради</t>
  </si>
  <si>
    <t>Оксана ВОРОТНІКОВА</t>
  </si>
  <si>
    <t>Утримання та фінансова підтримка спортивних споруд</t>
  </si>
  <si>
    <t>Рішення ЮМР від 18.06.2020 року № 1771-VIІ  з внесеними змінами від 28.10.2022 року  № 1096 -VIIІ шляхом викладення у новій редакції</t>
  </si>
  <si>
    <t>загальний фонд</t>
  </si>
  <si>
    <t>спеціальний фонд</t>
  </si>
  <si>
    <t>Розподіл витрат місцевого бюджету на реалізацію місцевих програм у 2023 році</t>
  </si>
  <si>
    <t>територіальної громади  на 2023 рік"</t>
  </si>
  <si>
    <t>Програма місцевих стимулів для працівників Комунального некомерційного підприємства"Южненська міська лікарня" Южненської міської ради на 2023-2025 роки</t>
  </si>
  <si>
    <t>Програма підтримки та розвитку вторинної медичної допомоги Южненської міської територіальної громади на  період 2023-2025 роки</t>
  </si>
  <si>
    <t xml:space="preserve">Рішення ЮМР від 28.10.2022 року            №1091 -VIIІ </t>
  </si>
  <si>
    <t xml:space="preserve"> Комплексна цільова програма "Електронна громада" на 2021-2023 роки</t>
  </si>
  <si>
    <t>Програма забезпечення діяльності Южненського комунального підприємства "Муніципальна варта" на 2022-2024 роки</t>
  </si>
  <si>
    <t>1559100000</t>
  </si>
  <si>
    <t>Додаток 2</t>
  </si>
  <si>
    <t>Фінансування місцевого бюджету на 2023 рік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</si>
  <si>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</si>
  <si>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</si>
  <si>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</si>
  <si>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0490</t>
  </si>
  <si>
    <t>Управління архітектури та містобудування Южненської міської ради Одеського району Одеської області</t>
  </si>
  <si>
    <t>Управління економіки Южненської міської ради Одеського району Одеської області</t>
  </si>
  <si>
    <t>Фонд комунального майна Южненської міської ради Одеського району Одеської області</t>
  </si>
  <si>
    <t>0180</t>
  </si>
  <si>
    <t>від  07 грудня  2022 року</t>
  </si>
  <si>
    <t>від 07 грудня  2022 року</t>
  </si>
  <si>
    <t>№  1187 -VIІІ</t>
  </si>
  <si>
    <t>№ 1187 -VIІІ</t>
  </si>
  <si>
    <t>"Додаток 2</t>
  </si>
  <si>
    <t>( пункт 1)"</t>
  </si>
  <si>
    <t>( пункт 1.2)</t>
  </si>
  <si>
    <t>(пункт 5)"</t>
  </si>
  <si>
    <t>Надання загальної середньої освіти закладами загальної середньої освіти за рахунок коштів місцевого бюджету</t>
  </si>
  <si>
    <t>0218110</t>
  </si>
  <si>
    <t>0320</t>
  </si>
  <si>
    <t>Заходи із запобігання та ліквідації надзввичайних ситуацій та наслідків стихійного лиха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</si>
  <si>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</si>
  <si>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</si>
  <si>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Заходи із запобігання та ліквідації надзвичайних ситуацій та наслідків стихійного лиха</t>
  </si>
  <si>
    <t>Інші субвенції з місцевого бюджету</t>
  </si>
  <si>
    <t>7693</t>
  </si>
  <si>
    <t>0218240</t>
  </si>
  <si>
    <t>8240</t>
  </si>
  <si>
    <t>0618110</t>
  </si>
  <si>
    <t>8110</t>
  </si>
  <si>
    <t>1217640</t>
  </si>
  <si>
    <t>7640</t>
  </si>
  <si>
    <t>0470</t>
  </si>
  <si>
    <t>Заходи з енергозбереження</t>
  </si>
  <si>
    <t>1512010</t>
  </si>
  <si>
    <t>1514060</t>
  </si>
  <si>
    <t>Забезпечення діяльності палаців і будинків культури, клубів, центрів дозвілля та інших клубних закладів</t>
  </si>
  <si>
    <t>1516030</t>
  </si>
  <si>
    <t>1517321</t>
  </si>
  <si>
    <t>7321</t>
  </si>
  <si>
    <t>Будівництво освітніх установ та закладів</t>
  </si>
  <si>
    <t>1517324</t>
  </si>
  <si>
    <t>7324</t>
  </si>
  <si>
    <t>Будівництво установ та закладів культури</t>
  </si>
  <si>
    <t>1517461</t>
  </si>
  <si>
    <t>1517693</t>
  </si>
  <si>
    <t>Інші заходи, пов'язані з економічною діяльністю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</si>
  <si>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</si>
  <si>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</si>
  <si>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</si>
  <si>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Программа підтримки органу самоорганізації населення в місті Южному на 2023-2025 роки</t>
  </si>
  <si>
    <t xml:space="preserve">Програма розвитку цивільного захисту, техногенної та пожежної безпеки на території Южненської  міської територіальної громади на 2022-2026 роки </t>
  </si>
  <si>
    <t xml:space="preserve">Програма підвищення ефективності діяльності підрозділів Одеського прикордонного загону на 2022-2024 роки </t>
  </si>
  <si>
    <t xml:space="preserve">Програма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 </t>
  </si>
  <si>
    <t>Програма розвитку цивільного захисту, техногенної та пожежної безпеки на території Южненської  міської територіальної громади на 2022-2026 роки</t>
  </si>
  <si>
    <t>Програма надання фінансової підтримки об`єднанням співвласників багатоквартирних будинків Южненської міської територіальної громади-учасникам Програми підтримки енергомодернізації багатоквартирних будинків "Енергодім" на 2022-2025 роки"</t>
  </si>
  <si>
    <t xml:space="preserve">Програма розвитку інфраструктури Южненської міської територіальної громади на 2020-2024 роки  </t>
  </si>
  <si>
    <t xml:space="preserve">Рішення ЮМР від 30.09.2021 року № 604-VIІІ з внесеними змінами  від 01.12.2022 року №  1133  -VIII шляхом викладення  у новій редакції  </t>
  </si>
  <si>
    <t>Програма зміцнення законності, безпеки та порядку на території Южненської міської територіальної громади Одеського району Одеської області на 2022-2024 роки</t>
  </si>
  <si>
    <t>Рішення ЮМР від 22.12.2020 року №49 -VIIІ</t>
  </si>
  <si>
    <t xml:space="preserve">Рішення ЮМР від  01.12.2022 року   №1170 -VIIІ </t>
  </si>
  <si>
    <t>Рішення ЮМР від 07.12.2022року               №1177-VIIІ</t>
  </si>
  <si>
    <t>"Додаток 7</t>
  </si>
  <si>
    <t>Рішення ЮМР від 22.12.2020 року № 58 - VIIІ з внесеними змінами від 07.03. 2023 року   № 1229 -VIIІ шляхом викладення у новій редакції</t>
  </si>
  <si>
    <t xml:space="preserve">Рішення ЮМР від 22.07.2021 року № 474-VІІІ з внесеним змінами від  09.03. 2023 року № 1306 -VІІІ шляхом викладення у новій редакції        </t>
  </si>
  <si>
    <t>Рішення ЮМР від 22.07.2021 року № 473-VІІІ з внесеними змінами від 09.03. 2023 року № 1304  -VІІІ шляхом викладення у новій редакції</t>
  </si>
  <si>
    <t>Рішення ЮМР від 22.12.2020 року № 42-VIІI з внесеними змінами  від 09.03. 2023 року  № 1308 -VIІI шляхом викладення у новій редакції</t>
  </si>
  <si>
    <t>1516013</t>
  </si>
  <si>
    <t>Рішення ЮМР від 23.12.2021 року  №  900-VIIІ з внесеними змінами від  04.05. 2023 року № 1327 -VIIІ шляхом викладення у новій редакції</t>
  </si>
  <si>
    <t>Рішення ЮМР від 20.08.2020 року №1853-VІI з внесеними змінами від 04.05.2023 року  №1341 -VIIІ шляхом викладення у новій редакції</t>
  </si>
  <si>
    <t>Рішення ЮМР від 22.07.2021 року №480-VIІІ з внесеними змінами від 04.05.2023 року № 1325-VIII  шляхом викладення  у новій редакції</t>
  </si>
  <si>
    <t>Забезпечення діяльності з виробництва, транспортування, постачання теплової енергії</t>
  </si>
  <si>
    <t>6012</t>
  </si>
  <si>
    <t>15816012</t>
  </si>
  <si>
    <t>( пункт 1.4)</t>
  </si>
  <si>
    <t>Програма протидії злочинності та посилення публічної безпеки на території Южненської  міської територіальної громади Одеського району Одеської області на 2021-2023 роки</t>
  </si>
  <si>
    <t>Рішення ЮМР від 30.07.2021 року № 510-VIIІ з внесеними змінами  від 18 05.2023 року № 1386- VIIІ  , шляхом викладення у новій редакції</t>
  </si>
  <si>
    <t>Рішення ЮМР від 21.10.2021 року                                  № 706-VIIІ з внесеними змінами  від  18.05.2023  року № 1391 -VIII, шляхом викладення у новій редакції</t>
  </si>
  <si>
    <t>Розроблення комплексних планів просторового розвитку територій територіальних громад</t>
  </si>
  <si>
    <t>1617351</t>
  </si>
  <si>
    <t>7351</t>
  </si>
  <si>
    <t>3118110</t>
  </si>
  <si>
    <t>'Програма енергоефективностів житлово-комунального господарства та бюджетній сфері Южненської міської територіальної громади на період з 2021 по 2024 роки</t>
  </si>
  <si>
    <t>1517322</t>
  </si>
  <si>
    <t>7322</t>
  </si>
  <si>
    <t>'Будівництво  медичних установ та закладів</t>
  </si>
  <si>
    <t>Програма створення та розвитку містобудівного кадастру Южненської міської територіальної громади Одеського району Одеської області на 2021-2024 роки</t>
  </si>
  <si>
    <t xml:space="preserve">Рішення ЮМР від 22.12.2020 року № 64-VIIІ з внесеними змінами   від  13.07. 2023 року № 1408 -VIIІ шляхом викладення у новій редакції </t>
  </si>
  <si>
    <t>Програма надання пільг на оплату послуг зв"язку,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2021-2024 роки</t>
  </si>
  <si>
    <t>Рішення ЮМР від 18.06.2020 року № 1760-VII з внесеними змінами від 13.07.2023 року  № 1405 -VIIІ шляхом викладення у новій редакції</t>
  </si>
  <si>
    <t xml:space="preserve">Рішення ЮМР від 18.06.2020 року № 1758-VII з внесеними змінами  від 13.07. 2023 року   № 1403 -VIIІ  шляхом викладення у новій редакції </t>
  </si>
  <si>
    <t>Рішення Южненської міської ради від 19.09.2019 року № 1529-VII з внесеними змінами від 27.07. 2023 року  № 1420 -VIIІ шляхом викладення у новій редакції</t>
  </si>
  <si>
    <t>Рішення Южненської міської ради від 20.08.2020 року №1828-VII з внесеними змінами від 27.07.2023року  № 1419 -VIIІ шляхом викладення у новій редакції</t>
  </si>
  <si>
    <t>Рішення Южненської міської ради  від 29.04.2021 року №360-VIIІ з внесеними змінами  від 27.07. 2023  року № 1422  -VIII, шляхом викладення у новій редакції</t>
  </si>
  <si>
    <t>Рішення ЮМР від 22.07.2021 року № 479-VIIІ з внесеними змінами від 13.07.2023 року № 1407-VIIІ шляхом викладення у новій редакції</t>
  </si>
  <si>
    <t>Программа щодо визначення, заохочення та влаштування памяті громадян, яким присвоєно звання "Почесний громодянин Южненської міської територіальної громади" та нагороджених почесною відзнакою "За заслуги перед Южненською міською територіальною громадою" на 2023-2025 роки"</t>
  </si>
  <si>
    <t>Рішення ЮМР від 07.03.2023 року № 1299-VIIІ</t>
  </si>
  <si>
    <t xml:space="preserve">Програма створення та використання матеріальних резервів для запобігання і  ліквідаціі наслідків надзвичайних ситуацій на території Южненської міської територіальної громади  на 2023-2025 роки.
</t>
  </si>
  <si>
    <t>Рішення ЮМР від 28.10.2022 року  №  1121-VIIІ з внесеними змінами від  07.03. 2023 року № 1294 -VIIІ шляхом викладення у новій редакції</t>
  </si>
  <si>
    <t>0219770</t>
  </si>
  <si>
    <t>Рішення ЮМР від 28.10.2022 року           №1092-VIIІ з внесеними змінами від  23.08. 2023 року   № 1435  -VIII шляхом викладення у новій редакції</t>
  </si>
  <si>
    <t xml:space="preserve">Рішення ЮМР від  04.03.2022 року  № 948-VIIІ з внесеними змінами від  23.08. 2023 року №  1438 -VIIІ шляхом викладення у новій редакції </t>
  </si>
  <si>
    <t xml:space="preserve">Рішення ЮМР від 22.09.2022  року  № 1078-VIIІз внесеними змінами від 23.08. 2023 року № 1439 -VIIІ шляхом викладення у новій редакції      </t>
  </si>
  <si>
    <t>Рішення ЮМР від 22.07.2021 року № 470-VІІІ з внесеними змінами  від 18.05. 2023 року №  1387  -VIIІ  , шляхом викладення у новій редакції</t>
  </si>
  <si>
    <t>Рішення ЮМР від 25.07.2019 року №1438-VII з внесеними змінами  від  23.08. 2023  року № 1440 -VIII, шляхом викладення у новій редакції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</si>
  <si>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</si>
  <si>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</si>
  <si>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Повернення кредитів</t>
  </si>
  <si>
    <t>Кредитування, усього</t>
  </si>
  <si>
    <t>разом</t>
  </si>
  <si>
    <t xml:space="preserve"> </t>
  </si>
  <si>
    <t>від                      2023 року</t>
  </si>
  <si>
    <t>№                   -VIІІ</t>
  </si>
  <si>
    <t>КРЕДИТУВАННЯ</t>
  </si>
  <si>
    <t>від                    2023 року</t>
  </si>
  <si>
    <t>№                -VIІІ</t>
  </si>
  <si>
    <t>від                       2023 року</t>
  </si>
  <si>
    <t>№          -VIІІ</t>
  </si>
  <si>
    <t>( пункти 1.1)</t>
  </si>
  <si>
    <t>Бюджетні позички суб'єктам господарювання та їх повернення</t>
  </si>
  <si>
    <t>Надання бюджетних позичок суб'єктам господарювання</t>
  </si>
  <si>
    <t>місцевого бюджету у 2023 році</t>
  </si>
  <si>
    <t>Програма економічного і соціального розвитку Южненської  міської територіальної громади на 2023 рік</t>
  </si>
  <si>
    <t>Рішення ЮМР від 01.12.2022 року № 1130 -VIIІ з внесеними змінами та доповненнями від        2023 року №          -VIIІ</t>
  </si>
  <si>
    <t>Додаток 1</t>
  </si>
  <si>
    <t>"Додаток 4</t>
  </si>
  <si>
    <t>№ 1187 -VIІІ"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</si>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</sst>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#,&quot;-&quot;"/>
    <numFmt numFmtId="165" formatCode="_-* #,##0.00\ _г_р_н_._-;\-* #,##0.00\ _г_р_н_._-;_-* &quot;-&quot;??\ _г_р_н_._-;_-@_-"/>
  </numFmts>
  <fonts count="2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1" fillId="0" borderId="0" applyFont="0" applyFill="0" applyBorder="0" applyAlignment="0" applyProtection="0"/>
    <xf numFmtId="0" fontId="12" fillId="0" borderId="0"/>
    <xf numFmtId="0" fontId="11" fillId="0" borderId="0"/>
  </cellStyleXfs>
  <cellXfs count="29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quotePrefix="1" applyFont="1" applyBorder="1" applyAlignment="1">
      <alignment vertical="center" wrapText="1"/>
    </xf>
    <xf numFmtId="164" fontId="6" fillId="2" borderId="15" xfId="0" applyNumberFormat="1" applyFont="1" applyFill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8" xfId="0" quotePrefix="1" applyFont="1" applyBorder="1" applyAlignment="1">
      <alignment vertical="center" wrapText="1"/>
    </xf>
    <xf numFmtId="164" fontId="5" fillId="2" borderId="18" xfId="0" applyNumberFormat="1" applyFont="1" applyFill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19" xfId="0" applyNumberFormat="1" applyFont="1" applyBorder="1" applyAlignment="1">
      <alignment horizontal="right" vertical="center"/>
    </xf>
    <xf numFmtId="0" fontId="5" fillId="0" borderId="1" xfId="0" quotePrefix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5" fillId="0" borderId="12" xfId="0" quotePrefix="1" applyFont="1" applyBorder="1" applyAlignment="1">
      <alignment vertical="center" wrapText="1"/>
    </xf>
    <xf numFmtId="164" fontId="5" fillId="2" borderId="12" xfId="0" applyNumberFormat="1" applyFont="1" applyFill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5" fillId="0" borderId="13" xfId="0" applyNumberFormat="1" applyFont="1" applyBorder="1" applyAlignment="1">
      <alignment horizontal="right" vertical="center"/>
    </xf>
    <xf numFmtId="164" fontId="8" fillId="2" borderId="18" xfId="0" applyNumberFormat="1" applyFont="1" applyFill="1" applyBorder="1" applyAlignment="1">
      <alignment horizontal="right" vertical="center"/>
    </xf>
    <xf numFmtId="164" fontId="8" fillId="0" borderId="18" xfId="0" applyNumberFormat="1" applyFont="1" applyBorder="1" applyAlignment="1">
      <alignment horizontal="right" vertical="center"/>
    </xf>
    <xf numFmtId="164" fontId="8" fillId="0" borderId="19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vertical="center" wrapText="1"/>
    </xf>
    <xf numFmtId="164" fontId="8" fillId="2" borderId="7" xfId="0" applyNumberFormat="1" applyFont="1" applyFill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quotePrefix="1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5" fillId="0" borderId="1" xfId="0" quotePrefix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31" xfId="0" quotePrefix="1" applyFont="1" applyBorder="1" applyAlignment="1">
      <alignment vertical="center" wrapText="1"/>
    </xf>
    <xf numFmtId="0" fontId="5" fillId="0" borderId="5" xfId="0" quotePrefix="1" applyFont="1" applyBorder="1" applyAlignment="1">
      <alignment vertical="center" wrapText="1"/>
    </xf>
    <xf numFmtId="0" fontId="5" fillId="2" borderId="5" xfId="0" quotePrefix="1" applyFont="1" applyFill="1" applyBorder="1" applyAlignment="1">
      <alignment vertical="center" wrapText="1"/>
    </xf>
    <xf numFmtId="164" fontId="6" fillId="2" borderId="25" xfId="0" applyNumberFormat="1" applyFont="1" applyFill="1" applyBorder="1" applyAlignment="1">
      <alignment horizontal="right" vertical="center"/>
    </xf>
    <xf numFmtId="0" fontId="5" fillId="0" borderId="31" xfId="0" quotePrefix="1" applyFont="1" applyBorder="1" applyAlignment="1">
      <alignment vertical="center" wrapText="1"/>
    </xf>
    <xf numFmtId="0" fontId="5" fillId="0" borderId="30" xfId="0" quotePrefix="1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0" xfId="0" applyFont="1"/>
    <xf numFmtId="0" fontId="0" fillId="0" borderId="0" xfId="0" applyFont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2" borderId="10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 wrapText="1"/>
    </xf>
    <xf numFmtId="164" fontId="8" fillId="2" borderId="10" xfId="0" applyNumberFormat="1" applyFont="1" applyFill="1" applyBorder="1" applyAlignment="1">
      <alignment horizontal="right" vertical="center"/>
    </xf>
    <xf numFmtId="164" fontId="6" fillId="2" borderId="9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right"/>
    </xf>
    <xf numFmtId="164" fontId="16" fillId="2" borderId="10" xfId="0" applyNumberFormat="1" applyFont="1" applyFill="1" applyBorder="1" applyAlignment="1">
      <alignment horizontal="right"/>
    </xf>
    <xf numFmtId="164" fontId="16" fillId="2" borderId="10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 wrapText="1"/>
    </xf>
    <xf numFmtId="164" fontId="5" fillId="2" borderId="13" xfId="0" applyNumberFormat="1" applyFont="1" applyFill="1" applyBorder="1" applyAlignment="1">
      <alignment horizontal="right" vertical="center"/>
    </xf>
    <xf numFmtId="164" fontId="6" fillId="2" borderId="14" xfId="0" applyNumberFormat="1" applyFont="1" applyFill="1" applyBorder="1" applyAlignment="1">
      <alignment horizontal="center"/>
    </xf>
    <xf numFmtId="164" fontId="6" fillId="2" borderId="15" xfId="0" applyNumberFormat="1" applyFont="1" applyFill="1" applyBorder="1"/>
    <xf numFmtId="164" fontId="6" fillId="2" borderId="15" xfId="0" applyNumberFormat="1" applyFont="1" applyFill="1" applyBorder="1" applyAlignment="1">
      <alignment horizontal="right"/>
    </xf>
    <xf numFmtId="164" fontId="16" fillId="2" borderId="16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2" xfId="0" quotePrefix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3" fontId="17" fillId="0" borderId="0" xfId="0" applyNumberFormat="1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Border="1" applyAlignment="1">
      <alignment vertical="top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0" xfId="0" applyNumberFormat="1" applyFont="1" applyBorder="1" applyAlignment="1">
      <alignment horizontal="left" vertical="center"/>
    </xf>
    <xf numFmtId="2" fontId="18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0" fontId="6" fillId="0" borderId="36" xfId="0" quotePrefix="1" applyFont="1" applyBorder="1" applyAlignment="1">
      <alignment vertical="center" wrapText="1"/>
    </xf>
    <xf numFmtId="0" fontId="5" fillId="0" borderId="23" xfId="0" quotePrefix="1" applyFont="1" applyBorder="1" applyAlignment="1">
      <alignment vertical="center" wrapText="1"/>
    </xf>
    <xf numFmtId="0" fontId="8" fillId="0" borderId="33" xfId="0" quotePrefix="1" applyFont="1" applyBorder="1" applyAlignment="1">
      <alignment vertical="center" wrapText="1"/>
    </xf>
    <xf numFmtId="0" fontId="5" fillId="2" borderId="31" xfId="0" quotePrefix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0" fontId="5" fillId="2" borderId="3" xfId="0" quotePrefix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horizontal="right" vertical="center"/>
    </xf>
    <xf numFmtId="0" fontId="5" fillId="0" borderId="27" xfId="0" quotePrefix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9" xfId="0" quotePrefix="1" applyFont="1" applyBorder="1" applyAlignment="1">
      <alignment vertical="center" wrapText="1"/>
    </xf>
    <xf numFmtId="0" fontId="5" fillId="0" borderId="21" xfId="0" quotePrefix="1" applyFont="1" applyBorder="1" applyAlignment="1">
      <alignment vertical="center" wrapText="1"/>
    </xf>
    <xf numFmtId="164" fontId="5" fillId="2" borderId="21" xfId="0" applyNumberFormat="1" applyFont="1" applyFill="1" applyBorder="1" applyAlignment="1">
      <alignment horizontal="right" vertical="center"/>
    </xf>
    <xf numFmtId="164" fontId="5" fillId="0" borderId="21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49" fontId="7" fillId="0" borderId="4" xfId="0" applyNumberFormat="1" applyFont="1" applyBorder="1" applyAlignment="1">
      <alignment vertical="center"/>
    </xf>
    <xf numFmtId="0" fontId="0" fillId="0" borderId="0" xfId="0" applyBorder="1"/>
    <xf numFmtId="49" fontId="7" fillId="0" borderId="0" xfId="0" applyNumberFormat="1" applyFont="1" applyBorder="1" applyAlignment="1">
      <alignment vertical="center"/>
    </xf>
    <xf numFmtId="0" fontId="7" fillId="0" borderId="1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7" xfId="0" quotePrefix="1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2" xfId="0" quotePrefix="1" applyNumberFormat="1" applyFont="1" applyFill="1" applyBorder="1" applyAlignment="1">
      <alignment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5" fillId="2" borderId="41" xfId="0" quotePrefix="1" applyFont="1" applyFill="1" applyBorder="1" applyAlignment="1">
      <alignment vertical="center" wrapText="1"/>
    </xf>
    <xf numFmtId="0" fontId="5" fillId="0" borderId="27" xfId="0" quotePrefix="1" applyFont="1" applyBorder="1" applyAlignment="1">
      <alignment vertical="center" wrapText="1"/>
    </xf>
    <xf numFmtId="49" fontId="5" fillId="0" borderId="12" xfId="0" quotePrefix="1" applyNumberFormat="1" applyFont="1" applyFill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right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vertical="center" wrapText="1"/>
    </xf>
    <xf numFmtId="164" fontId="6" fillId="2" borderId="29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2" borderId="18" xfId="0" quotePrefix="1" applyFont="1" applyFill="1" applyBorder="1" applyAlignment="1">
      <alignment vertical="center" wrapText="1"/>
    </xf>
    <xf numFmtId="0" fontId="10" fillId="0" borderId="18" xfId="0" applyFont="1" applyFill="1" applyBorder="1" applyAlignment="1">
      <alignment horizontal="left" vertical="center" wrapText="1"/>
    </xf>
    <xf numFmtId="164" fontId="5" fillId="2" borderId="25" xfId="0" applyNumberFormat="1" applyFont="1" applyFill="1" applyBorder="1" applyAlignment="1">
      <alignment horizontal="right" vertical="center"/>
    </xf>
    <xf numFmtId="164" fontId="8" fillId="0" borderId="30" xfId="0" applyNumberFormat="1" applyFont="1" applyBorder="1" applyAlignment="1">
      <alignment horizontal="right" vertical="center"/>
    </xf>
    <xf numFmtId="0" fontId="7" fillId="2" borderId="1" xfId="0" quotePrefix="1" applyFont="1" applyFill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quotePrefix="1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0" fontId="13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36" xfId="0" quotePrefix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/>
    </xf>
    <xf numFmtId="0" fontId="23" fillId="0" borderId="0" xfId="0" applyFont="1" applyAlignment="1">
      <alignment vertical="center" wrapText="1"/>
    </xf>
    <xf numFmtId="164" fontId="5" fillId="0" borderId="27" xfId="0" applyNumberFormat="1" applyFont="1" applyBorder="1" applyAlignment="1">
      <alignment horizontal="right" vertical="center"/>
    </xf>
    <xf numFmtId="164" fontId="5" fillId="0" borderId="28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164" fontId="5" fillId="2" borderId="27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5" fillId="0" borderId="1" xfId="0" quotePrefix="1" applyFont="1" applyBorder="1" applyAlignment="1">
      <alignment vertical="top" wrapText="1"/>
    </xf>
    <xf numFmtId="0" fontId="6" fillId="0" borderId="25" xfId="0" applyFont="1" applyBorder="1" applyAlignment="1">
      <alignment horizontal="center" vertical="center" wrapText="1"/>
    </xf>
    <xf numFmtId="0" fontId="6" fillId="0" borderId="38" xfId="0" quotePrefix="1" applyFont="1" applyBorder="1" applyAlignment="1">
      <alignment vertical="center" wrapText="1"/>
    </xf>
    <xf numFmtId="0" fontId="6" fillId="0" borderId="25" xfId="0" quotePrefix="1" applyFont="1" applyBorder="1" applyAlignment="1">
      <alignment vertical="center" wrapText="1"/>
    </xf>
    <xf numFmtId="164" fontId="6" fillId="0" borderId="25" xfId="0" applyNumberFormat="1" applyFont="1" applyBorder="1" applyAlignment="1">
      <alignment horizontal="right" vertical="center"/>
    </xf>
    <xf numFmtId="164" fontId="6" fillId="0" borderId="29" xfId="0" applyNumberFormat="1" applyFont="1" applyBorder="1" applyAlignment="1">
      <alignment horizontal="right" vertical="center"/>
    </xf>
    <xf numFmtId="0" fontId="5" fillId="0" borderId="37" xfId="0" quotePrefix="1" applyFont="1" applyBorder="1" applyAlignment="1">
      <alignment vertical="center" wrapText="1"/>
    </xf>
    <xf numFmtId="0" fontId="20" fillId="2" borderId="18" xfId="0" quotePrefix="1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47" xfId="0" applyFont="1" applyBorder="1" applyAlignment="1">
      <alignment horizontal="center" vertical="center" textRotation="90" wrapText="1"/>
    </xf>
    <xf numFmtId="0" fontId="15" fillId="0" borderId="45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24" fillId="0" borderId="47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left" vertical="center" wrapText="1"/>
    </xf>
    <xf numFmtId="0" fontId="24" fillId="0" borderId="47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2" fillId="0" borderId="0" xfId="0" applyFont="1"/>
    <xf numFmtId="0" fontId="26" fillId="0" borderId="45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left" vertical="center" wrapText="1"/>
    </xf>
    <xf numFmtId="0" fontId="21" fillId="0" borderId="0" xfId="0" applyFont="1"/>
    <xf numFmtId="0" fontId="1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49" fontId="5" fillId="2" borderId="27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left" vertical="center" wrapText="1"/>
    </xf>
    <xf numFmtId="0" fontId="5" fillId="0" borderId="15" xfId="0" quotePrefix="1" applyFont="1" applyBorder="1" applyAlignment="1">
      <alignment vertical="center" wrapText="1"/>
    </xf>
    <xf numFmtId="0" fontId="5" fillId="0" borderId="15" xfId="0" quotePrefix="1" applyFont="1" applyFill="1" applyBorder="1" applyAlignment="1">
      <alignment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left" vertical="center" wrapText="1"/>
    </xf>
    <xf numFmtId="0" fontId="5" fillId="0" borderId="7" xfId="0" quotePrefix="1" applyFont="1" applyBorder="1" applyAlignment="1">
      <alignment vertical="center" wrapText="1"/>
    </xf>
    <xf numFmtId="0" fontId="5" fillId="0" borderId="7" xfId="0" quotePrefix="1" applyFont="1" applyFill="1" applyBorder="1" applyAlignment="1">
      <alignment vertical="center" wrapText="1"/>
    </xf>
    <xf numFmtId="49" fontId="15" fillId="0" borderId="47" xfId="0" applyNumberFormat="1" applyFont="1" applyBorder="1" applyAlignment="1">
      <alignment horizontal="center" vertical="center" wrapText="1"/>
    </xf>
    <xf numFmtId="49" fontId="26" fillId="0" borderId="47" xfId="0" applyNumberFormat="1" applyFont="1" applyBorder="1" applyAlignment="1">
      <alignment horizontal="center" vertical="center" wrapText="1"/>
    </xf>
    <xf numFmtId="3" fontId="24" fillId="0" borderId="47" xfId="0" applyNumberFormat="1" applyFont="1" applyBorder="1" applyAlignment="1">
      <alignment horizontal="right" vertical="center" wrapText="1"/>
    </xf>
    <xf numFmtId="4" fontId="24" fillId="0" borderId="47" xfId="0" applyNumberFormat="1" applyFont="1" applyBorder="1" applyAlignment="1">
      <alignment horizontal="right" vertical="center" wrapText="1"/>
    </xf>
    <xf numFmtId="3" fontId="26" fillId="0" borderId="47" xfId="0" applyNumberFormat="1" applyFont="1" applyBorder="1" applyAlignment="1">
      <alignment horizontal="right" vertical="center" wrapText="1"/>
    </xf>
    <xf numFmtId="4" fontId="26" fillId="0" borderId="47" xfId="0" applyNumberFormat="1" applyFont="1" applyBorder="1" applyAlignment="1">
      <alignment horizontal="right" vertical="center" wrapText="1"/>
    </xf>
    <xf numFmtId="3" fontId="15" fillId="0" borderId="47" xfId="0" applyNumberFormat="1" applyFont="1" applyBorder="1" applyAlignment="1">
      <alignment horizontal="right" vertical="center" wrapText="1"/>
    </xf>
    <xf numFmtId="4" fontId="15" fillId="0" borderId="47" xfId="0" applyNumberFormat="1" applyFont="1" applyBorder="1" applyAlignment="1">
      <alignment horizontal="right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left" vertical="center" wrapText="1"/>
    </xf>
    <xf numFmtId="3" fontId="15" fillId="0" borderId="51" xfId="0" applyNumberFormat="1" applyFont="1" applyBorder="1" applyAlignment="1">
      <alignment horizontal="right" vertical="center" wrapText="1"/>
    </xf>
    <xf numFmtId="4" fontId="15" fillId="0" borderId="51" xfId="0" applyNumberFormat="1" applyFont="1" applyBorder="1" applyAlignment="1">
      <alignment horizontal="right" vertical="center" wrapText="1"/>
    </xf>
    <xf numFmtId="3" fontId="26" fillId="0" borderId="40" xfId="0" applyNumberFormat="1" applyFont="1" applyBorder="1" applyAlignment="1">
      <alignment horizontal="right" vertical="center" wrapText="1"/>
    </xf>
    <xf numFmtId="4" fontId="26" fillId="0" borderId="40" xfId="0" applyNumberFormat="1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164" fontId="6" fillId="2" borderId="32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/>
    </xf>
    <xf numFmtId="164" fontId="5" fillId="2" borderId="34" xfId="0" applyNumberFormat="1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1" fontId="4" fillId="0" borderId="0" xfId="0" quotePrefix="1" applyNumberFormat="1" applyFont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5" fillId="0" borderId="35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textRotation="90" wrapText="1"/>
    </xf>
    <xf numFmtId="0" fontId="15" fillId="0" borderId="45" xfId="0" applyFont="1" applyBorder="1" applyAlignment="1">
      <alignment horizontal="center" vertical="center" textRotation="90" wrapText="1"/>
    </xf>
    <xf numFmtId="0" fontId="15" fillId="0" borderId="44" xfId="0" applyFont="1" applyBorder="1" applyAlignment="1">
      <alignment horizontal="center" vertical="center" textRotation="90" wrapText="1"/>
    </xf>
    <xf numFmtId="2" fontId="15" fillId="0" borderId="43" xfId="0" applyNumberFormat="1" applyFont="1" applyBorder="1" applyAlignment="1">
      <alignment horizontal="center" vertical="center" wrapText="1"/>
    </xf>
    <xf numFmtId="2" fontId="15" fillId="0" borderId="44" xfId="0" applyNumberFormat="1" applyFont="1" applyBorder="1" applyAlignment="1">
      <alignment horizontal="center" vertical="center" wrapText="1"/>
    </xf>
    <xf numFmtId="2" fontId="15" fillId="0" borderId="4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9 2 4 2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zoomScale="90" zoomScaleNormal="100" zoomScaleSheetLayoutView="90" workbookViewId="0">
      <selection activeCell="D5" sqref="D5:E5"/>
    </sheetView>
  </sheetViews>
  <sheetFormatPr defaultRowHeight="13.8" x14ac:dyDescent="0.3"/>
  <cols>
    <col min="1" max="1" width="11.33203125" customWidth="1"/>
    <col min="2" max="2" width="41" customWidth="1"/>
    <col min="3" max="3" width="13.88671875" customWidth="1"/>
    <col min="4" max="4" width="14.5546875" customWidth="1"/>
    <col min="5" max="5" width="15.5546875" customWidth="1"/>
    <col min="6" max="6" width="16.33203125" customWidth="1"/>
  </cols>
  <sheetData>
    <row r="1" spans="1:13" ht="15.6" x14ac:dyDescent="0.3">
      <c r="D1" s="127" t="s">
        <v>340</v>
      </c>
      <c r="E1" s="4"/>
      <c r="F1" s="5"/>
    </row>
    <row r="2" spans="1:13" ht="15.6" x14ac:dyDescent="0.3">
      <c r="D2" s="127" t="s">
        <v>199</v>
      </c>
      <c r="E2" s="4"/>
      <c r="F2" s="5"/>
    </row>
    <row r="3" spans="1:13" ht="15.6" x14ac:dyDescent="0.3">
      <c r="D3" s="128" t="s">
        <v>327</v>
      </c>
      <c r="E3" s="7"/>
      <c r="F3" s="5"/>
    </row>
    <row r="4" spans="1:13" ht="15.6" x14ac:dyDescent="0.3">
      <c r="D4" s="6" t="s">
        <v>328</v>
      </c>
      <c r="E4" s="129"/>
      <c r="F4" s="5"/>
    </row>
    <row r="5" spans="1:13" ht="15.6" x14ac:dyDescent="0.3">
      <c r="D5" s="251" t="s">
        <v>334</v>
      </c>
      <c r="E5" s="251"/>
      <c r="F5" s="5"/>
    </row>
    <row r="7" spans="1:13" ht="15.6" x14ac:dyDescent="0.3">
      <c r="D7" s="3" t="s">
        <v>229</v>
      </c>
      <c r="E7" s="4"/>
      <c r="F7" s="5"/>
    </row>
    <row r="8" spans="1:13" ht="15.6" x14ac:dyDescent="0.3">
      <c r="D8" s="3" t="s">
        <v>8</v>
      </c>
      <c r="E8" s="4"/>
      <c r="F8" s="5"/>
    </row>
    <row r="9" spans="1:13" ht="15.6" x14ac:dyDescent="0.3">
      <c r="D9" s="68" t="s">
        <v>9</v>
      </c>
      <c r="E9" s="4"/>
      <c r="F9" s="5"/>
      <c r="I9" s="130"/>
      <c r="J9" s="130"/>
      <c r="K9" s="130"/>
      <c r="L9" s="130"/>
      <c r="M9" s="130"/>
    </row>
    <row r="10" spans="1:13" ht="15.6" x14ac:dyDescent="0.3">
      <c r="D10" s="68" t="s">
        <v>208</v>
      </c>
      <c r="E10" s="4"/>
      <c r="F10" s="5"/>
      <c r="I10" s="125"/>
      <c r="J10" s="131"/>
      <c r="K10" s="54"/>
      <c r="L10" s="130"/>
      <c r="M10" s="130"/>
    </row>
    <row r="11" spans="1:13" ht="15.6" x14ac:dyDescent="0.3">
      <c r="D11" s="6" t="s">
        <v>226</v>
      </c>
      <c r="E11" s="7"/>
      <c r="F11" s="5"/>
      <c r="I11" s="125"/>
      <c r="J11" s="131"/>
      <c r="K11" s="54"/>
      <c r="L11" s="130"/>
      <c r="M11" s="130"/>
    </row>
    <row r="12" spans="1:13" ht="15.6" x14ac:dyDescent="0.3">
      <c r="D12" s="6" t="s">
        <v>227</v>
      </c>
      <c r="E12" s="4"/>
      <c r="F12" s="5"/>
      <c r="I12" s="126"/>
      <c r="J12" s="131"/>
      <c r="K12" s="54"/>
      <c r="L12" s="130"/>
      <c r="M12" s="130"/>
    </row>
    <row r="13" spans="1:13" ht="15.6" x14ac:dyDescent="0.3">
      <c r="D13" s="259" t="s">
        <v>230</v>
      </c>
      <c r="E13" s="259"/>
      <c r="F13" s="5"/>
      <c r="I13" s="51"/>
      <c r="J13" s="131"/>
      <c r="K13" s="54"/>
      <c r="L13" s="130"/>
      <c r="M13" s="130"/>
    </row>
    <row r="14" spans="1:13" ht="15.6" x14ac:dyDescent="0.3">
      <c r="I14" s="251"/>
      <c r="J14" s="251"/>
      <c r="K14" s="54"/>
      <c r="L14" s="130"/>
      <c r="M14" s="130"/>
    </row>
    <row r="15" spans="1:13" ht="21" x14ac:dyDescent="0.4">
      <c r="A15" s="260" t="s">
        <v>216</v>
      </c>
      <c r="B15" s="261"/>
      <c r="C15" s="261"/>
      <c r="D15" s="261"/>
      <c r="E15" s="261"/>
      <c r="F15" s="261"/>
      <c r="I15" s="130"/>
      <c r="J15" s="130"/>
      <c r="K15" s="130"/>
      <c r="L15" s="130"/>
      <c r="M15" s="130"/>
    </row>
    <row r="16" spans="1:13" ht="21" x14ac:dyDescent="0.4">
      <c r="A16" s="69"/>
      <c r="B16" s="70"/>
      <c r="C16" s="70"/>
      <c r="D16" s="70"/>
      <c r="E16" s="70"/>
      <c r="F16" s="70"/>
    </row>
    <row r="17" spans="1:6" ht="15.6" x14ac:dyDescent="0.3">
      <c r="A17" s="71" t="s">
        <v>214</v>
      </c>
      <c r="B17" s="1"/>
      <c r="C17" s="1"/>
      <c r="D17" s="1"/>
      <c r="E17" s="1"/>
      <c r="F17" s="1"/>
    </row>
    <row r="18" spans="1:6" ht="16.2" thickBot="1" x14ac:dyDescent="0.35">
      <c r="A18" s="72" t="s">
        <v>0</v>
      </c>
      <c r="B18" s="1"/>
      <c r="C18" s="1"/>
      <c r="D18" s="1"/>
      <c r="E18" s="1"/>
      <c r="F18" s="2" t="s">
        <v>1</v>
      </c>
    </row>
    <row r="19" spans="1:6" ht="15.6" x14ac:dyDescent="0.3">
      <c r="A19" s="262" t="s">
        <v>177</v>
      </c>
      <c r="B19" s="265" t="s">
        <v>178</v>
      </c>
      <c r="C19" s="265" t="s">
        <v>2</v>
      </c>
      <c r="D19" s="265" t="s">
        <v>3</v>
      </c>
      <c r="E19" s="265" t="s">
        <v>4</v>
      </c>
      <c r="F19" s="268"/>
    </row>
    <row r="20" spans="1:6" x14ac:dyDescent="0.3">
      <c r="A20" s="263"/>
      <c r="B20" s="266"/>
      <c r="C20" s="266"/>
      <c r="D20" s="266"/>
      <c r="E20" s="266" t="s">
        <v>5</v>
      </c>
      <c r="F20" s="269" t="s">
        <v>6</v>
      </c>
    </row>
    <row r="21" spans="1:6" ht="44.4" customHeight="1" thickBot="1" x14ac:dyDescent="0.35">
      <c r="A21" s="264"/>
      <c r="B21" s="267"/>
      <c r="C21" s="267"/>
      <c r="D21" s="267"/>
      <c r="E21" s="267"/>
      <c r="F21" s="270"/>
    </row>
    <row r="22" spans="1:6" ht="15.6" x14ac:dyDescent="0.3">
      <c r="A22" s="73">
        <v>1</v>
      </c>
      <c r="B22" s="74">
        <v>2</v>
      </c>
      <c r="C22" s="74">
        <v>3</v>
      </c>
      <c r="D22" s="74">
        <v>4</v>
      </c>
      <c r="E22" s="74">
        <v>5</v>
      </c>
      <c r="F22" s="75">
        <v>6</v>
      </c>
    </row>
    <row r="23" spans="1:6" ht="15.6" x14ac:dyDescent="0.3">
      <c r="A23" s="252" t="s">
        <v>179</v>
      </c>
      <c r="B23" s="253"/>
      <c r="C23" s="253"/>
      <c r="D23" s="253"/>
      <c r="E23" s="253"/>
      <c r="F23" s="254"/>
    </row>
    <row r="24" spans="1:6" ht="15.6" x14ac:dyDescent="0.3">
      <c r="A24" s="76" t="s">
        <v>180</v>
      </c>
      <c r="B24" s="77" t="s">
        <v>181</v>
      </c>
      <c r="C24" s="78">
        <f>C25</f>
        <v>155302287</v>
      </c>
      <c r="D24" s="78">
        <f>D25</f>
        <v>33510961</v>
      </c>
      <c r="E24" s="78">
        <f>E25</f>
        <v>121791326</v>
      </c>
      <c r="F24" s="79">
        <f>F25</f>
        <v>121207822</v>
      </c>
    </row>
    <row r="25" spans="1:6" ht="31.2" x14ac:dyDescent="0.3">
      <c r="A25" s="80" t="s">
        <v>182</v>
      </c>
      <c r="B25" s="81" t="s">
        <v>183</v>
      </c>
      <c r="C25" s="8">
        <f>C26-1000000+C28</f>
        <v>155302287</v>
      </c>
      <c r="D25" s="8">
        <f>D26-1000000+D28</f>
        <v>33510961</v>
      </c>
      <c r="E25" s="8">
        <f>E26+E28</f>
        <v>121791326</v>
      </c>
      <c r="F25" s="8">
        <f>F26+F28</f>
        <v>121207822</v>
      </c>
    </row>
    <row r="26" spans="1:6" ht="15.6" x14ac:dyDescent="0.3">
      <c r="A26" s="80" t="s">
        <v>184</v>
      </c>
      <c r="B26" s="81" t="s">
        <v>185</v>
      </c>
      <c r="C26" s="8">
        <f>D26+E26</f>
        <v>156302287</v>
      </c>
      <c r="D26" s="53">
        <f>1000000+49636916.64+392159.36+300000+16825077+2315500+14723943+35835187+25000000</f>
        <v>146028783</v>
      </c>
      <c r="E26" s="8">
        <f>9690000+93504+300000+190000</f>
        <v>10273504</v>
      </c>
      <c r="F26" s="82">
        <v>9690000</v>
      </c>
    </row>
    <row r="27" spans="1:6" ht="15.6" x14ac:dyDescent="0.3">
      <c r="A27" s="80" t="s">
        <v>186</v>
      </c>
      <c r="B27" s="81" t="s">
        <v>187</v>
      </c>
      <c r="C27" s="8">
        <v>1000000</v>
      </c>
      <c r="D27" s="8">
        <v>1000000</v>
      </c>
      <c r="E27" s="8">
        <v>0</v>
      </c>
      <c r="F27" s="82">
        <v>0</v>
      </c>
    </row>
    <row r="28" spans="1:6" ht="46.8" x14ac:dyDescent="0.3">
      <c r="A28" s="80" t="s">
        <v>188</v>
      </c>
      <c r="B28" s="81" t="s">
        <v>189</v>
      </c>
      <c r="C28" s="8">
        <v>0</v>
      </c>
      <c r="D28" s="53">
        <f>-8183990-36730206.64-392159.36-3621464-28742400-28131973-5254151-461478</f>
        <v>-111517822</v>
      </c>
      <c r="E28" s="53">
        <f>45306356+3621464+28742400+28131973+5254151+461478</f>
        <v>111517822</v>
      </c>
      <c r="F28" s="82">
        <f>E28</f>
        <v>111517822</v>
      </c>
    </row>
    <row r="29" spans="1:6" ht="16.2" x14ac:dyDescent="0.35">
      <c r="A29" s="83" t="s">
        <v>7</v>
      </c>
      <c r="B29" s="84" t="s">
        <v>190</v>
      </c>
      <c r="C29" s="85">
        <f>C24</f>
        <v>155302287</v>
      </c>
      <c r="D29" s="85">
        <f>D24</f>
        <v>33510961</v>
      </c>
      <c r="E29" s="85">
        <f>E24</f>
        <v>121791326</v>
      </c>
      <c r="F29" s="86">
        <f>F24</f>
        <v>121207822</v>
      </c>
    </row>
    <row r="30" spans="1:6" ht="15.6" x14ac:dyDescent="0.3">
      <c r="A30" s="255" t="s">
        <v>191</v>
      </c>
      <c r="B30" s="256"/>
      <c r="C30" s="256"/>
      <c r="D30" s="256"/>
      <c r="E30" s="256"/>
      <c r="F30" s="257"/>
    </row>
    <row r="31" spans="1:6" ht="31.2" x14ac:dyDescent="0.3">
      <c r="A31" s="76" t="s">
        <v>192</v>
      </c>
      <c r="B31" s="77" t="s">
        <v>193</v>
      </c>
      <c r="C31" s="78">
        <f t="shared" ref="C31:F32" si="0">C24</f>
        <v>155302287</v>
      </c>
      <c r="D31" s="78">
        <f t="shared" si="0"/>
        <v>33510961</v>
      </c>
      <c r="E31" s="78">
        <f t="shared" si="0"/>
        <v>121791326</v>
      </c>
      <c r="F31" s="87">
        <f t="shared" si="0"/>
        <v>121207822</v>
      </c>
    </row>
    <row r="32" spans="1:6" ht="15.6" x14ac:dyDescent="0.3">
      <c r="A32" s="80" t="s">
        <v>194</v>
      </c>
      <c r="B32" s="81" t="s">
        <v>195</v>
      </c>
      <c r="C32" s="8">
        <f t="shared" si="0"/>
        <v>155302287</v>
      </c>
      <c r="D32" s="8">
        <f t="shared" si="0"/>
        <v>33510961</v>
      </c>
      <c r="E32" s="8">
        <f t="shared" si="0"/>
        <v>121791326</v>
      </c>
      <c r="F32" s="82">
        <f t="shared" si="0"/>
        <v>121207822</v>
      </c>
    </row>
    <row r="33" spans="1:16" ht="15.6" x14ac:dyDescent="0.3">
      <c r="A33" s="80" t="s">
        <v>196</v>
      </c>
      <c r="B33" s="81" t="s">
        <v>185</v>
      </c>
      <c r="C33" s="8">
        <f>D33</f>
        <v>146028783</v>
      </c>
      <c r="D33" s="8">
        <f>D26</f>
        <v>146028783</v>
      </c>
      <c r="E33" s="8">
        <f>E26</f>
        <v>10273504</v>
      </c>
      <c r="F33" s="8">
        <f>F26</f>
        <v>9690000</v>
      </c>
      <c r="I33" s="102"/>
    </row>
    <row r="34" spans="1:16" ht="15.6" x14ac:dyDescent="0.3">
      <c r="A34" s="80" t="s">
        <v>197</v>
      </c>
      <c r="B34" s="81" t="s">
        <v>187</v>
      </c>
      <c r="C34" s="8">
        <v>1000000</v>
      </c>
      <c r="D34" s="8">
        <v>1000000</v>
      </c>
      <c r="E34" s="8">
        <v>0</v>
      </c>
      <c r="F34" s="82">
        <v>0</v>
      </c>
    </row>
    <row r="35" spans="1:16" ht="47.4" thickBot="1" x14ac:dyDescent="0.35">
      <c r="A35" s="88" t="s">
        <v>198</v>
      </c>
      <c r="B35" s="89" t="s">
        <v>189</v>
      </c>
      <c r="C35" s="34">
        <v>0</v>
      </c>
      <c r="D35" s="34">
        <f t="shared" ref="D35:F36" si="1">D28</f>
        <v>-111517822</v>
      </c>
      <c r="E35" s="34">
        <f t="shared" si="1"/>
        <v>111517822</v>
      </c>
      <c r="F35" s="90">
        <f>F28</f>
        <v>111517822</v>
      </c>
    </row>
    <row r="36" spans="1:16" ht="16.8" thickBot="1" x14ac:dyDescent="0.4">
      <c r="A36" s="91" t="s">
        <v>7</v>
      </c>
      <c r="B36" s="92" t="s">
        <v>190</v>
      </c>
      <c r="C36" s="93">
        <f>C29</f>
        <v>155302287</v>
      </c>
      <c r="D36" s="93">
        <f t="shared" si="1"/>
        <v>33510961</v>
      </c>
      <c r="E36" s="93">
        <f t="shared" si="1"/>
        <v>121791326</v>
      </c>
      <c r="F36" s="94">
        <f t="shared" si="1"/>
        <v>121207822</v>
      </c>
    </row>
    <row r="38" spans="1:16" ht="7.95" customHeight="1" x14ac:dyDescent="0.3"/>
    <row r="39" spans="1:16" s="5" customFormat="1" ht="42.6" customHeight="1" x14ac:dyDescent="0.3">
      <c r="A39" s="272" t="s">
        <v>201</v>
      </c>
      <c r="B39" s="272"/>
      <c r="C39" s="103"/>
      <c r="D39" s="103"/>
      <c r="E39" s="271" t="s">
        <v>202</v>
      </c>
      <c r="F39" s="271"/>
      <c r="G39" s="97"/>
      <c r="H39" s="97"/>
      <c r="I39" s="97"/>
      <c r="K39" s="97"/>
      <c r="L39" s="98"/>
      <c r="M39" s="97"/>
      <c r="N39" s="101"/>
      <c r="O39" s="99"/>
      <c r="P39" s="100"/>
    </row>
    <row r="40" spans="1:16" s="64" customFormat="1" ht="21" x14ac:dyDescent="0.4">
      <c r="A40" s="63"/>
      <c r="B40" s="63"/>
      <c r="F40" s="66"/>
    </row>
    <row r="41" spans="1:16" s="65" customFormat="1" ht="15.6" x14ac:dyDescent="0.3">
      <c r="A41" s="67"/>
      <c r="B41" s="67"/>
    </row>
    <row r="42" spans="1:16" ht="15.6" x14ac:dyDescent="0.3">
      <c r="A42" s="258"/>
      <c r="B42" s="258"/>
    </row>
    <row r="43" spans="1:16" ht="15.6" x14ac:dyDescent="0.3">
      <c r="A43" s="1"/>
    </row>
  </sheetData>
  <mergeCells count="16">
    <mergeCell ref="I14:J14"/>
    <mergeCell ref="D5:E5"/>
    <mergeCell ref="A23:F23"/>
    <mergeCell ref="A30:F30"/>
    <mergeCell ref="A42:B42"/>
    <mergeCell ref="D13:E13"/>
    <mergeCell ref="A15:F15"/>
    <mergeCell ref="A19:A21"/>
    <mergeCell ref="B19:B21"/>
    <mergeCell ref="C19:C21"/>
    <mergeCell ref="D19:D21"/>
    <mergeCell ref="E19:F19"/>
    <mergeCell ref="E20:E21"/>
    <mergeCell ref="F20:F21"/>
    <mergeCell ref="E39:F39"/>
    <mergeCell ref="A39:B39"/>
  </mergeCells>
  <pageMargins left="1.1811023622047245" right="0.39370078740157483" top="0.78740157480314965" bottom="0.78740157480314965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view="pageBreakPreview" zoomScale="80" zoomScaleNormal="100" zoomScaleSheetLayoutView="80" workbookViewId="0">
      <selection activeCell="I18" sqref="I18"/>
    </sheetView>
  </sheetViews>
  <sheetFormatPr defaultRowHeight="13.8" x14ac:dyDescent="0.3"/>
  <cols>
    <col min="1" max="1" width="18.21875" customWidth="1"/>
    <col min="2" max="2" width="11.77734375" customWidth="1"/>
    <col min="3" max="3" width="13.109375" customWidth="1"/>
    <col min="4" max="4" width="69.77734375" customWidth="1"/>
    <col min="5" max="5" width="19.33203125" customWidth="1"/>
    <col min="8" max="8" width="18.44140625" customWidth="1"/>
    <col min="9" max="9" width="16.88671875" customWidth="1"/>
    <col min="12" max="12" width="15.21875" customWidth="1"/>
    <col min="13" max="13" width="17.77734375" customWidth="1"/>
    <col min="16" max="16" width="15.21875" customWidth="1"/>
  </cols>
  <sheetData>
    <row r="2" spans="4:14" ht="15.6" x14ac:dyDescent="0.3">
      <c r="L2" s="207" t="s">
        <v>215</v>
      </c>
      <c r="M2" s="4"/>
      <c r="N2" s="5"/>
    </row>
    <row r="3" spans="4:14" ht="15.6" x14ac:dyDescent="0.3">
      <c r="L3" s="207" t="s">
        <v>199</v>
      </c>
      <c r="M3" s="4"/>
      <c r="N3" s="5"/>
    </row>
    <row r="4" spans="4:14" ht="15.6" x14ac:dyDescent="0.3">
      <c r="L4" s="6" t="s">
        <v>330</v>
      </c>
      <c r="M4" s="7"/>
      <c r="N4" s="5"/>
    </row>
    <row r="5" spans="4:14" ht="15.6" x14ac:dyDescent="0.3">
      <c r="L5" s="6" t="s">
        <v>331</v>
      </c>
      <c r="M5" s="4"/>
      <c r="N5" s="5"/>
    </row>
    <row r="6" spans="4:14" ht="15.6" x14ac:dyDescent="0.3">
      <c r="L6" s="251" t="s">
        <v>231</v>
      </c>
      <c r="M6" s="251"/>
      <c r="N6" s="5"/>
    </row>
    <row r="7" spans="4:14" ht="14.4" x14ac:dyDescent="0.3">
      <c r="L7" s="10"/>
      <c r="M7" s="10"/>
      <c r="N7" s="10"/>
    </row>
    <row r="8" spans="4:14" ht="15.6" x14ac:dyDescent="0.3">
      <c r="L8" s="207" t="s">
        <v>341</v>
      </c>
      <c r="M8" s="4"/>
      <c r="N8" s="5"/>
    </row>
    <row r="9" spans="4:14" ht="15.6" x14ac:dyDescent="0.3">
      <c r="L9" s="207" t="s">
        <v>8</v>
      </c>
      <c r="M9" s="4"/>
      <c r="N9" s="5"/>
    </row>
    <row r="10" spans="4:14" ht="15.6" x14ac:dyDescent="0.3">
      <c r="L10" s="205" t="s">
        <v>9</v>
      </c>
      <c r="M10" s="4"/>
      <c r="N10" s="5"/>
    </row>
    <row r="11" spans="4:14" ht="15.6" x14ac:dyDescent="0.3">
      <c r="L11" s="205" t="s">
        <v>208</v>
      </c>
      <c r="M11" s="4"/>
      <c r="N11" s="5"/>
    </row>
    <row r="12" spans="4:14" ht="15.6" x14ac:dyDescent="0.3">
      <c r="L12" s="6" t="s">
        <v>225</v>
      </c>
      <c r="M12" s="7"/>
      <c r="N12" s="5"/>
    </row>
    <row r="13" spans="4:14" ht="15.6" x14ac:dyDescent="0.3">
      <c r="L13" s="6" t="s">
        <v>342</v>
      </c>
      <c r="M13" s="4"/>
      <c r="N13" s="5"/>
    </row>
    <row r="14" spans="4:14" ht="15.6" x14ac:dyDescent="0.3">
      <c r="L14" s="11"/>
      <c r="M14" s="206"/>
      <c r="N14" s="5"/>
    </row>
    <row r="16" spans="4:14" ht="17.399999999999999" x14ac:dyDescent="0.3">
      <c r="D16" s="273" t="s">
        <v>329</v>
      </c>
      <c r="E16" s="273"/>
      <c r="F16" s="273"/>
      <c r="G16" s="273"/>
      <c r="H16" s="273"/>
      <c r="I16" s="273"/>
      <c r="J16" s="273"/>
      <c r="K16" s="273"/>
      <c r="L16" s="273"/>
    </row>
    <row r="17" spans="1:16" ht="13.8" customHeight="1" x14ac:dyDescent="0.3">
      <c r="B17" s="273" t="s">
        <v>337</v>
      </c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</row>
    <row r="18" spans="1:16" ht="13.8" customHeight="1" x14ac:dyDescent="0.3"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</row>
    <row r="19" spans="1:16" s="10" customFormat="1" ht="15.6" x14ac:dyDescent="0.3">
      <c r="A19" s="274">
        <v>1559100000</v>
      </c>
      <c r="B19" s="274"/>
    </row>
    <row r="20" spans="1:16" s="10" customFormat="1" ht="15.6" x14ac:dyDescent="0.3">
      <c r="A20" s="1" t="s">
        <v>0</v>
      </c>
      <c r="B20" s="1"/>
      <c r="O20" s="13" t="s">
        <v>10</v>
      </c>
    </row>
    <row r="21" spans="1:16" ht="14.4" thickBot="1" x14ac:dyDescent="0.35"/>
    <row r="22" spans="1:16" ht="247.2" customHeight="1" thickBot="1" x14ac:dyDescent="0.35">
      <c r="A22" s="279" t="s">
        <v>11</v>
      </c>
      <c r="B22" s="279" t="s">
        <v>12</v>
      </c>
      <c r="C22" s="279" t="s">
        <v>13</v>
      </c>
      <c r="D22" s="282" t="s">
        <v>321</v>
      </c>
      <c r="E22" s="276" t="s">
        <v>322</v>
      </c>
      <c r="F22" s="277"/>
      <c r="G22" s="277"/>
      <c r="H22" s="278"/>
      <c r="I22" s="276" t="s">
        <v>323</v>
      </c>
      <c r="J22" s="277"/>
      <c r="K22" s="277"/>
      <c r="L22" s="278"/>
      <c r="M22" s="276" t="s">
        <v>324</v>
      </c>
      <c r="N22" s="277"/>
      <c r="O22" s="277"/>
      <c r="P22" s="278"/>
    </row>
    <row r="23" spans="1:16" ht="31.2" customHeight="1" thickBot="1" x14ac:dyDescent="0.35">
      <c r="A23" s="281"/>
      <c r="B23" s="281"/>
      <c r="C23" s="281"/>
      <c r="D23" s="283"/>
      <c r="E23" s="279" t="s">
        <v>205</v>
      </c>
      <c r="F23" s="276" t="s">
        <v>206</v>
      </c>
      <c r="G23" s="278"/>
      <c r="H23" s="279" t="s">
        <v>325</v>
      </c>
      <c r="I23" s="279" t="s">
        <v>205</v>
      </c>
      <c r="J23" s="276" t="s">
        <v>206</v>
      </c>
      <c r="K23" s="278"/>
      <c r="L23" s="279" t="s">
        <v>325</v>
      </c>
      <c r="M23" s="279" t="s">
        <v>205</v>
      </c>
      <c r="N23" s="276" t="s">
        <v>206</v>
      </c>
      <c r="O23" s="278"/>
      <c r="P23" s="279" t="s">
        <v>325</v>
      </c>
    </row>
    <row r="24" spans="1:16" ht="96.6" customHeight="1" thickBot="1" x14ac:dyDescent="0.35">
      <c r="A24" s="280"/>
      <c r="B24" s="280"/>
      <c r="C24" s="280"/>
      <c r="D24" s="284"/>
      <c r="E24" s="280"/>
      <c r="F24" s="209" t="s">
        <v>5</v>
      </c>
      <c r="G24" s="209" t="s">
        <v>6</v>
      </c>
      <c r="H24" s="280"/>
      <c r="I24" s="280"/>
      <c r="J24" s="209" t="s">
        <v>5</v>
      </c>
      <c r="K24" s="209" t="s">
        <v>6</v>
      </c>
      <c r="L24" s="280"/>
      <c r="M24" s="280"/>
      <c r="N24" s="209" t="s">
        <v>5</v>
      </c>
      <c r="O24" s="209" t="s">
        <v>6</v>
      </c>
      <c r="P24" s="280"/>
    </row>
    <row r="25" spans="1:16" ht="16.2" thickBot="1" x14ac:dyDescent="0.35">
      <c r="A25" s="210">
        <v>1</v>
      </c>
      <c r="B25" s="211">
        <v>2</v>
      </c>
      <c r="C25" s="211">
        <v>3</v>
      </c>
      <c r="D25" s="211">
        <v>4</v>
      </c>
      <c r="E25" s="211">
        <v>5</v>
      </c>
      <c r="F25" s="211">
        <v>6</v>
      </c>
      <c r="G25" s="211">
        <v>7</v>
      </c>
      <c r="H25" s="211">
        <v>8</v>
      </c>
      <c r="I25" s="211">
        <v>9</v>
      </c>
      <c r="J25" s="211">
        <v>10</v>
      </c>
      <c r="K25" s="211">
        <v>11</v>
      </c>
      <c r="L25" s="211">
        <v>12</v>
      </c>
      <c r="M25" s="211">
        <v>13</v>
      </c>
      <c r="N25" s="211">
        <v>14</v>
      </c>
      <c r="O25" s="211">
        <v>15</v>
      </c>
      <c r="P25" s="211">
        <v>16</v>
      </c>
    </row>
    <row r="26" spans="1:16" s="218" customFormat="1" ht="31.8" thickBot="1" x14ac:dyDescent="0.35">
      <c r="A26" s="216">
        <v>2700000</v>
      </c>
      <c r="B26" s="217"/>
      <c r="C26" s="217"/>
      <c r="D26" s="215" t="s">
        <v>222</v>
      </c>
      <c r="E26" s="238">
        <f>E27</f>
        <v>25000000</v>
      </c>
      <c r="F26" s="239"/>
      <c r="G26" s="239"/>
      <c r="H26" s="238">
        <f>E26</f>
        <v>25000000</v>
      </c>
      <c r="I26" s="239"/>
      <c r="J26" s="239"/>
      <c r="K26" s="239"/>
      <c r="L26" s="239"/>
      <c r="M26" s="238">
        <f>E26</f>
        <v>25000000</v>
      </c>
      <c r="N26" s="239"/>
      <c r="O26" s="239"/>
      <c r="P26" s="238">
        <f>H26</f>
        <v>25000000</v>
      </c>
    </row>
    <row r="27" spans="1:16" s="222" customFormat="1" ht="31.8" thickBot="1" x14ac:dyDescent="0.35">
      <c r="A27" s="219">
        <v>2710000</v>
      </c>
      <c r="B27" s="231"/>
      <c r="C27" s="232"/>
      <c r="D27" s="233" t="s">
        <v>222</v>
      </c>
      <c r="E27" s="249">
        <f>E28</f>
        <v>25000000</v>
      </c>
      <c r="F27" s="250"/>
      <c r="G27" s="250"/>
      <c r="H27" s="249">
        <f>E27</f>
        <v>25000000</v>
      </c>
      <c r="I27" s="250"/>
      <c r="J27" s="250"/>
      <c r="K27" s="250"/>
      <c r="L27" s="250"/>
      <c r="M27" s="249">
        <f>E27</f>
        <v>25000000</v>
      </c>
      <c r="N27" s="250"/>
      <c r="O27" s="250"/>
      <c r="P27" s="249">
        <f>H27</f>
        <v>25000000</v>
      </c>
    </row>
    <row r="28" spans="1:16" ht="16.2" thickBot="1" x14ac:dyDescent="0.35">
      <c r="A28" s="210">
        <v>2718860</v>
      </c>
      <c r="B28" s="244">
        <v>8860</v>
      </c>
      <c r="C28" s="245"/>
      <c r="D28" s="246" t="s">
        <v>335</v>
      </c>
      <c r="E28" s="247">
        <f>E29</f>
        <v>25000000</v>
      </c>
      <c r="F28" s="248"/>
      <c r="G28" s="248"/>
      <c r="H28" s="247">
        <f>E28</f>
        <v>25000000</v>
      </c>
      <c r="I28" s="248"/>
      <c r="J28" s="248"/>
      <c r="K28" s="248"/>
      <c r="L28" s="248"/>
      <c r="M28" s="247">
        <f>E28</f>
        <v>25000000</v>
      </c>
      <c r="N28" s="248"/>
      <c r="O28" s="248"/>
      <c r="P28" s="247">
        <f>H28</f>
        <v>25000000</v>
      </c>
    </row>
    <row r="29" spans="1:16" s="222" customFormat="1" ht="16.2" thickBot="1" x14ac:dyDescent="0.35">
      <c r="A29" s="219">
        <v>2718861</v>
      </c>
      <c r="B29" s="220">
        <v>8861</v>
      </c>
      <c r="C29" s="237" t="s">
        <v>220</v>
      </c>
      <c r="D29" s="221" t="s">
        <v>336</v>
      </c>
      <c r="E29" s="240">
        <v>25000000</v>
      </c>
      <c r="F29" s="241"/>
      <c r="G29" s="241"/>
      <c r="H29" s="240">
        <f>E29</f>
        <v>25000000</v>
      </c>
      <c r="I29" s="241"/>
      <c r="J29" s="241"/>
      <c r="K29" s="241"/>
      <c r="L29" s="241"/>
      <c r="M29" s="240">
        <f>E29</f>
        <v>25000000</v>
      </c>
      <c r="N29" s="241"/>
      <c r="O29" s="241"/>
      <c r="P29" s="240">
        <f>H29</f>
        <v>25000000</v>
      </c>
    </row>
    <row r="30" spans="1:16" ht="16.2" thickBot="1" x14ac:dyDescent="0.35">
      <c r="A30" s="210" t="s">
        <v>200</v>
      </c>
      <c r="B30" s="211" t="s">
        <v>200</v>
      </c>
      <c r="C30" s="211" t="s">
        <v>200</v>
      </c>
      <c r="D30" s="212" t="s">
        <v>152</v>
      </c>
      <c r="E30" s="243" t="s">
        <v>326</v>
      </c>
      <c r="F30" s="243" t="s">
        <v>326</v>
      </c>
      <c r="G30" s="243" t="s">
        <v>326</v>
      </c>
      <c r="H30" s="243" t="s">
        <v>326</v>
      </c>
      <c r="I30" s="243" t="s">
        <v>326</v>
      </c>
      <c r="J30" s="243" t="s">
        <v>326</v>
      </c>
      <c r="K30" s="243" t="s">
        <v>326</v>
      </c>
      <c r="L30" s="243" t="s">
        <v>326</v>
      </c>
      <c r="M30" s="243" t="s">
        <v>326</v>
      </c>
      <c r="N30" s="243" t="s">
        <v>326</v>
      </c>
      <c r="O30" s="243" t="s">
        <v>326</v>
      </c>
      <c r="P30" s="242" t="s">
        <v>326</v>
      </c>
    </row>
    <row r="31" spans="1:16" ht="15.6" x14ac:dyDescent="0.3">
      <c r="A31" s="223"/>
      <c r="B31" s="223"/>
      <c r="C31" s="223"/>
      <c r="D31" s="224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</row>
    <row r="33" spans="1:16" s="108" customFormat="1" ht="28.95" customHeight="1" x14ac:dyDescent="0.3">
      <c r="A33" s="275" t="s">
        <v>201</v>
      </c>
      <c r="B33" s="275"/>
      <c r="C33" s="275"/>
      <c r="D33" s="275"/>
      <c r="E33" s="208"/>
      <c r="F33" s="208"/>
      <c r="G33" s="208" t="s">
        <v>202</v>
      </c>
      <c r="H33" s="208"/>
      <c r="I33" s="208"/>
      <c r="K33" s="208"/>
      <c r="L33" s="105"/>
      <c r="M33" s="208"/>
      <c r="N33" s="208"/>
      <c r="O33" s="106"/>
      <c r="P33" s="107"/>
    </row>
  </sheetData>
  <mergeCells count="21">
    <mergeCell ref="B22:B24"/>
    <mergeCell ref="C22:C24"/>
    <mergeCell ref="D22:D24"/>
    <mergeCell ref="E22:H22"/>
    <mergeCell ref="I22:L22"/>
    <mergeCell ref="D16:L16"/>
    <mergeCell ref="B17:N17"/>
    <mergeCell ref="L6:M6"/>
    <mergeCell ref="A19:B19"/>
    <mergeCell ref="A33:D33"/>
    <mergeCell ref="M22:P22"/>
    <mergeCell ref="E23:E24"/>
    <mergeCell ref="F23:G23"/>
    <mergeCell ref="H23:H24"/>
    <mergeCell ref="I23:I24"/>
    <mergeCell ref="J23:K23"/>
    <mergeCell ref="L23:L24"/>
    <mergeCell ref="M23:M24"/>
    <mergeCell ref="N23:O23"/>
    <mergeCell ref="P23:P24"/>
    <mergeCell ref="A22:A24"/>
  </mergeCells>
  <pageMargins left="0.78740157480314965" right="0.78740157480314965" top="1.1811023622047245" bottom="0.3937007874015748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tabSelected="1" view="pageBreakPreview" zoomScale="80" zoomScaleNormal="80" zoomScaleSheetLayoutView="80" workbookViewId="0">
      <selection activeCell="A42" sqref="A42:J42"/>
    </sheetView>
  </sheetViews>
  <sheetFormatPr defaultColWidth="9.109375" defaultRowHeight="13.8" x14ac:dyDescent="0.25"/>
  <cols>
    <col min="1" max="1" width="13" style="10" customWidth="1"/>
    <col min="2" max="2" width="12.5546875" style="10" customWidth="1"/>
    <col min="3" max="3" width="13.44140625" style="10" customWidth="1"/>
    <col min="4" max="4" width="41.6640625" style="10" customWidth="1"/>
    <col min="5" max="5" width="40.33203125" style="10" customWidth="1"/>
    <col min="6" max="6" width="42.109375" style="10" customWidth="1"/>
    <col min="7" max="7" width="14" style="10" customWidth="1"/>
    <col min="8" max="8" width="14.6640625" style="10" customWidth="1"/>
    <col min="9" max="9" width="14.5546875" style="10" customWidth="1"/>
    <col min="10" max="10" width="14.88671875" style="10" customWidth="1"/>
    <col min="11" max="16384" width="9.109375" style="10"/>
  </cols>
  <sheetData>
    <row r="1" spans="1:10" ht="15.6" x14ac:dyDescent="0.25">
      <c r="H1" s="127" t="s">
        <v>343</v>
      </c>
      <c r="I1" s="4"/>
      <c r="J1" s="5"/>
    </row>
    <row r="2" spans="1:10" ht="15.6" x14ac:dyDescent="0.25">
      <c r="H2" s="127" t="s">
        <v>199</v>
      </c>
      <c r="I2" s="4"/>
      <c r="J2" s="5"/>
    </row>
    <row r="3" spans="1:10" ht="15.6" x14ac:dyDescent="0.3">
      <c r="H3" s="6" t="s">
        <v>332</v>
      </c>
      <c r="I3" s="7"/>
      <c r="J3" s="5"/>
    </row>
    <row r="4" spans="1:10" ht="15.6" x14ac:dyDescent="0.3">
      <c r="H4" s="6" t="s">
        <v>333</v>
      </c>
      <c r="I4" s="4"/>
      <c r="J4" s="5"/>
    </row>
    <row r="5" spans="1:10" ht="15.6" x14ac:dyDescent="0.25">
      <c r="H5" s="251" t="s">
        <v>290</v>
      </c>
      <c r="I5" s="251"/>
      <c r="J5" s="5"/>
    </row>
    <row r="7" spans="1:10" ht="15.6" x14ac:dyDescent="0.25">
      <c r="H7" s="3" t="s">
        <v>278</v>
      </c>
      <c r="I7" s="4"/>
      <c r="J7" s="5"/>
    </row>
    <row r="8" spans="1:10" ht="15.6" x14ac:dyDescent="0.25">
      <c r="H8" s="3" t="s">
        <v>8</v>
      </c>
      <c r="I8" s="4"/>
      <c r="J8" s="5"/>
    </row>
    <row r="9" spans="1:10" ht="15.6" x14ac:dyDescent="0.25">
      <c r="H9" s="61" t="s">
        <v>9</v>
      </c>
      <c r="I9" s="4"/>
      <c r="J9" s="5"/>
    </row>
    <row r="10" spans="1:10" ht="15.6" x14ac:dyDescent="0.25">
      <c r="H10" s="61" t="s">
        <v>208</v>
      </c>
      <c r="I10" s="4"/>
      <c r="J10" s="5"/>
    </row>
    <row r="11" spans="1:10" ht="15.6" x14ac:dyDescent="0.3">
      <c r="H11" s="6" t="s">
        <v>225</v>
      </c>
      <c r="I11" s="7"/>
      <c r="J11" s="5"/>
    </row>
    <row r="12" spans="1:10" ht="15.6" x14ac:dyDescent="0.3">
      <c r="H12" s="6" t="s">
        <v>228</v>
      </c>
      <c r="I12" s="4"/>
      <c r="J12" s="5"/>
    </row>
    <row r="13" spans="1:10" ht="15.6" x14ac:dyDescent="0.25">
      <c r="H13" s="11" t="s">
        <v>232</v>
      </c>
      <c r="I13" s="62"/>
      <c r="J13" s="5"/>
    </row>
    <row r="14" spans="1:10" ht="15.6" x14ac:dyDescent="0.25">
      <c r="I14" s="11"/>
      <c r="J14" s="12"/>
    </row>
    <row r="15" spans="1:10" ht="15.6" x14ac:dyDescent="0.25">
      <c r="H15" s="11"/>
      <c r="I15" s="11"/>
      <c r="J15" s="12"/>
    </row>
    <row r="16" spans="1:10" ht="21" x14ac:dyDescent="0.4">
      <c r="A16" s="260" t="s">
        <v>207</v>
      </c>
      <c r="B16" s="261"/>
      <c r="C16" s="261"/>
      <c r="D16" s="261"/>
      <c r="E16" s="261"/>
      <c r="F16" s="261"/>
      <c r="G16" s="261"/>
      <c r="H16" s="261"/>
      <c r="I16" s="261"/>
      <c r="J16" s="261"/>
    </row>
    <row r="18" spans="1:10" ht="15.6" x14ac:dyDescent="0.3">
      <c r="A18" s="274">
        <v>1559100000</v>
      </c>
      <c r="B18" s="274"/>
    </row>
    <row r="19" spans="1:10" ht="16.2" thickBot="1" x14ac:dyDescent="0.35">
      <c r="A19" s="1" t="s">
        <v>0</v>
      </c>
      <c r="B19" s="1"/>
      <c r="J19" s="13" t="s">
        <v>10</v>
      </c>
    </row>
    <row r="20" spans="1:10" ht="15.6" x14ac:dyDescent="0.25">
      <c r="A20" s="288" t="s">
        <v>11</v>
      </c>
      <c r="B20" s="290" t="s">
        <v>12</v>
      </c>
      <c r="C20" s="290" t="s">
        <v>13</v>
      </c>
      <c r="D20" s="292" t="s">
        <v>14</v>
      </c>
      <c r="E20" s="285" t="s">
        <v>153</v>
      </c>
      <c r="F20" s="285" t="s">
        <v>154</v>
      </c>
      <c r="G20" s="265" t="s">
        <v>2</v>
      </c>
      <c r="H20" s="285" t="s">
        <v>3</v>
      </c>
      <c r="I20" s="285" t="s">
        <v>4</v>
      </c>
      <c r="J20" s="287"/>
    </row>
    <row r="21" spans="1:10" ht="106.5" customHeight="1" thickBot="1" x14ac:dyDescent="0.3">
      <c r="A21" s="289"/>
      <c r="B21" s="291"/>
      <c r="C21" s="291"/>
      <c r="D21" s="293"/>
      <c r="E21" s="286"/>
      <c r="F21" s="286"/>
      <c r="G21" s="267"/>
      <c r="H21" s="286"/>
      <c r="I21" s="183" t="s">
        <v>5</v>
      </c>
      <c r="J21" s="14" t="s">
        <v>6</v>
      </c>
    </row>
    <row r="22" spans="1:10" ht="16.2" thickBot="1" x14ac:dyDescent="0.3">
      <c r="A22" s="15">
        <v>1</v>
      </c>
      <c r="B22" s="16">
        <v>2</v>
      </c>
      <c r="C22" s="16">
        <v>3</v>
      </c>
      <c r="D22" s="109">
        <v>4</v>
      </c>
      <c r="E22" s="16">
        <v>5</v>
      </c>
      <c r="F22" s="16">
        <v>6</v>
      </c>
      <c r="G22" s="17">
        <v>7</v>
      </c>
      <c r="H22" s="16">
        <v>8</v>
      </c>
      <c r="I22" s="18">
        <v>9</v>
      </c>
      <c r="J22" s="19">
        <v>10</v>
      </c>
    </row>
    <row r="23" spans="1:10" ht="55.5" customHeight="1" thickBot="1" x14ac:dyDescent="0.3">
      <c r="A23" s="161" t="s">
        <v>15</v>
      </c>
      <c r="B23" s="20" t="s">
        <v>16</v>
      </c>
      <c r="C23" s="20" t="s">
        <v>16</v>
      </c>
      <c r="D23" s="110" t="s">
        <v>17</v>
      </c>
      <c r="E23" s="21" t="s">
        <v>16</v>
      </c>
      <c r="F23" s="21" t="s">
        <v>16</v>
      </c>
      <c r="G23" s="22">
        <f>H23+I23</f>
        <v>110289012</v>
      </c>
      <c r="H23" s="23">
        <f>H24</f>
        <v>86524108</v>
      </c>
      <c r="I23" s="23">
        <f>I24</f>
        <v>23764904</v>
      </c>
      <c r="J23" s="24">
        <f>J24</f>
        <v>23671400</v>
      </c>
    </row>
    <row r="24" spans="1:10" ht="48.6" customHeight="1" x14ac:dyDescent="0.25">
      <c r="A24" s="162" t="s">
        <v>18</v>
      </c>
      <c r="B24" s="40" t="s">
        <v>16</v>
      </c>
      <c r="C24" s="40" t="s">
        <v>16</v>
      </c>
      <c r="D24" s="55" t="s">
        <v>17</v>
      </c>
      <c r="E24" s="26" t="s">
        <v>16</v>
      </c>
      <c r="F24" s="26" t="s">
        <v>16</v>
      </c>
      <c r="G24" s="37">
        <f>H24+I24</f>
        <v>110289012</v>
      </c>
      <c r="H24" s="38">
        <f>H26+H25+H27+H28+H29+H30+H32+H34+H37+H35+H38+H40+H41+H33+H42</f>
        <v>86524108</v>
      </c>
      <c r="I24" s="38">
        <f>I26+I27+I28+I29+I30+I34+I35+I37+I36+I25+I38+I39+I31+I40+I41</f>
        <v>23764904</v>
      </c>
      <c r="J24" s="39">
        <f>J26+J27+J28+J29+J30+J34+J35+J37+J36+J25+J38+J39+J31+J40+J41</f>
        <v>23671400</v>
      </c>
    </row>
    <row r="25" spans="1:10" ht="93.6" customHeight="1" x14ac:dyDescent="0.25">
      <c r="A25" s="180" t="s">
        <v>217</v>
      </c>
      <c r="B25" s="179" t="s">
        <v>218</v>
      </c>
      <c r="C25" s="179" t="s">
        <v>19</v>
      </c>
      <c r="D25" s="52" t="s">
        <v>219</v>
      </c>
      <c r="E25" s="46" t="s">
        <v>266</v>
      </c>
      <c r="F25" s="158" t="s">
        <v>277</v>
      </c>
      <c r="G25" s="27">
        <f>H25+I25</f>
        <v>196176</v>
      </c>
      <c r="H25" s="28">
        <v>196176</v>
      </c>
      <c r="I25" s="31">
        <v>0</v>
      </c>
      <c r="J25" s="32">
        <v>0</v>
      </c>
    </row>
    <row r="26" spans="1:10" ht="73.95" customHeight="1" x14ac:dyDescent="0.25">
      <c r="A26" s="180" t="s">
        <v>20</v>
      </c>
      <c r="B26" s="119" t="s">
        <v>21</v>
      </c>
      <c r="C26" s="119" t="s">
        <v>22</v>
      </c>
      <c r="D26" s="56" t="s">
        <v>23</v>
      </c>
      <c r="E26" s="115" t="s">
        <v>210</v>
      </c>
      <c r="F26" s="160" t="s">
        <v>316</v>
      </c>
      <c r="G26" s="8">
        <f>H26+I26</f>
        <v>20593424</v>
      </c>
      <c r="H26" s="31">
        <v>6952624</v>
      </c>
      <c r="I26" s="31">
        <f>7440800+6200000</f>
        <v>13640800</v>
      </c>
      <c r="J26" s="32">
        <f>7440800+6200000</f>
        <v>13640800</v>
      </c>
    </row>
    <row r="27" spans="1:10" ht="102.75" customHeight="1" x14ac:dyDescent="0.25">
      <c r="A27" s="180" t="s">
        <v>20</v>
      </c>
      <c r="B27" s="119" t="s">
        <v>21</v>
      </c>
      <c r="C27" s="119" t="s">
        <v>22</v>
      </c>
      <c r="D27" s="56" t="s">
        <v>23</v>
      </c>
      <c r="E27" s="115" t="s">
        <v>209</v>
      </c>
      <c r="F27" s="115" t="s">
        <v>211</v>
      </c>
      <c r="G27" s="8">
        <f>H27+I27</f>
        <v>17268740</v>
      </c>
      <c r="H27" s="31">
        <v>17268740</v>
      </c>
      <c r="I27" s="31">
        <v>0</v>
      </c>
      <c r="J27" s="32">
        <v>0</v>
      </c>
    </row>
    <row r="28" spans="1:10" ht="81" customHeight="1" x14ac:dyDescent="0.25">
      <c r="A28" s="180" t="s">
        <v>24</v>
      </c>
      <c r="B28" s="119" t="s">
        <v>25</v>
      </c>
      <c r="C28" s="119" t="s">
        <v>26</v>
      </c>
      <c r="D28" s="56" t="s">
        <v>27</v>
      </c>
      <c r="E28" s="30" t="s">
        <v>155</v>
      </c>
      <c r="F28" s="159" t="s">
        <v>279</v>
      </c>
      <c r="G28" s="8">
        <f t="shared" ref="G28:G41" si="0">H28+I28</f>
        <v>2852804</v>
      </c>
      <c r="H28" s="31">
        <f>1950549+598255</f>
        <v>2548804</v>
      </c>
      <c r="I28" s="31">
        <v>304000</v>
      </c>
      <c r="J28" s="32">
        <v>304000</v>
      </c>
    </row>
    <row r="29" spans="1:10" ht="72.75" customHeight="1" x14ac:dyDescent="0.25">
      <c r="A29" s="73" t="s">
        <v>31</v>
      </c>
      <c r="B29" s="45" t="s">
        <v>32</v>
      </c>
      <c r="C29" s="45" t="s">
        <v>33</v>
      </c>
      <c r="D29" s="46" t="s">
        <v>34</v>
      </c>
      <c r="E29" s="46" t="s">
        <v>212</v>
      </c>
      <c r="F29" s="154" t="s">
        <v>310</v>
      </c>
      <c r="G29" s="27">
        <f t="shared" si="0"/>
        <v>975149</v>
      </c>
      <c r="H29" s="28">
        <f>235745+222404</f>
        <v>458149</v>
      </c>
      <c r="I29" s="28">
        <v>517000</v>
      </c>
      <c r="J29" s="29">
        <f>I29</f>
        <v>517000</v>
      </c>
    </row>
    <row r="30" spans="1:10" ht="63.6" hidden="1" customHeight="1" x14ac:dyDescent="0.25">
      <c r="A30" s="73" t="s">
        <v>31</v>
      </c>
      <c r="B30" s="45" t="s">
        <v>32</v>
      </c>
      <c r="C30" s="45" t="s">
        <v>33</v>
      </c>
      <c r="D30" s="59" t="s">
        <v>34</v>
      </c>
      <c r="E30" s="46"/>
      <c r="F30" s="46"/>
      <c r="G30" s="8">
        <f t="shared" si="0"/>
        <v>0</v>
      </c>
      <c r="H30" s="28"/>
      <c r="I30" s="28">
        <v>0</v>
      </c>
      <c r="J30" s="29">
        <v>0</v>
      </c>
    </row>
    <row r="31" spans="1:10" ht="153" customHeight="1" x14ac:dyDescent="0.25">
      <c r="A31" s="173" t="s">
        <v>263</v>
      </c>
      <c r="B31" s="134" t="s">
        <v>264</v>
      </c>
      <c r="C31" s="134" t="s">
        <v>220</v>
      </c>
      <c r="D31" s="135" t="s">
        <v>265</v>
      </c>
      <c r="E31" s="46" t="s">
        <v>176</v>
      </c>
      <c r="F31" s="172" t="s">
        <v>317</v>
      </c>
      <c r="G31" s="8">
        <f t="shared" ref="G31" si="1">H31+I31</f>
        <v>93504</v>
      </c>
      <c r="H31" s="31">
        <v>0</v>
      </c>
      <c r="I31" s="31">
        <v>93504</v>
      </c>
      <c r="J31" s="32">
        <v>0</v>
      </c>
    </row>
    <row r="32" spans="1:10" ht="80.25" customHeight="1" x14ac:dyDescent="0.25">
      <c r="A32" s="163" t="s">
        <v>234</v>
      </c>
      <c r="B32" s="74">
        <v>8110</v>
      </c>
      <c r="C32" s="142" t="s">
        <v>235</v>
      </c>
      <c r="D32" s="190" t="s">
        <v>236</v>
      </c>
      <c r="E32" s="46" t="s">
        <v>267</v>
      </c>
      <c r="F32" s="158" t="s">
        <v>284</v>
      </c>
      <c r="G32" s="8">
        <f t="shared" si="0"/>
        <v>79145</v>
      </c>
      <c r="H32" s="28">
        <f>7200+71945</f>
        <v>79145</v>
      </c>
      <c r="I32" s="31">
        <v>0</v>
      </c>
      <c r="J32" s="32">
        <v>0</v>
      </c>
    </row>
    <row r="33" spans="1:10" ht="126" customHeight="1" x14ac:dyDescent="0.25">
      <c r="A33" s="173" t="s">
        <v>234</v>
      </c>
      <c r="B33" s="194">
        <v>8110</v>
      </c>
      <c r="C33" s="136" t="s">
        <v>235</v>
      </c>
      <c r="D33" s="195" t="s">
        <v>236</v>
      </c>
      <c r="E33" s="30" t="s">
        <v>313</v>
      </c>
      <c r="F33" s="160" t="s">
        <v>314</v>
      </c>
      <c r="G33" s="8">
        <f t="shared" si="0"/>
        <v>1665050</v>
      </c>
      <c r="H33" s="31">
        <v>1665050</v>
      </c>
      <c r="I33" s="31"/>
      <c r="J33" s="32"/>
    </row>
    <row r="34" spans="1:10" ht="70.8" customHeight="1" x14ac:dyDescent="0.25">
      <c r="A34" s="180" t="s">
        <v>35</v>
      </c>
      <c r="B34" s="119" t="s">
        <v>36</v>
      </c>
      <c r="C34" s="119" t="s">
        <v>37</v>
      </c>
      <c r="D34" s="56" t="s">
        <v>38</v>
      </c>
      <c r="E34" s="30" t="s">
        <v>156</v>
      </c>
      <c r="F34" s="52" t="s">
        <v>286</v>
      </c>
      <c r="G34" s="8">
        <f t="shared" si="0"/>
        <v>12000</v>
      </c>
      <c r="H34" s="31">
        <f>99500-87500</f>
        <v>12000</v>
      </c>
      <c r="I34" s="31">
        <v>0</v>
      </c>
      <c r="J34" s="32">
        <v>0</v>
      </c>
    </row>
    <row r="35" spans="1:10" ht="78" customHeight="1" x14ac:dyDescent="0.25">
      <c r="A35" s="164" t="s">
        <v>174</v>
      </c>
      <c r="B35" s="182">
        <v>8230</v>
      </c>
      <c r="C35" s="119" t="s">
        <v>37</v>
      </c>
      <c r="D35" s="57" t="s">
        <v>175</v>
      </c>
      <c r="E35" s="116" t="s">
        <v>213</v>
      </c>
      <c r="F35" s="52" t="s">
        <v>273</v>
      </c>
      <c r="G35" s="8">
        <f t="shared" si="0"/>
        <v>17315214</v>
      </c>
      <c r="H35" s="53">
        <v>17315214</v>
      </c>
      <c r="I35" s="31">
        <v>0</v>
      </c>
      <c r="J35" s="32">
        <v>0</v>
      </c>
    </row>
    <row r="36" spans="1:10" ht="114.6" customHeight="1" x14ac:dyDescent="0.25">
      <c r="A36" s="165" t="s">
        <v>242</v>
      </c>
      <c r="B36" s="140" t="s">
        <v>243</v>
      </c>
      <c r="C36" s="140" t="s">
        <v>37</v>
      </c>
      <c r="D36" s="145" t="s">
        <v>173</v>
      </c>
      <c r="E36" s="143" t="s">
        <v>269</v>
      </c>
      <c r="F36" s="172" t="s">
        <v>317</v>
      </c>
      <c r="G36" s="8">
        <f t="shared" si="0"/>
        <v>755000</v>
      </c>
      <c r="H36" s="31">
        <v>0</v>
      </c>
      <c r="I36" s="35">
        <v>755000</v>
      </c>
      <c r="J36" s="146">
        <v>755000</v>
      </c>
    </row>
    <row r="37" spans="1:10" ht="118.2" customHeight="1" x14ac:dyDescent="0.25">
      <c r="A37" s="166" t="s">
        <v>39</v>
      </c>
      <c r="B37" s="9" t="s">
        <v>40</v>
      </c>
      <c r="C37" s="9" t="s">
        <v>41</v>
      </c>
      <c r="D37" s="111" t="s">
        <v>42</v>
      </c>
      <c r="E37" s="33" t="s">
        <v>157</v>
      </c>
      <c r="F37" s="96" t="s">
        <v>303</v>
      </c>
      <c r="G37" s="34">
        <f t="shared" si="0"/>
        <v>3002306</v>
      </c>
      <c r="H37" s="35">
        <v>3002306</v>
      </c>
      <c r="I37" s="35">
        <v>0</v>
      </c>
      <c r="J37" s="36">
        <v>0</v>
      </c>
    </row>
    <row r="38" spans="1:10" ht="82.5" customHeight="1" x14ac:dyDescent="0.25">
      <c r="A38" s="173" t="s">
        <v>237</v>
      </c>
      <c r="B38" s="182">
        <v>9800</v>
      </c>
      <c r="C38" s="136" t="s">
        <v>224</v>
      </c>
      <c r="D38" s="137" t="s">
        <v>238</v>
      </c>
      <c r="E38" s="33" t="s">
        <v>268</v>
      </c>
      <c r="F38" s="158" t="s">
        <v>318</v>
      </c>
      <c r="G38" s="34">
        <f t="shared" si="0"/>
        <v>1800000</v>
      </c>
      <c r="H38" s="35">
        <f>1000000+800000</f>
        <v>1800000</v>
      </c>
      <c r="I38" s="35">
        <v>0</v>
      </c>
      <c r="J38" s="36">
        <v>0</v>
      </c>
    </row>
    <row r="39" spans="1:10" ht="82.5" customHeight="1" x14ac:dyDescent="0.25">
      <c r="A39" s="173" t="s">
        <v>237</v>
      </c>
      <c r="B39" s="194">
        <v>9800</v>
      </c>
      <c r="C39" s="136" t="s">
        <v>224</v>
      </c>
      <c r="D39" s="137" t="s">
        <v>238</v>
      </c>
      <c r="E39" s="196" t="s">
        <v>274</v>
      </c>
      <c r="F39" s="160" t="s">
        <v>276</v>
      </c>
      <c r="G39" s="8">
        <f t="shared" si="0"/>
        <v>900000</v>
      </c>
      <c r="H39" s="31">
        <v>0</v>
      </c>
      <c r="I39" s="31">
        <v>900000</v>
      </c>
      <c r="J39" s="32">
        <v>900000</v>
      </c>
    </row>
    <row r="40" spans="1:10" ht="121.2" customHeight="1" x14ac:dyDescent="0.25">
      <c r="A40" s="165" t="s">
        <v>237</v>
      </c>
      <c r="B40" s="171">
        <v>9800</v>
      </c>
      <c r="C40" s="170" t="s">
        <v>224</v>
      </c>
      <c r="D40" s="151" t="s">
        <v>238</v>
      </c>
      <c r="E40" s="33" t="s">
        <v>176</v>
      </c>
      <c r="F40" s="172" t="s">
        <v>317</v>
      </c>
      <c r="G40" s="34">
        <f t="shared" si="0"/>
        <v>15965000</v>
      </c>
      <c r="H40" s="117">
        <f>8400000-6950000+2000000+1000000+1050000+3000000</f>
        <v>8500000</v>
      </c>
      <c r="I40" s="117">
        <f>6950000+515000</f>
        <v>7465000</v>
      </c>
      <c r="J40" s="36">
        <f>I40</f>
        <v>7465000</v>
      </c>
    </row>
    <row r="41" spans="1:10" s="178" customFormat="1" ht="103.95" customHeight="1" x14ac:dyDescent="0.25">
      <c r="A41" s="173" t="s">
        <v>237</v>
      </c>
      <c r="B41" s="182">
        <v>9800</v>
      </c>
      <c r="C41" s="136" t="s">
        <v>224</v>
      </c>
      <c r="D41" s="174" t="s">
        <v>238</v>
      </c>
      <c r="E41" s="133" t="s">
        <v>291</v>
      </c>
      <c r="F41" s="52" t="s">
        <v>292</v>
      </c>
      <c r="G41" s="8">
        <f t="shared" si="0"/>
        <v>315500</v>
      </c>
      <c r="H41" s="175">
        <v>225900</v>
      </c>
      <c r="I41" s="176">
        <v>89600</v>
      </c>
      <c r="J41" s="177">
        <f>I41</f>
        <v>89600</v>
      </c>
    </row>
    <row r="42" spans="1:10" s="178" customFormat="1" ht="127.2" customHeight="1" x14ac:dyDescent="0.25">
      <c r="A42" s="173" t="s">
        <v>315</v>
      </c>
      <c r="B42" s="134">
        <v>9770</v>
      </c>
      <c r="C42" s="134" t="s">
        <v>224</v>
      </c>
      <c r="D42" s="135" t="s">
        <v>240</v>
      </c>
      <c r="E42" s="30" t="s">
        <v>176</v>
      </c>
      <c r="F42" s="158" t="s">
        <v>317</v>
      </c>
      <c r="G42" s="8">
        <f>H42</f>
        <v>26500000</v>
      </c>
      <c r="H42" s="175">
        <v>26500000</v>
      </c>
      <c r="I42" s="176"/>
      <c r="J42" s="177"/>
    </row>
    <row r="43" spans="1:10" ht="57.6" customHeight="1" thickBot="1" x14ac:dyDescent="0.3">
      <c r="A43" s="147" t="s">
        <v>43</v>
      </c>
      <c r="B43" s="197" t="s">
        <v>16</v>
      </c>
      <c r="C43" s="197" t="s">
        <v>16</v>
      </c>
      <c r="D43" s="198" t="s">
        <v>44</v>
      </c>
      <c r="E43" s="199" t="s">
        <v>16</v>
      </c>
      <c r="F43" s="199" t="s">
        <v>16</v>
      </c>
      <c r="G43" s="58">
        <f t="shared" ref="G43:G86" si="2">H43+I43</f>
        <v>13713664</v>
      </c>
      <c r="H43" s="200">
        <f>H44</f>
        <v>13322069</v>
      </c>
      <c r="I43" s="200">
        <f>I44</f>
        <v>391595</v>
      </c>
      <c r="J43" s="201">
        <f>J44</f>
        <v>391595</v>
      </c>
    </row>
    <row r="44" spans="1:10" ht="52.2" customHeight="1" x14ac:dyDescent="0.25">
      <c r="A44" s="167" t="s">
        <v>45</v>
      </c>
      <c r="B44" s="25" t="s">
        <v>16</v>
      </c>
      <c r="C44" s="25" t="s">
        <v>16</v>
      </c>
      <c r="D44" s="55" t="s">
        <v>44</v>
      </c>
      <c r="E44" s="26" t="s">
        <v>16</v>
      </c>
      <c r="F44" s="26" t="s">
        <v>16</v>
      </c>
      <c r="G44" s="37">
        <f>H44+I44</f>
        <v>13713664</v>
      </c>
      <c r="H44" s="38">
        <f>H45+H46+H47+H48+H49+H50+H51+H52</f>
        <v>13322069</v>
      </c>
      <c r="I44" s="38">
        <f>I45+I46+I47+I48+I49+I50+I51+I52</f>
        <v>391595</v>
      </c>
      <c r="J44" s="39">
        <f>J45+J46+J47+J48+J49+J50+J51+J52</f>
        <v>391595</v>
      </c>
    </row>
    <row r="45" spans="1:10" ht="93" customHeight="1" x14ac:dyDescent="0.25">
      <c r="A45" s="180" t="s">
        <v>46</v>
      </c>
      <c r="B45" s="119" t="s">
        <v>47</v>
      </c>
      <c r="C45" s="119" t="s">
        <v>48</v>
      </c>
      <c r="D45" s="56" t="s">
        <v>49</v>
      </c>
      <c r="E45" s="30" t="s">
        <v>158</v>
      </c>
      <c r="F45" s="160" t="s">
        <v>319</v>
      </c>
      <c r="G45" s="8">
        <f t="shared" ref="G45:G52" si="3">H45+I45</f>
        <v>409587</v>
      </c>
      <c r="H45" s="31">
        <f>208488+10709+48411+141979</f>
        <v>409587</v>
      </c>
      <c r="I45" s="31">
        <v>0</v>
      </c>
      <c r="J45" s="32">
        <v>0</v>
      </c>
    </row>
    <row r="46" spans="1:10" ht="91.95" customHeight="1" x14ac:dyDescent="0.25">
      <c r="A46" s="180" t="s">
        <v>50</v>
      </c>
      <c r="B46" s="119" t="s">
        <v>51</v>
      </c>
      <c r="C46" s="119" t="s">
        <v>52</v>
      </c>
      <c r="D46" s="56" t="s">
        <v>233</v>
      </c>
      <c r="E46" s="30" t="s">
        <v>158</v>
      </c>
      <c r="F46" s="160" t="s">
        <v>319</v>
      </c>
      <c r="G46" s="8">
        <f t="shared" si="3"/>
        <v>12836142</v>
      </c>
      <c r="H46" s="31">
        <f>4118423+108930+1434318+2980000+1314500+2536226</f>
        <v>12492397</v>
      </c>
      <c r="I46" s="31">
        <f>J46</f>
        <v>343745</v>
      </c>
      <c r="J46" s="32">
        <f>168195+175550</f>
        <v>343745</v>
      </c>
    </row>
    <row r="47" spans="1:10" ht="82.95" customHeight="1" x14ac:dyDescent="0.25">
      <c r="A47" s="180" t="s">
        <v>53</v>
      </c>
      <c r="B47" s="119" t="s">
        <v>54</v>
      </c>
      <c r="C47" s="119" t="s">
        <v>55</v>
      </c>
      <c r="D47" s="56" t="s">
        <v>56</v>
      </c>
      <c r="E47" s="30" t="s">
        <v>158</v>
      </c>
      <c r="F47" s="160" t="s">
        <v>319</v>
      </c>
      <c r="G47" s="8">
        <f t="shared" si="3"/>
        <v>30047</v>
      </c>
      <c r="H47" s="31">
        <f>24467+5580</f>
        <v>30047</v>
      </c>
      <c r="I47" s="31">
        <v>0</v>
      </c>
      <c r="J47" s="32">
        <v>0</v>
      </c>
    </row>
    <row r="48" spans="1:10" ht="90" customHeight="1" x14ac:dyDescent="0.25">
      <c r="A48" s="180" t="s">
        <v>58</v>
      </c>
      <c r="B48" s="119" t="s">
        <v>59</v>
      </c>
      <c r="C48" s="119" t="s">
        <v>57</v>
      </c>
      <c r="D48" s="56" t="s">
        <v>60</v>
      </c>
      <c r="E48" s="30" t="s">
        <v>158</v>
      </c>
      <c r="F48" s="160" t="s">
        <v>319</v>
      </c>
      <c r="G48" s="8">
        <f t="shared" si="3"/>
        <v>18100</v>
      </c>
      <c r="H48" s="31">
        <v>18100</v>
      </c>
      <c r="I48" s="31">
        <v>0</v>
      </c>
      <c r="J48" s="32">
        <v>0</v>
      </c>
    </row>
    <row r="49" spans="1:10" ht="91.2" customHeight="1" x14ac:dyDescent="0.25">
      <c r="A49" s="180" t="s">
        <v>61</v>
      </c>
      <c r="B49" s="119" t="s">
        <v>62</v>
      </c>
      <c r="C49" s="119" t="s">
        <v>57</v>
      </c>
      <c r="D49" s="56" t="s">
        <v>63</v>
      </c>
      <c r="E49" s="30" t="s">
        <v>158</v>
      </c>
      <c r="F49" s="160" t="s">
        <v>319</v>
      </c>
      <c r="G49" s="8">
        <f t="shared" si="3"/>
        <v>4551</v>
      </c>
      <c r="H49" s="31">
        <f>3458+1093</f>
        <v>4551</v>
      </c>
      <c r="I49" s="31">
        <v>0</v>
      </c>
      <c r="J49" s="32">
        <v>0</v>
      </c>
    </row>
    <row r="50" spans="1:10" ht="80.400000000000006" customHeight="1" x14ac:dyDescent="0.25">
      <c r="A50" s="193" t="s">
        <v>64</v>
      </c>
      <c r="B50" s="119" t="s">
        <v>65</v>
      </c>
      <c r="C50" s="119" t="s">
        <v>57</v>
      </c>
      <c r="D50" s="56" t="s">
        <v>66</v>
      </c>
      <c r="E50" s="30" t="s">
        <v>159</v>
      </c>
      <c r="F50" s="160" t="s">
        <v>319</v>
      </c>
      <c r="G50" s="8">
        <f t="shared" si="3"/>
        <v>10005</v>
      </c>
      <c r="H50" s="31">
        <v>10005</v>
      </c>
      <c r="I50" s="31">
        <v>0</v>
      </c>
      <c r="J50" s="32">
        <v>0</v>
      </c>
    </row>
    <row r="51" spans="1:10" ht="94.95" customHeight="1" x14ac:dyDescent="0.25">
      <c r="A51" s="180" t="s">
        <v>67</v>
      </c>
      <c r="B51" s="119" t="s">
        <v>68</v>
      </c>
      <c r="C51" s="119" t="s">
        <v>69</v>
      </c>
      <c r="D51" s="56" t="s">
        <v>70</v>
      </c>
      <c r="E51" s="30" t="s">
        <v>160</v>
      </c>
      <c r="F51" s="52" t="s">
        <v>172</v>
      </c>
      <c r="G51" s="8">
        <f t="shared" si="3"/>
        <v>357382</v>
      </c>
      <c r="H51" s="31">
        <v>357382</v>
      </c>
      <c r="I51" s="31">
        <v>0</v>
      </c>
      <c r="J51" s="32">
        <v>0</v>
      </c>
    </row>
    <row r="52" spans="1:10" ht="88.95" customHeight="1" thickBot="1" x14ac:dyDescent="0.3">
      <c r="A52" s="163" t="s">
        <v>244</v>
      </c>
      <c r="B52" s="152" t="s">
        <v>245</v>
      </c>
      <c r="C52" s="142" t="s">
        <v>235</v>
      </c>
      <c r="D52" s="155" t="s">
        <v>236</v>
      </c>
      <c r="E52" s="60" t="s">
        <v>270</v>
      </c>
      <c r="F52" s="158" t="s">
        <v>284</v>
      </c>
      <c r="G52" s="156">
        <f t="shared" si="3"/>
        <v>47850</v>
      </c>
      <c r="H52" s="28">
        <f>423000-423000</f>
        <v>0</v>
      </c>
      <c r="I52" s="28">
        <v>47850</v>
      </c>
      <c r="J52" s="29">
        <v>47850</v>
      </c>
    </row>
    <row r="53" spans="1:10" ht="58.2" customHeight="1" thickBot="1" x14ac:dyDescent="0.3">
      <c r="A53" s="161" t="s">
        <v>71</v>
      </c>
      <c r="B53" s="20" t="s">
        <v>16</v>
      </c>
      <c r="C53" s="20" t="s">
        <v>16</v>
      </c>
      <c r="D53" s="110" t="s">
        <v>72</v>
      </c>
      <c r="E53" s="21" t="s">
        <v>16</v>
      </c>
      <c r="F53" s="21" t="s">
        <v>16</v>
      </c>
      <c r="G53" s="22">
        <f t="shared" si="2"/>
        <v>12225450</v>
      </c>
      <c r="H53" s="23">
        <f>H54</f>
        <v>12225450</v>
      </c>
      <c r="I53" s="23">
        <f>I54</f>
        <v>0</v>
      </c>
      <c r="J53" s="24">
        <f>J54</f>
        <v>0</v>
      </c>
    </row>
    <row r="54" spans="1:10" ht="60" customHeight="1" x14ac:dyDescent="0.25">
      <c r="A54" s="167" t="s">
        <v>73</v>
      </c>
      <c r="B54" s="25" t="s">
        <v>16</v>
      </c>
      <c r="C54" s="25" t="s">
        <v>16</v>
      </c>
      <c r="D54" s="55" t="s">
        <v>72</v>
      </c>
      <c r="E54" s="26" t="s">
        <v>16</v>
      </c>
      <c r="F54" s="26" t="s">
        <v>16</v>
      </c>
      <c r="G54" s="37">
        <f>H54+I54</f>
        <v>12225450</v>
      </c>
      <c r="H54" s="38">
        <f>H55+H56+H57+H58</f>
        <v>12225450</v>
      </c>
      <c r="I54" s="38">
        <f>I55+I56+I57</f>
        <v>0</v>
      </c>
      <c r="J54" s="39">
        <f>J55+J56+J57</f>
        <v>0</v>
      </c>
    </row>
    <row r="55" spans="1:10" ht="115.2" customHeight="1" x14ac:dyDescent="0.25">
      <c r="A55" s="180" t="s">
        <v>74</v>
      </c>
      <c r="B55" s="119" t="s">
        <v>75</v>
      </c>
      <c r="C55" s="119" t="s">
        <v>76</v>
      </c>
      <c r="D55" s="56" t="s">
        <v>77</v>
      </c>
      <c r="E55" s="30" t="s">
        <v>304</v>
      </c>
      <c r="F55" s="30" t="s">
        <v>305</v>
      </c>
      <c r="G55" s="8">
        <f t="shared" si="2"/>
        <v>15000</v>
      </c>
      <c r="H55" s="31">
        <v>15000</v>
      </c>
      <c r="I55" s="31">
        <v>0</v>
      </c>
      <c r="J55" s="32">
        <v>0</v>
      </c>
    </row>
    <row r="56" spans="1:10" ht="120" customHeight="1" x14ac:dyDescent="0.25">
      <c r="A56" s="180" t="s">
        <v>78</v>
      </c>
      <c r="B56" s="119" t="s">
        <v>79</v>
      </c>
      <c r="C56" s="119" t="s">
        <v>54</v>
      </c>
      <c r="D56" s="56" t="s">
        <v>80</v>
      </c>
      <c r="E56" s="30" t="s">
        <v>161</v>
      </c>
      <c r="F56" s="30" t="s">
        <v>305</v>
      </c>
      <c r="G56" s="8">
        <f t="shared" si="2"/>
        <v>18450</v>
      </c>
      <c r="H56" s="31">
        <v>18450</v>
      </c>
      <c r="I56" s="31">
        <v>0</v>
      </c>
      <c r="J56" s="32">
        <v>0</v>
      </c>
    </row>
    <row r="57" spans="1:10" ht="83.4" customHeight="1" x14ac:dyDescent="0.25">
      <c r="A57" s="193" t="s">
        <v>82</v>
      </c>
      <c r="B57" s="119" t="s">
        <v>83</v>
      </c>
      <c r="C57" s="119" t="s">
        <v>81</v>
      </c>
      <c r="D57" s="56" t="s">
        <v>84</v>
      </c>
      <c r="E57" s="30" t="s">
        <v>163</v>
      </c>
      <c r="F57" s="160" t="s">
        <v>306</v>
      </c>
      <c r="G57" s="8">
        <f>H57+I57</f>
        <v>11292000</v>
      </c>
      <c r="H57" s="31">
        <f>11199600+92400</f>
        <v>11292000</v>
      </c>
      <c r="I57" s="31">
        <v>0</v>
      </c>
      <c r="J57" s="32">
        <v>0</v>
      </c>
    </row>
    <row r="58" spans="1:10" ht="136.19999999999999" customHeight="1" thickBot="1" x14ac:dyDescent="0.3">
      <c r="A58" s="168" t="s">
        <v>82</v>
      </c>
      <c r="B58" s="16" t="s">
        <v>83</v>
      </c>
      <c r="C58" s="16" t="s">
        <v>81</v>
      </c>
      <c r="D58" s="202" t="s">
        <v>84</v>
      </c>
      <c r="E58" s="154" t="s">
        <v>311</v>
      </c>
      <c r="F58" s="203" t="s">
        <v>312</v>
      </c>
      <c r="G58" s="191">
        <f t="shared" si="2"/>
        <v>900000</v>
      </c>
      <c r="H58" s="188">
        <v>900000</v>
      </c>
      <c r="I58" s="188"/>
      <c r="J58" s="189"/>
    </row>
    <row r="59" spans="1:10" ht="55.5" customHeight="1" thickBot="1" x14ac:dyDescent="0.3">
      <c r="A59" s="161" t="s">
        <v>85</v>
      </c>
      <c r="B59" s="20" t="s">
        <v>16</v>
      </c>
      <c r="C59" s="20" t="s">
        <v>16</v>
      </c>
      <c r="D59" s="110" t="s">
        <v>86</v>
      </c>
      <c r="E59" s="21" t="s">
        <v>16</v>
      </c>
      <c r="F59" s="21" t="s">
        <v>16</v>
      </c>
      <c r="G59" s="22">
        <f t="shared" si="2"/>
        <v>36000</v>
      </c>
      <c r="H59" s="23">
        <f t="shared" ref="H59:J60" si="4">H60</f>
        <v>36000</v>
      </c>
      <c r="I59" s="23">
        <f t="shared" si="4"/>
        <v>0</v>
      </c>
      <c r="J59" s="24">
        <f t="shared" si="4"/>
        <v>0</v>
      </c>
    </row>
    <row r="60" spans="1:10" ht="52.95" customHeight="1" x14ac:dyDescent="0.25">
      <c r="A60" s="162" t="s">
        <v>87</v>
      </c>
      <c r="B60" s="40" t="s">
        <v>16</v>
      </c>
      <c r="C60" s="40" t="s">
        <v>16</v>
      </c>
      <c r="D60" s="112" t="s">
        <v>86</v>
      </c>
      <c r="E60" s="41" t="s">
        <v>16</v>
      </c>
      <c r="F60" s="41" t="s">
        <v>16</v>
      </c>
      <c r="G60" s="42">
        <f>H60+I60</f>
        <v>36000</v>
      </c>
      <c r="H60" s="43">
        <f t="shared" si="4"/>
        <v>36000</v>
      </c>
      <c r="I60" s="43">
        <f t="shared" si="4"/>
        <v>0</v>
      </c>
      <c r="J60" s="44">
        <f t="shared" si="4"/>
        <v>0</v>
      </c>
    </row>
    <row r="61" spans="1:10" ht="76.5" customHeight="1" thickBot="1" x14ac:dyDescent="0.3">
      <c r="A61" s="181" t="s">
        <v>88</v>
      </c>
      <c r="B61" s="183" t="s">
        <v>89</v>
      </c>
      <c r="C61" s="183" t="s">
        <v>69</v>
      </c>
      <c r="D61" s="120" t="s">
        <v>90</v>
      </c>
      <c r="E61" s="121" t="s">
        <v>164</v>
      </c>
      <c r="F61" s="121" t="s">
        <v>275</v>
      </c>
      <c r="G61" s="122">
        <f>H61</f>
        <v>36000</v>
      </c>
      <c r="H61" s="123">
        <v>36000</v>
      </c>
      <c r="I61" s="123">
        <v>0</v>
      </c>
      <c r="J61" s="124">
        <v>0</v>
      </c>
    </row>
    <row r="62" spans="1:10" ht="73.2" customHeight="1" thickBot="1" x14ac:dyDescent="0.3">
      <c r="A62" s="161" t="s">
        <v>91</v>
      </c>
      <c r="B62" s="20" t="s">
        <v>16</v>
      </c>
      <c r="C62" s="20" t="s">
        <v>16</v>
      </c>
      <c r="D62" s="110" t="s">
        <v>92</v>
      </c>
      <c r="E62" s="21" t="s">
        <v>16</v>
      </c>
      <c r="F62" s="21" t="s">
        <v>16</v>
      </c>
      <c r="G62" s="22">
        <f t="shared" si="2"/>
        <v>33363848</v>
      </c>
      <c r="H62" s="23">
        <f>H63</f>
        <v>33363848</v>
      </c>
      <c r="I62" s="23">
        <f>I63</f>
        <v>0</v>
      </c>
      <c r="J62" s="24">
        <f>J63</f>
        <v>0</v>
      </c>
    </row>
    <row r="63" spans="1:10" ht="72" customHeight="1" x14ac:dyDescent="0.25">
      <c r="A63" s="167" t="s">
        <v>93</v>
      </c>
      <c r="B63" s="25" t="s">
        <v>16</v>
      </c>
      <c r="C63" s="25" t="s">
        <v>16</v>
      </c>
      <c r="D63" s="55" t="s">
        <v>92</v>
      </c>
      <c r="E63" s="26" t="s">
        <v>16</v>
      </c>
      <c r="F63" s="26" t="s">
        <v>16</v>
      </c>
      <c r="G63" s="38">
        <f>G64+G65+G66+G67+G68+G69+G70+G71+G73+G74+G72+G75+G76</f>
        <v>33363848</v>
      </c>
      <c r="H63" s="38">
        <f>H64+H65+H66+H67+H68+H69+H70+H71+H73+H74+H72+H75+H76</f>
        <v>33363848</v>
      </c>
      <c r="I63" s="38">
        <f>I64+I65+I66+I67+I68+I69+I70+I71+I73+I74+I72</f>
        <v>0</v>
      </c>
      <c r="J63" s="39">
        <f>J64+J65+J66+J67+J68+J69+J70+J71+J73+J74+J72</f>
        <v>0</v>
      </c>
    </row>
    <row r="64" spans="1:10" ht="62.4" x14ac:dyDescent="0.25">
      <c r="A64" s="180" t="s">
        <v>94</v>
      </c>
      <c r="B64" s="119" t="s">
        <v>95</v>
      </c>
      <c r="C64" s="119" t="s">
        <v>55</v>
      </c>
      <c r="D64" s="56" t="s">
        <v>96</v>
      </c>
      <c r="E64" s="30" t="s">
        <v>165</v>
      </c>
      <c r="F64" s="30" t="s">
        <v>280</v>
      </c>
      <c r="G64" s="8">
        <f t="shared" si="2"/>
        <v>34641</v>
      </c>
      <c r="H64" s="31">
        <f>23912+10729</f>
        <v>34641</v>
      </c>
      <c r="I64" s="31">
        <v>0</v>
      </c>
      <c r="J64" s="32">
        <v>0</v>
      </c>
    </row>
    <row r="65" spans="1:10" ht="62.4" x14ac:dyDescent="0.25">
      <c r="A65" s="193" t="s">
        <v>97</v>
      </c>
      <c r="B65" s="119" t="s">
        <v>98</v>
      </c>
      <c r="C65" s="119" t="s">
        <v>69</v>
      </c>
      <c r="D65" s="56" t="s">
        <v>99</v>
      </c>
      <c r="E65" s="30" t="s">
        <v>162</v>
      </c>
      <c r="F65" s="159" t="s">
        <v>281</v>
      </c>
      <c r="G65" s="8">
        <f t="shared" si="2"/>
        <v>168000</v>
      </c>
      <c r="H65" s="31">
        <f>33600+106400+28000</f>
        <v>168000</v>
      </c>
      <c r="I65" s="31">
        <v>0</v>
      </c>
      <c r="J65" s="32">
        <v>0</v>
      </c>
    </row>
    <row r="66" spans="1:10" ht="67.5" customHeight="1" x14ac:dyDescent="0.25">
      <c r="A66" s="180" t="s">
        <v>100</v>
      </c>
      <c r="B66" s="119" t="s">
        <v>101</v>
      </c>
      <c r="C66" s="119" t="s">
        <v>102</v>
      </c>
      <c r="D66" s="56" t="s">
        <v>103</v>
      </c>
      <c r="E66" s="30" t="s">
        <v>165</v>
      </c>
      <c r="F66" s="30" t="s">
        <v>280</v>
      </c>
      <c r="G66" s="8">
        <f t="shared" si="2"/>
        <v>13997</v>
      </c>
      <c r="H66" s="31">
        <f>11224+2773</f>
        <v>13997</v>
      </c>
      <c r="I66" s="31">
        <v>0</v>
      </c>
      <c r="J66" s="32">
        <v>0</v>
      </c>
    </row>
    <row r="67" spans="1:10" ht="69" customHeight="1" x14ac:dyDescent="0.25">
      <c r="A67" s="180" t="s">
        <v>104</v>
      </c>
      <c r="B67" s="119" t="s">
        <v>105</v>
      </c>
      <c r="C67" s="119" t="s">
        <v>102</v>
      </c>
      <c r="D67" s="56" t="s">
        <v>106</v>
      </c>
      <c r="E67" s="30" t="s">
        <v>165</v>
      </c>
      <c r="F67" s="30" t="s">
        <v>280</v>
      </c>
      <c r="G67" s="8">
        <f t="shared" si="2"/>
        <v>3226</v>
      </c>
      <c r="H67" s="31">
        <f>1100+2126</f>
        <v>3226</v>
      </c>
      <c r="I67" s="31">
        <v>0</v>
      </c>
      <c r="J67" s="32">
        <v>0</v>
      </c>
    </row>
    <row r="68" spans="1:10" ht="71.25" customHeight="1" x14ac:dyDescent="0.25">
      <c r="A68" s="180" t="s">
        <v>107</v>
      </c>
      <c r="B68" s="119" t="s">
        <v>108</v>
      </c>
      <c r="C68" s="119" t="s">
        <v>109</v>
      </c>
      <c r="D68" s="56" t="s">
        <v>110</v>
      </c>
      <c r="E68" s="30" t="s">
        <v>165</v>
      </c>
      <c r="F68" s="30" t="s">
        <v>280</v>
      </c>
      <c r="G68" s="8">
        <f t="shared" si="2"/>
        <v>34408</v>
      </c>
      <c r="H68" s="31">
        <f>23780+10628</f>
        <v>34408</v>
      </c>
      <c r="I68" s="31">
        <v>0</v>
      </c>
      <c r="J68" s="32">
        <v>0</v>
      </c>
    </row>
    <row r="69" spans="1:10" ht="69" customHeight="1" x14ac:dyDescent="0.25">
      <c r="A69" s="180" t="s">
        <v>112</v>
      </c>
      <c r="B69" s="119" t="s">
        <v>113</v>
      </c>
      <c r="C69" s="119" t="s">
        <v>111</v>
      </c>
      <c r="D69" s="56" t="s">
        <v>114</v>
      </c>
      <c r="E69" s="30" t="s">
        <v>165</v>
      </c>
      <c r="F69" s="30" t="s">
        <v>280</v>
      </c>
      <c r="G69" s="8">
        <f t="shared" si="2"/>
        <v>194000</v>
      </c>
      <c r="H69" s="53">
        <f>75200+94800+24000</f>
        <v>194000</v>
      </c>
      <c r="I69" s="31">
        <v>0</v>
      </c>
      <c r="J69" s="32">
        <v>0</v>
      </c>
    </row>
    <row r="70" spans="1:10" ht="78" customHeight="1" x14ac:dyDescent="0.25">
      <c r="A70" s="180" t="s">
        <v>115</v>
      </c>
      <c r="B70" s="119" t="s">
        <v>116</v>
      </c>
      <c r="C70" s="119" t="s">
        <v>117</v>
      </c>
      <c r="D70" s="56" t="s">
        <v>118</v>
      </c>
      <c r="E70" s="30" t="s">
        <v>166</v>
      </c>
      <c r="F70" s="30" t="s">
        <v>282</v>
      </c>
      <c r="G70" s="8">
        <f t="shared" si="2"/>
        <v>21000</v>
      </c>
      <c r="H70" s="31">
        <v>21000</v>
      </c>
      <c r="I70" s="31">
        <v>0</v>
      </c>
      <c r="J70" s="32">
        <v>0</v>
      </c>
    </row>
    <row r="71" spans="1:10" ht="78" customHeight="1" x14ac:dyDescent="0.25">
      <c r="A71" s="180" t="s">
        <v>119</v>
      </c>
      <c r="B71" s="119" t="s">
        <v>120</v>
      </c>
      <c r="C71" s="119" t="s">
        <v>117</v>
      </c>
      <c r="D71" s="56" t="s">
        <v>121</v>
      </c>
      <c r="E71" s="30" t="s">
        <v>166</v>
      </c>
      <c r="F71" s="30" t="s">
        <v>282</v>
      </c>
      <c r="G71" s="8">
        <f t="shared" si="2"/>
        <v>840516</v>
      </c>
      <c r="H71" s="53">
        <f>132640+703834+4042</f>
        <v>840516</v>
      </c>
      <c r="I71" s="31">
        <v>0</v>
      </c>
      <c r="J71" s="32">
        <v>0</v>
      </c>
    </row>
    <row r="72" spans="1:10" s="1" customFormat="1" ht="71.400000000000006" customHeight="1" x14ac:dyDescent="0.3">
      <c r="A72" s="73">
        <v>1015041</v>
      </c>
      <c r="B72" s="74">
        <v>5041</v>
      </c>
      <c r="C72" s="74" t="s">
        <v>117</v>
      </c>
      <c r="D72" s="113" t="s">
        <v>203</v>
      </c>
      <c r="E72" s="30" t="s">
        <v>166</v>
      </c>
      <c r="F72" s="30" t="s">
        <v>282</v>
      </c>
      <c r="G72" s="8">
        <f t="shared" si="2"/>
        <v>30174808</v>
      </c>
      <c r="H72" s="31">
        <f>23276040+6898768</f>
        <v>30174808</v>
      </c>
      <c r="I72" s="31">
        <v>0</v>
      </c>
      <c r="J72" s="32">
        <v>0</v>
      </c>
    </row>
    <row r="73" spans="1:10" ht="78" x14ac:dyDescent="0.25">
      <c r="A73" s="193" t="s">
        <v>122</v>
      </c>
      <c r="B73" s="119" t="s">
        <v>123</v>
      </c>
      <c r="C73" s="119" t="s">
        <v>117</v>
      </c>
      <c r="D73" s="56" t="s">
        <v>124</v>
      </c>
      <c r="E73" s="30" t="s">
        <v>166</v>
      </c>
      <c r="F73" s="30" t="s">
        <v>282</v>
      </c>
      <c r="G73" s="8">
        <f t="shared" si="2"/>
        <v>1108980</v>
      </c>
      <c r="H73" s="53">
        <f>20864+1082220+5896</f>
        <v>1108980</v>
      </c>
      <c r="I73" s="31">
        <v>0</v>
      </c>
      <c r="J73" s="32">
        <v>0</v>
      </c>
    </row>
    <row r="74" spans="1:10" ht="77.25" customHeight="1" x14ac:dyDescent="0.25">
      <c r="A74" s="180" t="s">
        <v>125</v>
      </c>
      <c r="B74" s="119" t="s">
        <v>126</v>
      </c>
      <c r="C74" s="119" t="s">
        <v>117</v>
      </c>
      <c r="D74" s="56" t="s">
        <v>127</v>
      </c>
      <c r="E74" s="30" t="s">
        <v>166</v>
      </c>
      <c r="F74" s="30" t="s">
        <v>282</v>
      </c>
      <c r="G74" s="8">
        <f t="shared" si="2"/>
        <v>336000</v>
      </c>
      <c r="H74" s="31">
        <f>133200+331800-129000</f>
        <v>336000</v>
      </c>
      <c r="I74" s="31">
        <v>0</v>
      </c>
      <c r="J74" s="32">
        <v>0</v>
      </c>
    </row>
    <row r="75" spans="1:10" ht="91.95" customHeight="1" x14ac:dyDescent="0.25">
      <c r="A75" s="168">
        <v>1018110</v>
      </c>
      <c r="B75" s="138">
        <v>8110</v>
      </c>
      <c r="C75" s="138" t="s">
        <v>235</v>
      </c>
      <c r="D75" s="139" t="s">
        <v>239</v>
      </c>
      <c r="E75" s="46" t="s">
        <v>267</v>
      </c>
      <c r="F75" s="158" t="s">
        <v>284</v>
      </c>
      <c r="G75" s="8">
        <f t="shared" si="2"/>
        <v>84272</v>
      </c>
      <c r="H75" s="31">
        <v>84272</v>
      </c>
      <c r="I75" s="31">
        <v>0</v>
      </c>
      <c r="J75" s="32">
        <v>0</v>
      </c>
    </row>
    <row r="76" spans="1:10" ht="77.25" customHeight="1" thickBot="1" x14ac:dyDescent="0.3">
      <c r="A76" s="166">
        <v>1019770</v>
      </c>
      <c r="B76" s="140">
        <v>9770</v>
      </c>
      <c r="C76" s="140" t="s">
        <v>224</v>
      </c>
      <c r="D76" s="141" t="s">
        <v>240</v>
      </c>
      <c r="E76" s="33" t="s">
        <v>166</v>
      </c>
      <c r="F76" s="30" t="s">
        <v>282</v>
      </c>
      <c r="G76" s="34">
        <f t="shared" si="2"/>
        <v>350000</v>
      </c>
      <c r="H76" s="35">
        <v>350000</v>
      </c>
      <c r="I76" s="35">
        <v>0</v>
      </c>
      <c r="J76" s="36">
        <v>0</v>
      </c>
    </row>
    <row r="77" spans="1:10" ht="57.6" customHeight="1" thickBot="1" x14ac:dyDescent="0.3">
      <c r="A77" s="161" t="s">
        <v>128</v>
      </c>
      <c r="B77" s="20" t="s">
        <v>16</v>
      </c>
      <c r="C77" s="20" t="s">
        <v>16</v>
      </c>
      <c r="D77" s="110" t="s">
        <v>129</v>
      </c>
      <c r="E77" s="21" t="s">
        <v>16</v>
      </c>
      <c r="F77" s="21" t="s">
        <v>16</v>
      </c>
      <c r="G77" s="22">
        <f t="shared" si="2"/>
        <v>43511329</v>
      </c>
      <c r="H77" s="23">
        <f>H78</f>
        <v>41510735</v>
      </c>
      <c r="I77" s="23">
        <f>I78</f>
        <v>2000594</v>
      </c>
      <c r="J77" s="24">
        <f>J78</f>
        <v>1525794</v>
      </c>
    </row>
    <row r="78" spans="1:10" ht="54.6" customHeight="1" x14ac:dyDescent="0.25">
      <c r="A78" s="169">
        <v>1210000</v>
      </c>
      <c r="B78" s="25" t="s">
        <v>16</v>
      </c>
      <c r="C78" s="25" t="s">
        <v>16</v>
      </c>
      <c r="D78" s="55" t="s">
        <v>129</v>
      </c>
      <c r="E78" s="26" t="s">
        <v>16</v>
      </c>
      <c r="F78" s="26" t="s">
        <v>16</v>
      </c>
      <c r="G78" s="38">
        <f>G79+G81+G82+G83+G84+G85+G86+G80</f>
        <v>43511329</v>
      </c>
      <c r="H78" s="38">
        <f>H79+H81+H82+H83+H84+H85+H86</f>
        <v>41510735</v>
      </c>
      <c r="I78" s="38">
        <f>I79+I81+I82+I83+I84+I86+I85+I80</f>
        <v>2000594</v>
      </c>
      <c r="J78" s="39">
        <f>J79+J81+J82+J83+J84+J86+J85+J80</f>
        <v>1525794</v>
      </c>
    </row>
    <row r="79" spans="1:10" ht="90.6" customHeight="1" x14ac:dyDescent="0.25">
      <c r="A79" s="180" t="s">
        <v>130</v>
      </c>
      <c r="B79" s="119" t="s">
        <v>131</v>
      </c>
      <c r="C79" s="119" t="s">
        <v>132</v>
      </c>
      <c r="D79" s="56" t="s">
        <v>133</v>
      </c>
      <c r="E79" s="30" t="s">
        <v>167</v>
      </c>
      <c r="F79" s="52" t="s">
        <v>320</v>
      </c>
      <c r="G79" s="8">
        <f t="shared" si="2"/>
        <v>7980</v>
      </c>
      <c r="H79" s="31">
        <v>7980</v>
      </c>
      <c r="I79" s="31">
        <v>0</v>
      </c>
      <c r="J79" s="32">
        <v>0</v>
      </c>
    </row>
    <row r="80" spans="1:10" ht="90.6" customHeight="1" x14ac:dyDescent="0.25">
      <c r="A80" s="184">
        <v>1216012</v>
      </c>
      <c r="B80" s="119">
        <v>6012</v>
      </c>
      <c r="C80" s="140" t="s">
        <v>29</v>
      </c>
      <c r="D80" s="141" t="s">
        <v>287</v>
      </c>
      <c r="E80" s="30" t="s">
        <v>167</v>
      </c>
      <c r="F80" s="52" t="s">
        <v>320</v>
      </c>
      <c r="G80" s="8">
        <f t="shared" si="2"/>
        <v>429418</v>
      </c>
      <c r="H80" s="31">
        <v>0</v>
      </c>
      <c r="I80" s="38">
        <v>429418</v>
      </c>
      <c r="J80" s="32">
        <f t="shared" ref="J80" si="5">I80</f>
        <v>429418</v>
      </c>
    </row>
    <row r="81" spans="1:10" ht="76.95" customHeight="1" x14ac:dyDescent="0.25">
      <c r="A81" s="193" t="s">
        <v>134</v>
      </c>
      <c r="B81" s="119" t="s">
        <v>135</v>
      </c>
      <c r="C81" s="119" t="s">
        <v>29</v>
      </c>
      <c r="D81" s="56" t="s">
        <v>136</v>
      </c>
      <c r="E81" s="30" t="s">
        <v>167</v>
      </c>
      <c r="F81" s="52" t="s">
        <v>320</v>
      </c>
      <c r="G81" s="8">
        <f t="shared" si="2"/>
        <v>304536</v>
      </c>
      <c r="H81" s="31">
        <v>304536</v>
      </c>
      <c r="I81" s="31">
        <v>0</v>
      </c>
      <c r="J81" s="32">
        <v>0</v>
      </c>
    </row>
    <row r="82" spans="1:10" ht="88.95" customHeight="1" x14ac:dyDescent="0.25">
      <c r="A82" s="180" t="s">
        <v>137</v>
      </c>
      <c r="B82" s="119" t="s">
        <v>28</v>
      </c>
      <c r="C82" s="119" t="s">
        <v>29</v>
      </c>
      <c r="D82" s="56" t="s">
        <v>30</v>
      </c>
      <c r="E82" s="30" t="s">
        <v>167</v>
      </c>
      <c r="F82" s="52" t="s">
        <v>320</v>
      </c>
      <c r="G82" s="8">
        <f t="shared" si="2"/>
        <v>38431673</v>
      </c>
      <c r="H82" s="31">
        <f>33652239+59165+872130+2246444+395712+81220+218667+181096+725000</f>
        <v>38431673</v>
      </c>
      <c r="I82" s="31">
        <v>0</v>
      </c>
      <c r="J82" s="32">
        <v>0</v>
      </c>
    </row>
    <row r="83" spans="1:10" ht="74.25" customHeight="1" x14ac:dyDescent="0.25">
      <c r="A83" s="180" t="s">
        <v>137</v>
      </c>
      <c r="B83" s="119" t="s">
        <v>28</v>
      </c>
      <c r="C83" s="119" t="s">
        <v>29</v>
      </c>
      <c r="D83" s="56" t="s">
        <v>30</v>
      </c>
      <c r="E83" s="30" t="s">
        <v>168</v>
      </c>
      <c r="F83" s="30" t="s">
        <v>204</v>
      </c>
      <c r="G83" s="8">
        <f t="shared" si="2"/>
        <v>279487</v>
      </c>
      <c r="H83" s="31">
        <f>137718+141769</f>
        <v>279487</v>
      </c>
      <c r="I83" s="31">
        <v>0</v>
      </c>
      <c r="J83" s="32">
        <v>0</v>
      </c>
    </row>
    <row r="84" spans="1:10" ht="70.95" customHeight="1" x14ac:dyDescent="0.25">
      <c r="A84" s="73" t="s">
        <v>138</v>
      </c>
      <c r="B84" s="45" t="s">
        <v>139</v>
      </c>
      <c r="C84" s="45" t="s">
        <v>140</v>
      </c>
      <c r="D84" s="59" t="s">
        <v>141</v>
      </c>
      <c r="E84" s="46" t="s">
        <v>167</v>
      </c>
      <c r="F84" s="52" t="s">
        <v>320</v>
      </c>
      <c r="G84" s="27">
        <f t="shared" si="2"/>
        <v>2487059</v>
      </c>
      <c r="H84" s="28">
        <f>1799030+533946+154083</f>
        <v>2487059</v>
      </c>
      <c r="I84" s="31">
        <v>0</v>
      </c>
      <c r="J84" s="32">
        <v>0</v>
      </c>
    </row>
    <row r="85" spans="1:10" ht="122.25" customHeight="1" x14ac:dyDescent="0.25">
      <c r="A85" s="165" t="s">
        <v>246</v>
      </c>
      <c r="B85" s="140" t="s">
        <v>247</v>
      </c>
      <c r="C85" s="140" t="s">
        <v>248</v>
      </c>
      <c r="D85" s="52" t="s">
        <v>249</v>
      </c>
      <c r="E85" s="144" t="s">
        <v>271</v>
      </c>
      <c r="F85" s="158" t="s">
        <v>293</v>
      </c>
      <c r="G85" s="27">
        <f t="shared" si="2"/>
        <v>1096376</v>
      </c>
      <c r="H85" s="31">
        <v>0</v>
      </c>
      <c r="I85" s="35">
        <v>1096376</v>
      </c>
      <c r="J85" s="36">
        <v>1096376</v>
      </c>
    </row>
    <row r="86" spans="1:10" ht="81.599999999999994" customHeight="1" thickBot="1" x14ac:dyDescent="0.3">
      <c r="A86" s="166" t="s">
        <v>142</v>
      </c>
      <c r="B86" s="9" t="s">
        <v>143</v>
      </c>
      <c r="C86" s="9" t="s">
        <v>144</v>
      </c>
      <c r="D86" s="111" t="s">
        <v>145</v>
      </c>
      <c r="E86" s="33" t="s">
        <v>169</v>
      </c>
      <c r="F86" s="132" t="s">
        <v>285</v>
      </c>
      <c r="G86" s="34">
        <f t="shared" si="2"/>
        <v>474800</v>
      </c>
      <c r="H86" s="35">
        <v>0</v>
      </c>
      <c r="I86" s="35">
        <f>284800+190000</f>
        <v>474800</v>
      </c>
      <c r="J86" s="36">
        <v>0</v>
      </c>
    </row>
    <row r="87" spans="1:10" ht="62.4" customHeight="1" thickBot="1" x14ac:dyDescent="0.3">
      <c r="A87" s="161" t="s">
        <v>146</v>
      </c>
      <c r="B87" s="20" t="s">
        <v>16</v>
      </c>
      <c r="C87" s="20" t="s">
        <v>16</v>
      </c>
      <c r="D87" s="110" t="s">
        <v>147</v>
      </c>
      <c r="E87" s="21" t="s">
        <v>16</v>
      </c>
      <c r="F87" s="21" t="s">
        <v>16</v>
      </c>
      <c r="G87" s="22">
        <f>H87+I87</f>
        <v>78875743</v>
      </c>
      <c r="H87" s="23">
        <f>H88</f>
        <v>0</v>
      </c>
      <c r="I87" s="23">
        <f>I88</f>
        <v>78875743</v>
      </c>
      <c r="J87" s="24">
        <f>J88</f>
        <v>78875743</v>
      </c>
    </row>
    <row r="88" spans="1:10" ht="54" customHeight="1" x14ac:dyDescent="0.25">
      <c r="A88" s="169">
        <v>1510000</v>
      </c>
      <c r="B88" s="25" t="s">
        <v>16</v>
      </c>
      <c r="C88" s="25" t="s">
        <v>16</v>
      </c>
      <c r="D88" s="55" t="s">
        <v>147</v>
      </c>
      <c r="E88" s="26" t="s">
        <v>16</v>
      </c>
      <c r="F88" s="26" t="s">
        <v>16</v>
      </c>
      <c r="G88" s="157">
        <f>G100+G90+G89+G91+G93+G96+G97+G99+G101+G102+G103+G95+G94+G92+G98</f>
        <v>78875743</v>
      </c>
      <c r="H88" s="38">
        <f>H90+H100</f>
        <v>0</v>
      </c>
      <c r="I88" s="157">
        <f>I100+I90+I89+I91+I93+I96+I97+I99+I101+I102+I103+I95+I94+I92+I98</f>
        <v>78875743</v>
      </c>
      <c r="J88" s="39">
        <f>J100+J90+J89+J91+J93+J96+J97+J99+J101+J102+J103+J95+J94+J92+J98</f>
        <v>78875743</v>
      </c>
    </row>
    <row r="89" spans="1:10" ht="71.25" customHeight="1" x14ac:dyDescent="0.25">
      <c r="A89" s="193">
        <v>1511010</v>
      </c>
      <c r="B89" s="192" t="s">
        <v>47</v>
      </c>
      <c r="C89" s="192" t="s">
        <v>48</v>
      </c>
      <c r="D89" s="52" t="s">
        <v>49</v>
      </c>
      <c r="E89" s="30" t="s">
        <v>170</v>
      </c>
      <c r="F89" s="160" t="s">
        <v>307</v>
      </c>
      <c r="G89" s="8">
        <f t="shared" ref="G89" si="6">H89+I89</f>
        <v>9031278</v>
      </c>
      <c r="H89" s="31">
        <v>0</v>
      </c>
      <c r="I89" s="204">
        <f>4694110+1317092+38448+2981628</f>
        <v>9031278</v>
      </c>
      <c r="J89" s="32">
        <f t="shared" ref="J89:J103" si="7">I89</f>
        <v>9031278</v>
      </c>
    </row>
    <row r="90" spans="1:10" s="1" customFormat="1" ht="80.25" customHeight="1" x14ac:dyDescent="0.3">
      <c r="A90" s="164" t="s">
        <v>171</v>
      </c>
      <c r="B90" s="50" t="s">
        <v>51</v>
      </c>
      <c r="C90" s="95" t="s">
        <v>52</v>
      </c>
      <c r="D90" s="114" t="s">
        <v>233</v>
      </c>
      <c r="E90" s="30" t="s">
        <v>170</v>
      </c>
      <c r="F90" s="160" t="s">
        <v>307</v>
      </c>
      <c r="G90" s="8">
        <f t="shared" ref="G90" si="8">H90+I90</f>
        <v>21223407</v>
      </c>
      <c r="H90" s="31">
        <v>0</v>
      </c>
      <c r="I90" s="31">
        <f>6202186+6588451+2012776-2000000+100000+2995783+154318+38448+316208+200000+4615237</f>
        <v>21223407</v>
      </c>
      <c r="J90" s="32">
        <f t="shared" si="7"/>
        <v>21223407</v>
      </c>
    </row>
    <row r="91" spans="1:10" s="1" customFormat="1" ht="80.25" customHeight="1" x14ac:dyDescent="0.3">
      <c r="A91" s="165" t="s">
        <v>250</v>
      </c>
      <c r="B91" s="140" t="s">
        <v>21</v>
      </c>
      <c r="C91" s="140" t="s">
        <v>22</v>
      </c>
      <c r="D91" s="141" t="s">
        <v>23</v>
      </c>
      <c r="E91" s="30" t="s">
        <v>170</v>
      </c>
      <c r="F91" s="160" t="s">
        <v>307</v>
      </c>
      <c r="G91" s="8">
        <f t="shared" ref="G91" si="9">H91+I91</f>
        <v>1894090</v>
      </c>
      <c r="H91" s="31">
        <v>0</v>
      </c>
      <c r="I91" s="31">
        <f>103135+509663+1281292</f>
        <v>1894090</v>
      </c>
      <c r="J91" s="32">
        <f t="shared" si="7"/>
        <v>1894090</v>
      </c>
    </row>
    <row r="92" spans="1:10" s="1" customFormat="1" ht="80.25" customHeight="1" x14ac:dyDescent="0.3">
      <c r="A92" s="173" t="s">
        <v>251</v>
      </c>
      <c r="B92" s="134" t="s">
        <v>108</v>
      </c>
      <c r="C92" s="134" t="s">
        <v>109</v>
      </c>
      <c r="D92" s="135" t="s">
        <v>252</v>
      </c>
      <c r="E92" s="30" t="s">
        <v>298</v>
      </c>
      <c r="F92" s="160" t="s">
        <v>308</v>
      </c>
      <c r="G92" s="8">
        <f t="shared" ref="G92" si="10">H92+I92</f>
        <v>6065841</v>
      </c>
      <c r="H92" s="31">
        <v>0</v>
      </c>
      <c r="I92" s="31">
        <v>6065841</v>
      </c>
      <c r="J92" s="32">
        <f t="shared" ref="J92" si="11">I92</f>
        <v>6065841</v>
      </c>
    </row>
    <row r="93" spans="1:10" s="1" customFormat="1" ht="80.25" customHeight="1" x14ac:dyDescent="0.3">
      <c r="A93" s="173" t="s">
        <v>251</v>
      </c>
      <c r="B93" s="134" t="s">
        <v>108</v>
      </c>
      <c r="C93" s="134" t="s">
        <v>109</v>
      </c>
      <c r="D93" s="135" t="s">
        <v>252</v>
      </c>
      <c r="E93" s="30" t="s">
        <v>170</v>
      </c>
      <c r="F93" s="160" t="s">
        <v>307</v>
      </c>
      <c r="G93" s="8">
        <f t="shared" ref="G93:G96" si="12">H93+I93</f>
        <v>522185</v>
      </c>
      <c r="H93" s="31">
        <v>0</v>
      </c>
      <c r="I93" s="186">
        <f>385436+136749</f>
        <v>522185</v>
      </c>
      <c r="J93" s="32">
        <f t="shared" si="7"/>
        <v>522185</v>
      </c>
    </row>
    <row r="94" spans="1:10" s="1" customFormat="1" ht="80.25" customHeight="1" x14ac:dyDescent="0.3">
      <c r="A94" s="165" t="s">
        <v>289</v>
      </c>
      <c r="B94" s="140" t="s">
        <v>288</v>
      </c>
      <c r="C94" s="140" t="s">
        <v>29</v>
      </c>
      <c r="D94" s="141" t="s">
        <v>287</v>
      </c>
      <c r="E94" s="30" t="s">
        <v>167</v>
      </c>
      <c r="F94" s="52" t="s">
        <v>320</v>
      </c>
      <c r="G94" s="8">
        <f t="shared" si="12"/>
        <v>10049852</v>
      </c>
      <c r="H94" s="31">
        <v>0</v>
      </c>
      <c r="I94" s="31">
        <f>7702800+112000+2235052</f>
        <v>10049852</v>
      </c>
      <c r="J94" s="32">
        <f t="shared" si="7"/>
        <v>10049852</v>
      </c>
    </row>
    <row r="95" spans="1:10" s="1" customFormat="1" ht="80.25" customHeight="1" x14ac:dyDescent="0.3">
      <c r="A95" s="153" t="s">
        <v>283</v>
      </c>
      <c r="B95" s="140" t="s">
        <v>135</v>
      </c>
      <c r="C95" s="140" t="s">
        <v>29</v>
      </c>
      <c r="D95" s="141" t="s">
        <v>136</v>
      </c>
      <c r="E95" s="30" t="s">
        <v>167</v>
      </c>
      <c r="F95" s="52" t="s">
        <v>320</v>
      </c>
      <c r="G95" s="8">
        <f t="shared" si="12"/>
        <v>710392</v>
      </c>
      <c r="H95" s="31">
        <v>0</v>
      </c>
      <c r="I95" s="31">
        <f>J95</f>
        <v>710392</v>
      </c>
      <c r="J95" s="32">
        <f>213272+497120</f>
        <v>710392</v>
      </c>
    </row>
    <row r="96" spans="1:10" s="1" customFormat="1" ht="70.2" customHeight="1" x14ac:dyDescent="0.3">
      <c r="A96" s="165" t="s">
        <v>253</v>
      </c>
      <c r="B96" s="140" t="s">
        <v>28</v>
      </c>
      <c r="C96" s="140" t="s">
        <v>29</v>
      </c>
      <c r="D96" s="141" t="s">
        <v>30</v>
      </c>
      <c r="E96" s="30" t="s">
        <v>167</v>
      </c>
      <c r="F96" s="52" t="s">
        <v>320</v>
      </c>
      <c r="G96" s="8">
        <f t="shared" si="12"/>
        <v>14474223</v>
      </c>
      <c r="H96" s="31">
        <v>0</v>
      </c>
      <c r="I96" s="31">
        <f>8403808+2127676+1495530+1644000+36203+36659+156690+236657+337000</f>
        <v>14474223</v>
      </c>
      <c r="J96" s="32">
        <f t="shared" si="7"/>
        <v>14474223</v>
      </c>
    </row>
    <row r="97" spans="1:10" s="1" customFormat="1" ht="73.95" customHeight="1" x14ac:dyDescent="0.3">
      <c r="A97" s="173" t="s">
        <v>254</v>
      </c>
      <c r="B97" s="134" t="s">
        <v>255</v>
      </c>
      <c r="C97" s="134" t="s">
        <v>148</v>
      </c>
      <c r="D97" s="135" t="s">
        <v>256</v>
      </c>
      <c r="E97" s="30" t="s">
        <v>272</v>
      </c>
      <c r="F97" s="160" t="s">
        <v>307</v>
      </c>
      <c r="G97" s="8">
        <f t="shared" ref="G97" si="13">H97+I97</f>
        <v>307755</v>
      </c>
      <c r="H97" s="31">
        <v>0</v>
      </c>
      <c r="I97" s="31">
        <v>307755</v>
      </c>
      <c r="J97" s="32">
        <f t="shared" si="7"/>
        <v>307755</v>
      </c>
    </row>
    <row r="98" spans="1:10" s="1" customFormat="1" ht="73.95" customHeight="1" x14ac:dyDescent="0.3">
      <c r="A98" s="165" t="s">
        <v>299</v>
      </c>
      <c r="B98" s="140" t="s">
        <v>300</v>
      </c>
      <c r="C98" s="140" t="s">
        <v>148</v>
      </c>
      <c r="D98" s="141" t="s">
        <v>301</v>
      </c>
      <c r="E98" s="30" t="s">
        <v>272</v>
      </c>
      <c r="F98" s="160" t="s">
        <v>307</v>
      </c>
      <c r="G98" s="8">
        <f t="shared" ref="G98" si="14">H98+I98</f>
        <v>3323992</v>
      </c>
      <c r="H98" s="31">
        <v>0</v>
      </c>
      <c r="I98" s="31">
        <v>3323992</v>
      </c>
      <c r="J98" s="32">
        <f t="shared" ref="J98" si="15">I98</f>
        <v>3323992</v>
      </c>
    </row>
    <row r="99" spans="1:10" s="1" customFormat="1" ht="87" customHeight="1" x14ac:dyDescent="0.3">
      <c r="A99" s="165" t="s">
        <v>257</v>
      </c>
      <c r="B99" s="140" t="s">
        <v>258</v>
      </c>
      <c r="C99" s="140" t="s">
        <v>148</v>
      </c>
      <c r="D99" s="141" t="s">
        <v>259</v>
      </c>
      <c r="E99" s="30" t="s">
        <v>272</v>
      </c>
      <c r="F99" s="160" t="s">
        <v>307</v>
      </c>
      <c r="G99" s="8">
        <f t="shared" ref="G99" si="16">H99+I99</f>
        <v>1865034</v>
      </c>
      <c r="H99" s="31">
        <v>0</v>
      </c>
      <c r="I99" s="31">
        <v>1865034</v>
      </c>
      <c r="J99" s="32">
        <f t="shared" si="7"/>
        <v>1865034</v>
      </c>
    </row>
    <row r="100" spans="1:10" ht="84" customHeight="1" x14ac:dyDescent="0.25">
      <c r="A100" s="180" t="s">
        <v>149</v>
      </c>
      <c r="B100" s="119" t="s">
        <v>150</v>
      </c>
      <c r="C100" s="119" t="s">
        <v>148</v>
      </c>
      <c r="D100" s="56" t="s">
        <v>151</v>
      </c>
      <c r="E100" s="30" t="s">
        <v>170</v>
      </c>
      <c r="F100" s="160" t="s">
        <v>307</v>
      </c>
      <c r="G100" s="8">
        <f>I100</f>
        <v>3090106</v>
      </c>
      <c r="H100" s="31">
        <v>0</v>
      </c>
      <c r="I100" s="31">
        <f>2724014+196092+170000</f>
        <v>3090106</v>
      </c>
      <c r="J100" s="32">
        <f t="shared" si="7"/>
        <v>3090106</v>
      </c>
    </row>
    <row r="101" spans="1:10" ht="79.95" customHeight="1" x14ac:dyDescent="0.25">
      <c r="A101" s="173" t="s">
        <v>260</v>
      </c>
      <c r="B101" s="134" t="s">
        <v>139</v>
      </c>
      <c r="C101" s="134" t="s">
        <v>140</v>
      </c>
      <c r="D101" s="135" t="s">
        <v>141</v>
      </c>
      <c r="E101" s="30" t="s">
        <v>167</v>
      </c>
      <c r="F101" s="52" t="s">
        <v>320</v>
      </c>
      <c r="G101" s="8">
        <f>I101</f>
        <v>4287510</v>
      </c>
      <c r="H101" s="31">
        <v>0</v>
      </c>
      <c r="I101" s="31">
        <f>4443182+200000+14000000-14200000+751850-907522</f>
        <v>4287510</v>
      </c>
      <c r="J101" s="32">
        <f t="shared" si="7"/>
        <v>4287510</v>
      </c>
    </row>
    <row r="102" spans="1:10" ht="74.400000000000006" customHeight="1" x14ac:dyDescent="0.25">
      <c r="A102" s="173" t="s">
        <v>261</v>
      </c>
      <c r="B102" s="134" t="s">
        <v>241</v>
      </c>
      <c r="C102" s="134" t="s">
        <v>220</v>
      </c>
      <c r="D102" s="135" t="s">
        <v>262</v>
      </c>
      <c r="E102" s="30" t="s">
        <v>167</v>
      </c>
      <c r="F102" s="52" t="s">
        <v>320</v>
      </c>
      <c r="G102" s="8">
        <f>I102</f>
        <v>468060</v>
      </c>
      <c r="H102" s="31">
        <v>0</v>
      </c>
      <c r="I102" s="31">
        <v>468060</v>
      </c>
      <c r="J102" s="32">
        <f t="shared" si="7"/>
        <v>468060</v>
      </c>
    </row>
    <row r="103" spans="1:10" ht="80.25" customHeight="1" x14ac:dyDescent="0.25">
      <c r="A103" s="173" t="s">
        <v>261</v>
      </c>
      <c r="B103" s="134" t="s">
        <v>241</v>
      </c>
      <c r="C103" s="134" t="s">
        <v>220</v>
      </c>
      <c r="D103" s="135" t="s">
        <v>262</v>
      </c>
      <c r="E103" s="30" t="s">
        <v>170</v>
      </c>
      <c r="F103" s="160" t="s">
        <v>307</v>
      </c>
      <c r="G103" s="8">
        <f>I103</f>
        <v>1562018</v>
      </c>
      <c r="H103" s="31">
        <v>0</v>
      </c>
      <c r="I103" s="31">
        <f>782460+779558</f>
        <v>1562018</v>
      </c>
      <c r="J103" s="32">
        <f t="shared" si="7"/>
        <v>1562018</v>
      </c>
    </row>
    <row r="104" spans="1:10" ht="52.8" customHeight="1" thickBot="1" x14ac:dyDescent="0.3">
      <c r="A104" s="147">
        <v>1600000</v>
      </c>
      <c r="B104" s="197" t="s">
        <v>16</v>
      </c>
      <c r="C104" s="197" t="s">
        <v>16</v>
      </c>
      <c r="D104" s="198" t="s">
        <v>221</v>
      </c>
      <c r="E104" s="199" t="s">
        <v>16</v>
      </c>
      <c r="F104" s="199" t="s">
        <v>16</v>
      </c>
      <c r="G104" s="58">
        <f t="shared" ref="G104" si="17">H104+I104</f>
        <v>10025000</v>
      </c>
      <c r="H104" s="200">
        <f>H105</f>
        <v>0</v>
      </c>
      <c r="I104" s="200">
        <f>I105</f>
        <v>10025000</v>
      </c>
      <c r="J104" s="201">
        <f>J105</f>
        <v>10025000</v>
      </c>
    </row>
    <row r="105" spans="1:10" ht="67.2" customHeight="1" thickBot="1" x14ac:dyDescent="0.3">
      <c r="A105" s="169">
        <v>1610000</v>
      </c>
      <c r="B105" s="25" t="s">
        <v>16</v>
      </c>
      <c r="C105" s="25" t="s">
        <v>16</v>
      </c>
      <c r="D105" s="185" t="s">
        <v>221</v>
      </c>
      <c r="E105" s="26" t="s">
        <v>16</v>
      </c>
      <c r="F105" s="26" t="s">
        <v>16</v>
      </c>
      <c r="G105" s="38">
        <f>G106</f>
        <v>10025000</v>
      </c>
      <c r="H105" s="31">
        <v>0</v>
      </c>
      <c r="I105" s="31">
        <v>10025000</v>
      </c>
      <c r="J105" s="32">
        <f t="shared" ref="J105:J106" si="18">I105</f>
        <v>10025000</v>
      </c>
    </row>
    <row r="106" spans="1:10" ht="80.25" customHeight="1" thickBot="1" x14ac:dyDescent="0.3">
      <c r="A106" s="165" t="s">
        <v>295</v>
      </c>
      <c r="B106" s="138" t="s">
        <v>296</v>
      </c>
      <c r="C106" s="225" t="s">
        <v>148</v>
      </c>
      <c r="D106" s="187" t="s">
        <v>294</v>
      </c>
      <c r="E106" s="33" t="s">
        <v>302</v>
      </c>
      <c r="F106" s="96" t="s">
        <v>309</v>
      </c>
      <c r="G106" s="191">
        <f t="shared" ref="G106" si="19">H106+I106</f>
        <v>10025000</v>
      </c>
      <c r="H106" s="35">
        <v>0</v>
      </c>
      <c r="I106" s="35">
        <v>10025000</v>
      </c>
      <c r="J106" s="36">
        <f t="shared" si="18"/>
        <v>10025000</v>
      </c>
    </row>
    <row r="107" spans="1:10" ht="58.8" customHeight="1" thickBot="1" x14ac:dyDescent="0.3">
      <c r="A107" s="226">
        <v>2700000</v>
      </c>
      <c r="B107" s="227"/>
      <c r="C107" s="227"/>
      <c r="D107" s="228" t="s">
        <v>222</v>
      </c>
      <c r="E107" s="229"/>
      <c r="F107" s="230"/>
      <c r="G107" s="22">
        <f>H107</f>
        <v>25000000</v>
      </c>
      <c r="H107" s="23">
        <f>H108</f>
        <v>25000000</v>
      </c>
      <c r="I107" s="23"/>
      <c r="J107" s="24"/>
    </row>
    <row r="108" spans="1:10" ht="42" customHeight="1" x14ac:dyDescent="0.25">
      <c r="A108" s="231">
        <v>2710000</v>
      </c>
      <c r="B108" s="232"/>
      <c r="C108" s="232"/>
      <c r="D108" s="233" t="s">
        <v>222</v>
      </c>
      <c r="E108" s="234"/>
      <c r="F108" s="235"/>
      <c r="G108" s="42">
        <f>H108</f>
        <v>25000000</v>
      </c>
      <c r="H108" s="43">
        <f>H109</f>
        <v>25000000</v>
      </c>
      <c r="I108" s="43"/>
      <c r="J108" s="44"/>
    </row>
    <row r="109" spans="1:10" ht="58.8" customHeight="1" thickBot="1" x14ac:dyDescent="0.3">
      <c r="A109" s="210">
        <v>2718861</v>
      </c>
      <c r="B109" s="211">
        <v>8861</v>
      </c>
      <c r="C109" s="236" t="s">
        <v>220</v>
      </c>
      <c r="D109" s="214" t="s">
        <v>336</v>
      </c>
      <c r="E109" s="144" t="s">
        <v>338</v>
      </c>
      <c r="F109" s="118" t="s">
        <v>339</v>
      </c>
      <c r="G109" s="191">
        <f>H109</f>
        <v>25000000</v>
      </c>
      <c r="H109" s="188">
        <v>25000000</v>
      </c>
      <c r="I109" s="188"/>
      <c r="J109" s="189"/>
    </row>
    <row r="110" spans="1:10" ht="80.25" customHeight="1" thickBot="1" x14ac:dyDescent="0.3">
      <c r="A110" s="161">
        <v>3100000</v>
      </c>
      <c r="B110" s="20" t="s">
        <v>16</v>
      </c>
      <c r="C110" s="20" t="s">
        <v>16</v>
      </c>
      <c r="D110" s="110" t="s">
        <v>223</v>
      </c>
      <c r="E110" s="21" t="s">
        <v>16</v>
      </c>
      <c r="F110" s="21" t="s">
        <v>16</v>
      </c>
      <c r="G110" s="22">
        <f t="shared" ref="G110" si="20">H110+I110</f>
        <v>11264887</v>
      </c>
      <c r="H110" s="23">
        <f t="shared" ref="H110:J111" si="21">H111</f>
        <v>11264887</v>
      </c>
      <c r="I110" s="23">
        <f t="shared" si="21"/>
        <v>0</v>
      </c>
      <c r="J110" s="24">
        <f t="shared" si="21"/>
        <v>0</v>
      </c>
    </row>
    <row r="111" spans="1:10" ht="49.8" customHeight="1" x14ac:dyDescent="0.25">
      <c r="A111" s="169">
        <v>3110000</v>
      </c>
      <c r="B111" s="25" t="s">
        <v>16</v>
      </c>
      <c r="C111" s="25" t="s">
        <v>16</v>
      </c>
      <c r="D111" s="41" t="s">
        <v>223</v>
      </c>
      <c r="E111" s="26" t="s">
        <v>16</v>
      </c>
      <c r="F111" s="26" t="s">
        <v>16</v>
      </c>
      <c r="G111" s="38">
        <f>G112</f>
        <v>11264887</v>
      </c>
      <c r="H111" s="38">
        <f t="shared" si="21"/>
        <v>11264887</v>
      </c>
      <c r="I111" s="157">
        <f t="shared" si="21"/>
        <v>0</v>
      </c>
      <c r="J111" s="39">
        <f t="shared" si="21"/>
        <v>0</v>
      </c>
    </row>
    <row r="112" spans="1:10" ht="80.25" customHeight="1" x14ac:dyDescent="0.25">
      <c r="A112" s="173" t="s">
        <v>297</v>
      </c>
      <c r="B112" s="152" t="s">
        <v>245</v>
      </c>
      <c r="C112" s="142" t="s">
        <v>235</v>
      </c>
      <c r="D112" s="155" t="s">
        <v>236</v>
      </c>
      <c r="E112" s="30" t="s">
        <v>167</v>
      </c>
      <c r="F112" s="52" t="s">
        <v>320</v>
      </c>
      <c r="G112" s="27">
        <f t="shared" ref="G112" si="22">H112+I112</f>
        <v>11264887</v>
      </c>
      <c r="H112" s="31">
        <v>11264887</v>
      </c>
      <c r="I112" s="31">
        <v>0</v>
      </c>
      <c r="J112" s="32">
        <v>0</v>
      </c>
    </row>
    <row r="113" spans="1:16" ht="16.2" thickBot="1" x14ac:dyDescent="0.3">
      <c r="A113" s="147" t="s">
        <v>7</v>
      </c>
      <c r="B113" s="148" t="s">
        <v>7</v>
      </c>
      <c r="C113" s="148" t="s">
        <v>7</v>
      </c>
      <c r="D113" s="149" t="s">
        <v>152</v>
      </c>
      <c r="E113" s="148" t="s">
        <v>7</v>
      </c>
      <c r="F113" s="148" t="s">
        <v>7</v>
      </c>
      <c r="G113" s="58">
        <f>G23+G43+G53+G59+G62+G77+G87+G110+G104+G107</f>
        <v>338304933</v>
      </c>
      <c r="H113" s="58">
        <f>H23+H43+H53+H59+H62+H77+H87+H110+H104+H107</f>
        <v>223247097</v>
      </c>
      <c r="I113" s="58">
        <f>I23+I43+I53+I59+I62+I77+I87+I110+I104</f>
        <v>115057836</v>
      </c>
      <c r="J113" s="150">
        <f>J23+J43+J53+J59+J62+J77+J87+J110+J104</f>
        <v>114489532</v>
      </c>
    </row>
    <row r="114" spans="1:16" ht="15.6" x14ac:dyDescent="0.25">
      <c r="A114" s="47"/>
      <c r="B114" s="47"/>
      <c r="C114" s="47"/>
      <c r="D114" s="48"/>
      <c r="E114" s="48"/>
      <c r="F114" s="48"/>
      <c r="G114" s="49"/>
      <c r="H114" s="49"/>
      <c r="I114" s="49"/>
      <c r="J114" s="49"/>
    </row>
    <row r="115" spans="1:16" ht="7.8" customHeight="1" x14ac:dyDescent="0.25">
      <c r="A115" s="47"/>
      <c r="B115" s="47"/>
      <c r="C115" s="47"/>
      <c r="D115" s="48"/>
      <c r="E115" s="48"/>
      <c r="F115" s="48"/>
      <c r="G115" s="49"/>
      <c r="H115" s="49"/>
      <c r="I115" s="49"/>
      <c r="J115" s="49"/>
    </row>
    <row r="116" spans="1:16" ht="7.8" hidden="1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6" s="108" customFormat="1" ht="28.95" customHeight="1" x14ac:dyDescent="0.3">
      <c r="A117" s="275" t="s">
        <v>201</v>
      </c>
      <c r="B117" s="275"/>
      <c r="C117" s="275"/>
      <c r="D117" s="275"/>
      <c r="E117" s="104"/>
      <c r="F117" s="104"/>
      <c r="G117" s="104" t="s">
        <v>202</v>
      </c>
      <c r="H117" s="104"/>
      <c r="I117" s="104"/>
      <c r="K117" s="104"/>
      <c r="L117" s="105"/>
      <c r="M117" s="104"/>
      <c r="N117" s="104"/>
      <c r="O117" s="106"/>
      <c r="P117" s="107"/>
    </row>
    <row r="118" spans="1:16" s="64" customFormat="1" ht="21" x14ac:dyDescent="0.4">
      <c r="A118" s="63"/>
      <c r="B118" s="63"/>
      <c r="G118" s="66"/>
    </row>
    <row r="119" spans="1:16" s="65" customFormat="1" ht="15.6" x14ac:dyDescent="0.3">
      <c r="A119" s="67"/>
      <c r="B119" s="67"/>
    </row>
  </sheetData>
  <mergeCells count="13">
    <mergeCell ref="H5:I5"/>
    <mergeCell ref="A117:D117"/>
    <mergeCell ref="H20:H21"/>
    <mergeCell ref="I20:J20"/>
    <mergeCell ref="A16:J16"/>
    <mergeCell ref="A18:B18"/>
    <mergeCell ref="A20:A21"/>
    <mergeCell ref="B20:B21"/>
    <mergeCell ref="C20:C21"/>
    <mergeCell ref="D20:D21"/>
    <mergeCell ref="E20:E21"/>
    <mergeCell ref="F20:F21"/>
    <mergeCell ref="G20:G21"/>
  </mergeCells>
  <pageMargins left="0.78740157480314965" right="0.78740157480314965" top="1.1811023622047245" bottom="0.39370078740157483" header="0.31496062992125984" footer="0.31496062992125984"/>
  <pageSetup paperSize="9" scale="65" orientation="landscape" r:id="rId1"/>
  <rowBreaks count="4" manualBreakCount="4">
    <brk id="42" max="9" man="1"/>
    <brk id="97" max="9" man="1"/>
    <brk id="103" max="9" man="1"/>
    <brk id="11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 2 Джерела</vt:lpstr>
      <vt:lpstr>дод 4 Кредитув</vt:lpstr>
      <vt:lpstr>дод 7 Програми</vt:lpstr>
      <vt:lpstr>'дод 7 Програми'!Заголовки_для_печати</vt:lpstr>
      <vt:lpstr>'дод 2 Джерела'!Область_печати</vt:lpstr>
      <vt:lpstr>'дод 7 Програми'!Область_печати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polzovatel</dc:creator>
  <cp:lastModifiedBy>Татьяна</cp:lastModifiedBy>
  <cp:lastPrinted>2023-09-05T10:10:00Z</cp:lastPrinted>
  <dcterms:created xsi:type="dcterms:W3CDTF">2021-12-17T13:26:15Z</dcterms:created>
  <dcterms:modified xsi:type="dcterms:W3CDTF">2023-09-05T10:13:51Z</dcterms:modified>
</cp:coreProperties>
</file>