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3AC59A2B-4134-4C04-9A93-F87A30C661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</sheets>
  <definedNames>
    <definedName name="_xlnm.Print_Area" localSheetId="0">'Дод 1'!$A$1:$E$40</definedName>
    <definedName name="_xlnm.Print_Area" localSheetId="1">'Дод 2'!$A$1:$M$40</definedName>
    <definedName name="_xlnm.Print_Area" localSheetId="2">'Дод 3'!$A$1:$E$40</definedName>
    <definedName name="_xlnm.Print_Area" localSheetId="3">'Дод 4'!$A$1:$E$40</definedName>
    <definedName name="_xlnm.Print_Area" localSheetId="4">'Дод 5'!$A$1:$E$41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E32" i="5" s="1"/>
  <c r="D36" i="5"/>
  <c r="D27" i="5"/>
  <c r="E27" i="5" s="1"/>
  <c r="D33" i="5"/>
  <c r="E33" i="5" s="1"/>
  <c r="D28" i="5"/>
  <c r="E28" i="5" s="1"/>
  <c r="D11" i="5"/>
  <c r="E11" i="5" s="1"/>
  <c r="D18" i="5"/>
  <c r="E18" i="5" s="1"/>
  <c r="H16" i="2"/>
  <c r="M16" i="2" s="1"/>
  <c r="D20" i="5"/>
  <c r="D23" i="3"/>
  <c r="E23" i="3" s="1"/>
  <c r="H17" i="2"/>
  <c r="L17" i="2" s="1"/>
  <c r="H31" i="2"/>
  <c r="K31" i="2" s="1"/>
  <c r="D22" i="5"/>
  <c r="E22" i="5" s="1"/>
  <c r="H19" i="2"/>
  <c r="J19" i="2" s="1"/>
  <c r="H21" i="2"/>
  <c r="D25" i="5" s="1"/>
  <c r="E25" i="5" s="1"/>
  <c r="D12" i="5"/>
  <c r="D16" i="4"/>
  <c r="D16" i="3"/>
  <c r="E16" i="3" s="1"/>
  <c r="D16" i="1"/>
  <c r="H15" i="2" s="1"/>
  <c r="D13" i="5"/>
  <c r="E13" i="5" s="1"/>
  <c r="H14" i="2"/>
  <c r="J14" i="2" s="1"/>
  <c r="D15" i="1"/>
  <c r="E15" i="1" s="1"/>
  <c r="D14" i="1"/>
  <c r="D15" i="5" s="1"/>
  <c r="E15" i="5" s="1"/>
  <c r="D33" i="1"/>
  <c r="E33" i="1" s="1"/>
  <c r="D28" i="1"/>
  <c r="E28" i="1" s="1"/>
  <c r="D29" i="1"/>
  <c r="D30" i="5" s="1"/>
  <c r="E30" i="5" s="1"/>
  <c r="D32" i="1"/>
  <c r="D33" i="4" s="1"/>
  <c r="E33" i="4" s="1"/>
  <c r="D31" i="1"/>
  <c r="D32" i="3" s="1"/>
  <c r="E32" i="3" s="1"/>
  <c r="D30" i="1"/>
  <c r="D31" i="4" s="1"/>
  <c r="E31" i="4" s="1"/>
  <c r="D18" i="1"/>
  <c r="D21" i="4"/>
  <c r="E21" i="4" s="1"/>
  <c r="D20" i="1"/>
  <c r="E20" i="1" s="1"/>
  <c r="D14" i="5"/>
  <c r="E14" i="5" s="1"/>
  <c r="D13" i="1"/>
  <c r="D13" i="4" s="1"/>
  <c r="E13" i="4" s="1"/>
  <c r="H10" i="2"/>
  <c r="J10" i="2" s="1"/>
  <c r="D10" i="1"/>
  <c r="E10" i="1" s="1"/>
  <c r="D9" i="1"/>
  <c r="E9" i="1" s="1"/>
  <c r="D10" i="5"/>
  <c r="E10" i="5" s="1"/>
  <c r="D28" i="4"/>
  <c r="E28" i="4" s="1"/>
  <c r="D28" i="3"/>
  <c r="E28" i="3" s="1"/>
  <c r="H26" i="2"/>
  <c r="I26" i="2" s="1"/>
  <c r="D23" i="5"/>
  <c r="E23" i="5" s="1"/>
  <c r="D27" i="4"/>
  <c r="E27" i="4" s="1"/>
  <c r="D27" i="3"/>
  <c r="E27" i="3" s="1"/>
  <c r="H22" i="2"/>
  <c r="L22" i="2" s="1"/>
  <c r="D26" i="4"/>
  <c r="E26" i="4" s="1"/>
  <c r="D26" i="3"/>
  <c r="E26" i="3" s="1"/>
  <c r="H25" i="2"/>
  <c r="J25" i="2" s="1"/>
  <c r="D26" i="5"/>
  <c r="E26" i="5" s="1"/>
  <c r="D37" i="5"/>
  <c r="E37" i="5" s="1"/>
  <c r="D25" i="4"/>
  <c r="E25" i="4" s="1"/>
  <c r="D25" i="3"/>
  <c r="E25" i="3" s="1"/>
  <c r="H24" i="2"/>
  <c r="M24" i="2" s="1"/>
  <c r="D24" i="4"/>
  <c r="E24" i="4" s="1"/>
  <c r="D24" i="3"/>
  <c r="E24" i="3" s="1"/>
  <c r="H23" i="2"/>
  <c r="J23" i="2" s="1"/>
  <c r="D21" i="1"/>
  <c r="D22" i="4" s="1"/>
  <c r="E22" i="4" s="1"/>
  <c r="D24" i="5"/>
  <c r="E24" i="5" s="1"/>
  <c r="D19" i="4"/>
  <c r="E19" i="4" s="1"/>
  <c r="D19" i="3"/>
  <c r="E19" i="3" s="1"/>
  <c r="H20" i="2"/>
  <c r="I20" i="2" s="1"/>
  <c r="D21" i="5"/>
  <c r="E21" i="5" s="1"/>
  <c r="D17" i="4"/>
  <c r="E17" i="4" s="1"/>
  <c r="D17" i="3"/>
  <c r="E17" i="3" s="1"/>
  <c r="H18" i="2"/>
  <c r="M18" i="2" s="1"/>
  <c r="D12" i="4"/>
  <c r="E12" i="4" s="1"/>
  <c r="D12" i="3"/>
  <c r="E12" i="3" s="1"/>
  <c r="H11" i="2"/>
  <c r="I11" i="2" s="1"/>
  <c r="D11" i="4"/>
  <c r="E11" i="4" s="1"/>
  <c r="D11" i="3"/>
  <c r="E11" i="3" s="1"/>
  <c r="D7" i="5"/>
  <c r="E7" i="5" s="1"/>
  <c r="D8" i="4"/>
  <c r="E8" i="4" s="1"/>
  <c r="D8" i="3"/>
  <c r="E8" i="3" s="1"/>
  <c r="H8" i="2"/>
  <c r="M8" i="2" s="1"/>
  <c r="D6" i="5"/>
  <c r="E6" i="5" s="1"/>
  <c r="D5" i="5"/>
  <c r="E5" i="5" s="1"/>
  <c r="D6" i="4"/>
  <c r="E6" i="4" s="1"/>
  <c r="D7" i="4"/>
  <c r="E7" i="4" s="1"/>
  <c r="D7" i="3"/>
  <c r="E7" i="3" s="1"/>
  <c r="D6" i="3"/>
  <c r="E6" i="3" s="1"/>
  <c r="H7" i="2"/>
  <c r="K7" i="2" s="1"/>
  <c r="H6" i="2"/>
  <c r="I6" i="2" s="1"/>
  <c r="E6" i="1"/>
  <c r="E34" i="5"/>
  <c r="E36" i="5"/>
  <c r="E20" i="5"/>
  <c r="E12" i="5"/>
  <c r="E16" i="4"/>
  <c r="E21" i="3"/>
  <c r="E22" i="1"/>
  <c r="M31" i="2"/>
  <c r="L16" i="2"/>
  <c r="K17" i="2"/>
  <c r="K21" i="2"/>
  <c r="J16" i="2"/>
  <c r="J21" i="2"/>
  <c r="J31" i="2"/>
  <c r="E32" i="1"/>
  <c r="E24" i="1"/>
  <c r="E23" i="1"/>
  <c r="E7" i="1"/>
  <c r="E8" i="1"/>
  <c r="E11" i="1"/>
  <c r="E12" i="1"/>
  <c r="E16" i="1"/>
  <c r="E17" i="1"/>
  <c r="E19" i="1"/>
  <c r="E25" i="1"/>
  <c r="E26" i="1"/>
  <c r="E27" i="1"/>
  <c r="L31" i="2" l="1"/>
  <c r="M21" i="2"/>
  <c r="D20" i="3"/>
  <c r="E20" i="3" s="1"/>
  <c r="D31" i="5"/>
  <c r="E31" i="5" s="1"/>
  <c r="I21" i="2"/>
  <c r="L21" i="2"/>
  <c r="M15" i="2"/>
  <c r="L15" i="2"/>
  <c r="K15" i="2"/>
  <c r="J15" i="2"/>
  <c r="I15" i="2"/>
  <c r="D16" i="5"/>
  <c r="E16" i="5" s="1"/>
  <c r="D20" i="4"/>
  <c r="E20" i="4" s="1"/>
  <c r="H32" i="2"/>
  <c r="L32" i="2" s="1"/>
  <c r="D23" i="4"/>
  <c r="E23" i="4" s="1"/>
  <c r="I16" i="2"/>
  <c r="K16" i="2"/>
  <c r="I19" i="2"/>
  <c r="M19" i="2"/>
  <c r="K19" i="2"/>
  <c r="L19" i="2"/>
  <c r="D15" i="3"/>
  <c r="E15" i="3" s="1"/>
  <c r="D15" i="4"/>
  <c r="E15" i="4" s="1"/>
  <c r="D17" i="5"/>
  <c r="E17" i="5" s="1"/>
  <c r="L14" i="2"/>
  <c r="M14" i="2"/>
  <c r="K14" i="2"/>
  <c r="I14" i="2"/>
  <c r="D29" i="4"/>
  <c r="E29" i="4" s="1"/>
  <c r="H27" i="2"/>
  <c r="M27" i="2" s="1"/>
  <c r="D29" i="5"/>
  <c r="E29" i="5" s="1"/>
  <c r="D29" i="3"/>
  <c r="E29" i="3" s="1"/>
  <c r="E31" i="1"/>
  <c r="E18" i="1"/>
  <c r="E14" i="1"/>
  <c r="E29" i="1"/>
  <c r="K23" i="2"/>
  <c r="H13" i="2"/>
  <c r="J13" i="2" s="1"/>
  <c r="D14" i="3"/>
  <c r="E14" i="3" s="1"/>
  <c r="D14" i="4"/>
  <c r="E14" i="4" s="1"/>
  <c r="H28" i="2"/>
  <c r="M28" i="2" s="1"/>
  <c r="D30" i="3"/>
  <c r="E30" i="3" s="1"/>
  <c r="D30" i="4"/>
  <c r="E30" i="4" s="1"/>
  <c r="E30" i="1"/>
  <c r="K18" i="2"/>
  <c r="H29" i="2"/>
  <c r="K29" i="2" s="1"/>
  <c r="D32" i="4"/>
  <c r="E32" i="4" s="1"/>
  <c r="D35" i="5"/>
  <c r="E35" i="5" s="1"/>
  <c r="H30" i="2"/>
  <c r="D33" i="3"/>
  <c r="E33" i="3" s="1"/>
  <c r="J8" i="2"/>
  <c r="I18" i="2"/>
  <c r="M7" i="2"/>
  <c r="E21" i="1"/>
  <c r="J18" i="2"/>
  <c r="L18" i="2"/>
  <c r="D31" i="3"/>
  <c r="E31" i="3" s="1"/>
  <c r="H12" i="2"/>
  <c r="L26" i="2"/>
  <c r="M25" i="2"/>
  <c r="M23" i="2"/>
  <c r="E13" i="1"/>
  <c r="L25" i="2"/>
  <c r="L11" i="2"/>
  <c r="K26" i="2"/>
  <c r="K25" i="2"/>
  <c r="I25" i="2"/>
  <c r="M26" i="2"/>
  <c r="L23" i="2"/>
  <c r="J26" i="2"/>
  <c r="I23" i="2"/>
  <c r="D18" i="3"/>
  <c r="E18" i="3" s="1"/>
  <c r="D18" i="4"/>
  <c r="E18" i="4" s="1"/>
  <c r="D13" i="3"/>
  <c r="E13" i="3" s="1"/>
  <c r="D9" i="5"/>
  <c r="E9" i="5" s="1"/>
  <c r="H9" i="2"/>
  <c r="I9" i="2" s="1"/>
  <c r="D10" i="3"/>
  <c r="E10" i="3" s="1"/>
  <c r="D10" i="4"/>
  <c r="E10" i="4" s="1"/>
  <c r="D9" i="3"/>
  <c r="E9" i="3" s="1"/>
  <c r="L20" i="2"/>
  <c r="D9" i="4"/>
  <c r="E9" i="4" s="1"/>
  <c r="D8" i="5"/>
  <c r="E8" i="5" s="1"/>
  <c r="I10" i="2"/>
  <c r="L10" i="2"/>
  <c r="D19" i="5"/>
  <c r="E19" i="5" s="1"/>
  <c r="D22" i="3"/>
  <c r="E22" i="3" s="1"/>
  <c r="J22" i="2"/>
  <c r="K11" i="2"/>
  <c r="J6" i="2"/>
  <c r="M20" i="2"/>
  <c r="M11" i="2"/>
  <c r="I22" i="2"/>
  <c r="J20" i="2"/>
  <c r="J11" i="2"/>
  <c r="M10" i="2"/>
  <c r="I24" i="2"/>
  <c r="K22" i="2"/>
  <c r="K6" i="2"/>
  <c r="I8" i="2"/>
  <c r="K20" i="2"/>
  <c r="M22" i="2"/>
  <c r="I7" i="2"/>
  <c r="L8" i="2"/>
  <c r="K10" i="2"/>
  <c r="K8" i="2"/>
  <c r="J24" i="2"/>
  <c r="L6" i="2"/>
  <c r="K24" i="2"/>
  <c r="L24" i="2"/>
  <c r="L7" i="2"/>
  <c r="J7" i="2"/>
  <c r="M6" i="2"/>
  <c r="J17" i="2"/>
  <c r="I17" i="2"/>
  <c r="M17" i="2"/>
  <c r="I27" i="2" l="1"/>
  <c r="L27" i="2"/>
  <c r="J27" i="2"/>
  <c r="K27" i="2"/>
  <c r="J32" i="2"/>
  <c r="M32" i="2"/>
  <c r="I32" i="2"/>
  <c r="K32" i="2"/>
  <c r="L28" i="2"/>
  <c r="I28" i="2"/>
  <c r="K28" i="2"/>
  <c r="J28" i="2"/>
  <c r="E34" i="1"/>
  <c r="I13" i="2"/>
  <c r="K13" i="2"/>
  <c r="E38" i="5"/>
  <c r="L13" i="2"/>
  <c r="M13" i="2"/>
  <c r="K30" i="2"/>
  <c r="J30" i="2"/>
  <c r="M30" i="2"/>
  <c r="I30" i="2"/>
  <c r="L30" i="2"/>
  <c r="I29" i="2"/>
  <c r="M29" i="2"/>
  <c r="J29" i="2"/>
  <c r="L29" i="2"/>
  <c r="E34" i="4"/>
  <c r="L9" i="2"/>
  <c r="K9" i="2"/>
  <c r="K12" i="2"/>
  <c r="J12" i="2"/>
  <c r="M12" i="2"/>
  <c r="I12" i="2"/>
  <c r="L12" i="2"/>
  <c r="J9" i="2"/>
  <c r="E34" i="3"/>
  <c r="M9" i="2"/>
  <c r="I33" i="2" l="1"/>
  <c r="M33" i="2"/>
  <c r="K33" i="2"/>
  <c r="J33" i="2"/>
  <c r="L33" i="2"/>
</calcChain>
</file>

<file path=xl/sharedStrings.xml><?xml version="1.0" encoding="utf-8"?>
<sst xmlns="http://schemas.openxmlformats.org/spreadsheetml/2006/main" count="234" uniqueCount="123">
  <si>
    <t>Назва продукту, г</t>
  </si>
  <si>
    <t>Хліб житньо-пшеничний</t>
  </si>
  <si>
    <t>Хліб пшеничний</t>
  </si>
  <si>
    <t>Борошно пшеничне першого ґатунку</t>
  </si>
  <si>
    <t>Крохмаль картопляний</t>
  </si>
  <si>
    <t>Крупи (рисова, манна, вівсяна, гречана, пшоняна, перлова), бобові</t>
  </si>
  <si>
    <t>Макаронні вироби</t>
  </si>
  <si>
    <t>Картопля</t>
  </si>
  <si>
    <t>Молоко</t>
  </si>
  <si>
    <t>Кефір</t>
  </si>
  <si>
    <t>М’який сир</t>
  </si>
  <si>
    <t>Птиця</t>
  </si>
  <si>
    <t>Риба (або фарш)</t>
  </si>
  <si>
    <t>Олія рослинна</t>
  </si>
  <si>
    <t>Сметана</t>
  </si>
  <si>
    <t>Цукор</t>
  </si>
  <si>
    <t>Желатин</t>
  </si>
  <si>
    <t>Йодована сіль</t>
  </si>
  <si>
    <t>Білковий соєвий концентрат</t>
  </si>
  <si>
    <t>Енергетична цінність</t>
  </si>
  <si>
    <t>Білки</t>
  </si>
  <si>
    <t>Жири</t>
  </si>
  <si>
    <t>Вуглеводи</t>
  </si>
  <si>
    <t>Соки</t>
  </si>
  <si>
    <t>Фрукти свіжі</t>
  </si>
  <si>
    <t>Сухофрукти</t>
  </si>
  <si>
    <t>Овочі, у тому числі капуста, морква,
 буряк, огірки, помідори, кабачки, гарбузи, цибуля, зелень</t>
  </si>
  <si>
    <t>Крупи (рисова, манна, вівсяна, 
гречана, пшоняна, перлова), бобові</t>
  </si>
  <si>
    <t>Яловичина (або фарш) або ковбасні 
вироби першого ґатунку</t>
  </si>
  <si>
    <t>Нормотрофія</t>
  </si>
  <si>
    <t>1-3</t>
  </si>
  <si>
    <t>3-6</t>
  </si>
  <si>
    <t>7-10</t>
  </si>
  <si>
    <t>11-14</t>
  </si>
  <si>
    <t>15-18</t>
  </si>
  <si>
    <t>Хліб житній</t>
  </si>
  <si>
    <t>Макаронні вироби, крупи, бобові</t>
  </si>
  <si>
    <t>Овочі, зелень</t>
  </si>
  <si>
    <t>Фрукти сухі</t>
  </si>
  <si>
    <t>Риба, рибні продукти</t>
  </si>
  <si>
    <t>Сир м’який</t>
  </si>
  <si>
    <t>Сир твердий</t>
  </si>
  <si>
    <t>Дріжджі</t>
  </si>
  <si>
    <t>Кондитерські вироби</t>
  </si>
  <si>
    <t xml:space="preserve">Борошно пшеничне </t>
  </si>
  <si>
    <t>М’ясо (яловичина першої категорії, 
свинина, баранина), птиця</t>
  </si>
  <si>
    <t>Кисломолочні продукти (кефір,
 йогурт, наріне)</t>
  </si>
  <si>
    <t>Соки фруктові,овочеві</t>
  </si>
  <si>
    <t>№ з/п</t>
  </si>
  <si>
    <t>Овочі, у тому числі капуста, морква, буряк, огірки, помідори, кабачки, гарбузи, цибуля, зелень</t>
  </si>
  <si>
    <t>Твердий сир</t>
  </si>
  <si>
    <t>Яловичина</t>
  </si>
  <si>
    <t>Риба, морепродукти</t>
  </si>
  <si>
    <t>Хліб житній,пшеничний грубого помолу,житньо-пшеничний (зерновий, висівковий, злаковий та ін.)</t>
  </si>
  <si>
    <t xml:space="preserve">Хліб пшеничний 1-го та вищого ґатунку </t>
  </si>
  <si>
    <t xml:space="preserve">Крохмаль </t>
  </si>
  <si>
    <t>Крупи,макаронні вироби та бобові</t>
  </si>
  <si>
    <t>Кондитерські вироби (цукерки, печиво, вафлі,зефір,повидло та ін.)</t>
  </si>
  <si>
    <t xml:space="preserve">Мед натуральний </t>
  </si>
  <si>
    <t>Овочі - всього, в т.ч.: буряк, морква, капуста, цибуля ріпчаста та зелена, помідори, огірки свіжі та консервовані,перець, баклажани, горошок зелений та  консервований, кукурудза, гарбуз, часник, томат, зелень та ін.</t>
  </si>
  <si>
    <t xml:space="preserve">Фрукти, ягоди, цитрусові </t>
  </si>
  <si>
    <t xml:space="preserve">Соки фруктові і овочеві </t>
  </si>
  <si>
    <t>Сухофрукти (чорнослив, курага, родзинки, інжир та ін.)</t>
  </si>
  <si>
    <t>М'ясо, м'ясопродукти (ковбасні вироби варені, копчені, субпродукти)</t>
  </si>
  <si>
    <t>Кури</t>
  </si>
  <si>
    <t xml:space="preserve">Риба, рибопродукти (оселедець, рибні консерви),продукти моря (крабові палички, морська капуста, кальмари, паста криля, мідії та ін.)   </t>
  </si>
  <si>
    <t xml:space="preserve">Кисломолочні (кефір, ряжанка, йогурт та ін.) </t>
  </si>
  <si>
    <t>Сири м'які</t>
  </si>
  <si>
    <t xml:space="preserve">Сири тверді </t>
  </si>
  <si>
    <t>Майонез</t>
  </si>
  <si>
    <t xml:space="preserve">Дріжджі  </t>
  </si>
  <si>
    <t>Оцет</t>
  </si>
  <si>
    <t>Сода</t>
  </si>
  <si>
    <t>Сіль</t>
  </si>
  <si>
    <t>Вартість
 денної норми, грн</t>
  </si>
  <si>
    <t>Вартість
 денної норми, грн (1-3)</t>
  </si>
  <si>
    <t>Вартість
 денної норми, грн (3-6)</t>
  </si>
  <si>
    <t>Вартість
 денної норми, грн (7-10)</t>
  </si>
  <si>
    <t>Вартість
 денної норми, грн (11-14)</t>
  </si>
  <si>
    <t>Вартість
 денної норми, грн (15-18)</t>
  </si>
  <si>
    <t>* норми харчування на одну вагітну жінку в день для пологових відділень згідно Таблиці 3 Додатку 2 до Порядку організації системи лікувального харчування хворих у закладах охорони здоров’я, затвердженого наказом Міністерства охорони здоров’я України 29.10.2013  № 931.</t>
  </si>
  <si>
    <t>* норми харчування на одну вагітну жінку в день для пологових відділень згідно Таблиці 4 Додатку 2 до Порядку організації системи лікувального харчування хворих у закладах охорони здоров’я, затвердженого наказом Міністерства охорони здоров’я України 29.10.2013  № 931.</t>
  </si>
  <si>
    <t>Денна норма на одного хворого, грам *</t>
  </si>
  <si>
    <t>* середньодобовий набір продуктів харчування на одного хворого в Українському 
державному медико-соціальному центрі ветеранів війни, госпіталях, відділеннях, палатах для ветеранів війни у лікувально-профілактичних закладах, затвердженого наказом Міністерства охорони здоров’я України  від 21.04.2009  № 262.</t>
  </si>
  <si>
    <t>Ціна за кг, 
грн **</t>
  </si>
  <si>
    <t>* норми харчування на одного хворого на день у дитячих лікарнях та відділеннях згідно Таблиці 2 Додатку 2 до Порядку організації системи лікувального харчування хворих у закладах охорони здоров’я, затвердженого наказом Міністерства охорони здоров’я України 29.10.2013  № 931.</t>
  </si>
  <si>
    <t>-</t>
  </si>
  <si>
    <t>Денна норма на одного хворого,
залежно від вікових груп (років) грам *</t>
  </si>
  <si>
    <t>Ціна за кг,
 грн **</t>
  </si>
  <si>
    <t>Масло вершкове (200г)</t>
  </si>
  <si>
    <t>Яйце, 10 шт.</t>
  </si>
  <si>
    <t>Масло вершкове (200 г)</t>
  </si>
  <si>
    <t>Яйця, 10 шт</t>
  </si>
  <si>
    <t xml:space="preserve">Жири тваринні, (200 г)   </t>
  </si>
  <si>
    <t>Вартість лікувального харчування на одного хворого на день у загальних відділеннях (терапевтичне, хірургічне, багатопрофільне відділення)</t>
  </si>
  <si>
    <t>*         норми харчування на одного хворого на день у загальних відділеннях (терапевтичні, хірургічні відділення) згідно Таблиці 1 Додатку 2 до Порядку організації системи лікувального харчування хворих у закладах охорони здоров’я, затвердженого наказом Міністерства охорони здоров’я України 29.10.2013  № 931.</t>
  </si>
  <si>
    <t>Вартість лікувального харчування на одну вагітну жінку в день</t>
  </si>
  <si>
    <t xml:space="preserve">Вартість лікувального харчування на одну породіллю на день </t>
  </si>
  <si>
    <t xml:space="preserve">Вартість лікувального харчування на одного хворого для ветеранів війни на день </t>
  </si>
  <si>
    <t>* *  вартість продуктів харчування розраховувалась за цінами (середні споживчі) станом на жовтень 2023 року.</t>
  </si>
  <si>
    <t>Вартість лікувального харчування на одного хворого на день у багатопрофільному відділенні</t>
  </si>
  <si>
    <t>Сума на
 одного хворого на день</t>
  </si>
  <si>
    <t>Сума на 
одного хворого на день</t>
  </si>
  <si>
    <t>Сума на
 одного хворого на  день</t>
  </si>
  <si>
    <t>Сума на одного хворого на день</t>
  </si>
  <si>
    <t>Чай, (100 г)</t>
  </si>
  <si>
    <t>Цикорна кава, какао (100г)</t>
  </si>
  <si>
    <t>Томатна паста, пюре (500 г)</t>
  </si>
  <si>
    <t>Крохмаль (або борошно картопляне)</t>
  </si>
  <si>
    <t>Чай (100 г)</t>
  </si>
  <si>
    <t>Кава, кавові напої, какао (100 г)</t>
  </si>
  <si>
    <t>Цикорна кава, какао (100 г)</t>
  </si>
  <si>
    <t xml:space="preserve">Олія рослинна (соняшникова, кукурудзяна, оливкова, рапсова та ін.) </t>
  </si>
  <si>
    <t>Какао, кавовий напій (100г)</t>
  </si>
  <si>
    <t>Спеції (лавровий лист, укріп, петрушка, перець, коріандр та ін.)  (20г)</t>
  </si>
  <si>
    <t xml:space="preserve">Приправи (лимонна кислота та ін.) </t>
  </si>
  <si>
    <t>Додаток  1 
до  рішення виконавчого комітету                          Южненської міської ради                                                        від 12.12.2023 № 1365</t>
  </si>
  <si>
    <t xml:space="preserve">                                                   Додаток  2 
до  рішення виконавчого комітету                          Южненської міської ради                                                                від 12.12.2023 № 1365
</t>
  </si>
  <si>
    <t xml:space="preserve">Додаток  3 
до  рішення виконавчого комітету                          Южненської міської ради                                     від 12.12.2023 № 1365 </t>
  </si>
  <si>
    <t>Додаток  4 
до  рішення виконавчого комітету                          Южненської міської ради                                              від 12.12.2023 № 1365</t>
  </si>
  <si>
    <t>Додаток  5 
до  рішення виконавчого комітету                          Южненської міської ради                                                 від 12.12.2023 № 1365</t>
  </si>
  <si>
    <t>Владислав ТЕРЕЩЕНКО</t>
  </si>
  <si>
    <t>Керуючий справами виконавчого комітету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</si>
</sst>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view="pageBreakPreview" zoomScaleNormal="100" zoomScaleSheetLayoutView="100" workbookViewId="0">
      <selection activeCell="D52" sqref="D52"/>
    </sheetView>
  </sheetViews>
  <sheetFormatPr defaultColWidth="9.140625" defaultRowHeight="15.75" x14ac:dyDescent="0.25"/>
  <cols>
    <col min="1" max="1" width="9.140625" style="2"/>
    <col min="2" max="2" width="36.7109375" style="2" customWidth="1"/>
    <col min="3" max="3" width="24.28515625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66" customHeight="1" x14ac:dyDescent="0.25">
      <c r="C1" s="35" t="s">
        <v>116</v>
      </c>
      <c r="D1" s="36"/>
      <c r="E1" s="36"/>
    </row>
    <row r="2" spans="1:5" ht="66" customHeight="1" x14ac:dyDescent="0.25">
      <c r="A2" s="40" t="s">
        <v>94</v>
      </c>
      <c r="B2" s="40"/>
      <c r="C2" s="40"/>
      <c r="D2" s="40"/>
      <c r="E2" s="40"/>
    </row>
    <row r="3" spans="1:5" ht="17.45" customHeight="1" x14ac:dyDescent="0.25">
      <c r="A3" s="41"/>
      <c r="B3" s="42"/>
      <c r="C3" s="42"/>
      <c r="D3" s="42"/>
      <c r="E3" s="42"/>
    </row>
    <row r="4" spans="1:5" ht="46.15" customHeight="1" x14ac:dyDescent="0.25">
      <c r="A4" s="8" t="s">
        <v>48</v>
      </c>
      <c r="B4" s="8" t="s">
        <v>0</v>
      </c>
      <c r="C4" s="9" t="s">
        <v>82</v>
      </c>
      <c r="D4" s="10" t="s">
        <v>84</v>
      </c>
      <c r="E4" s="10" t="s">
        <v>74</v>
      </c>
    </row>
    <row r="5" spans="1:5" ht="15" customHeight="1" x14ac:dyDescent="0.25">
      <c r="A5" s="11"/>
      <c r="B5" s="4"/>
      <c r="C5" s="37" t="s">
        <v>29</v>
      </c>
      <c r="D5" s="38"/>
      <c r="E5" s="39"/>
    </row>
    <row r="6" spans="1:5" ht="13.5" customHeight="1" x14ac:dyDescent="0.25">
      <c r="A6" s="11">
        <v>1</v>
      </c>
      <c r="B6" s="4" t="s">
        <v>1</v>
      </c>
      <c r="C6" s="12">
        <v>130</v>
      </c>
      <c r="D6" s="1">
        <v>36.479999999999997</v>
      </c>
      <c r="E6" s="1">
        <f>D6/1000*C6</f>
        <v>4.7423999999999999</v>
      </c>
    </row>
    <row r="7" spans="1:5" ht="14.25" customHeight="1" x14ac:dyDescent="0.25">
      <c r="A7" s="11">
        <v>2</v>
      </c>
      <c r="B7" s="4" t="s">
        <v>2</v>
      </c>
      <c r="C7" s="12">
        <v>120</v>
      </c>
      <c r="D7" s="1">
        <v>42.7</v>
      </c>
      <c r="E7" s="1">
        <f t="shared" ref="E7:E33" si="0">D7/1000*C7</f>
        <v>5.1240000000000006</v>
      </c>
    </row>
    <row r="8" spans="1:5" ht="15" customHeight="1" x14ac:dyDescent="0.25">
      <c r="A8" s="11">
        <v>3</v>
      </c>
      <c r="B8" s="4" t="s">
        <v>3</v>
      </c>
      <c r="C8" s="12">
        <v>10</v>
      </c>
      <c r="D8" s="1">
        <v>15.89</v>
      </c>
      <c r="E8" s="1">
        <f t="shared" si="0"/>
        <v>0.15890000000000001</v>
      </c>
    </row>
    <row r="9" spans="1:5" ht="17.25" customHeight="1" x14ac:dyDescent="0.25">
      <c r="A9" s="11">
        <v>4</v>
      </c>
      <c r="B9" s="4" t="s">
        <v>4</v>
      </c>
      <c r="C9" s="12">
        <v>5</v>
      </c>
      <c r="D9" s="1">
        <f>(90+95.92+51.4+87.66+132.5+70+68)/7</f>
        <v>85.068571428571431</v>
      </c>
      <c r="E9" s="1">
        <f t="shared" si="0"/>
        <v>0.42534285714285719</v>
      </c>
    </row>
    <row r="10" spans="1:5" ht="30" customHeight="1" x14ac:dyDescent="0.25">
      <c r="A10" s="13">
        <v>5</v>
      </c>
      <c r="B10" s="14" t="s">
        <v>27</v>
      </c>
      <c r="C10" s="12">
        <v>80</v>
      </c>
      <c r="D10" s="1">
        <f>(52.05+21.83+33.36+36.52+29.71+13.9+22.14)/7</f>
        <v>29.93</v>
      </c>
      <c r="E10" s="1">
        <f t="shared" si="0"/>
        <v>2.3944000000000001</v>
      </c>
    </row>
    <row r="11" spans="1:5" ht="13.5" customHeight="1" x14ac:dyDescent="0.25">
      <c r="A11" s="11">
        <v>6</v>
      </c>
      <c r="B11" s="4" t="s">
        <v>6</v>
      </c>
      <c r="C11" s="12">
        <v>60</v>
      </c>
      <c r="D11" s="1">
        <v>30.26</v>
      </c>
      <c r="E11" s="1">
        <f t="shared" si="0"/>
        <v>1.8156000000000001</v>
      </c>
    </row>
    <row r="12" spans="1:5" ht="13.5" customHeight="1" x14ac:dyDescent="0.25">
      <c r="A12" s="11">
        <v>7</v>
      </c>
      <c r="B12" s="4" t="s">
        <v>7</v>
      </c>
      <c r="C12" s="12">
        <v>150</v>
      </c>
      <c r="D12" s="1">
        <v>10.16</v>
      </c>
      <c r="E12" s="1">
        <f t="shared" si="0"/>
        <v>1.524</v>
      </c>
    </row>
    <row r="13" spans="1:5" ht="45" customHeight="1" x14ac:dyDescent="0.25">
      <c r="A13" s="15">
        <v>8</v>
      </c>
      <c r="B13" s="14" t="s">
        <v>26</v>
      </c>
      <c r="C13" s="16">
        <v>400</v>
      </c>
      <c r="D13" s="3">
        <f>(8.5+9.5+9.19+54.44+52.75+84.5+24+13.08+285.5)/9</f>
        <v>60.162222222222226</v>
      </c>
      <c r="E13" s="3">
        <f t="shared" si="0"/>
        <v>24.064888888888891</v>
      </c>
    </row>
    <row r="14" spans="1:5" ht="13.5" customHeight="1" x14ac:dyDescent="0.25">
      <c r="A14" s="30">
        <v>9</v>
      </c>
      <c r="B14" s="4" t="s">
        <v>24</v>
      </c>
      <c r="C14" s="12">
        <v>200</v>
      </c>
      <c r="D14" s="1">
        <f>(22.57+65.67+77.98)/3</f>
        <v>55.406666666666673</v>
      </c>
      <c r="E14" s="1">
        <f>D14/1000*C14</f>
        <v>11.081333333333335</v>
      </c>
    </row>
    <row r="15" spans="1:5" ht="14.25" customHeight="1" x14ac:dyDescent="0.25">
      <c r="A15" s="31"/>
      <c r="B15" s="4" t="s">
        <v>25</v>
      </c>
      <c r="C15" s="12">
        <v>20</v>
      </c>
      <c r="D15" s="1">
        <f>(75+89.95+85)/3</f>
        <v>83.316666666666663</v>
      </c>
      <c r="E15" s="1">
        <f>D15/1000*C15</f>
        <v>1.6663333333333332</v>
      </c>
    </row>
    <row r="16" spans="1:5" ht="13.5" customHeight="1" x14ac:dyDescent="0.25">
      <c r="A16" s="32"/>
      <c r="B16" s="4" t="s">
        <v>23</v>
      </c>
      <c r="C16" s="12">
        <v>200</v>
      </c>
      <c r="D16" s="1">
        <f>(23.33+44.16+24.95+31.65+41.26+45)/6</f>
        <v>35.05833333333333</v>
      </c>
      <c r="E16" s="1">
        <f t="shared" si="0"/>
        <v>7.0116666666666658</v>
      </c>
    </row>
    <row r="17" spans="1:5" ht="13.5" customHeight="1" x14ac:dyDescent="0.25">
      <c r="A17" s="11">
        <v>10</v>
      </c>
      <c r="B17" s="4" t="s">
        <v>8</v>
      </c>
      <c r="C17" s="12">
        <v>200</v>
      </c>
      <c r="D17" s="1">
        <v>36.630000000000003</v>
      </c>
      <c r="E17" s="1">
        <f t="shared" si="0"/>
        <v>7.3260000000000005</v>
      </c>
    </row>
    <row r="18" spans="1:5" ht="14.25" customHeight="1" x14ac:dyDescent="0.25">
      <c r="A18" s="11">
        <v>11</v>
      </c>
      <c r="B18" s="4" t="s">
        <v>9</v>
      </c>
      <c r="C18" s="12">
        <v>150</v>
      </c>
      <c r="D18" s="1">
        <f>(41+35.64+44.4+35.06+45+46.2)/6</f>
        <v>41.216666666666669</v>
      </c>
      <c r="E18" s="1">
        <f t="shared" si="0"/>
        <v>6.1825000000000001</v>
      </c>
    </row>
    <row r="19" spans="1:5" ht="14.25" customHeight="1" x14ac:dyDescent="0.25">
      <c r="A19" s="11">
        <v>12</v>
      </c>
      <c r="B19" s="4" t="s">
        <v>10</v>
      </c>
      <c r="C19" s="12">
        <v>50</v>
      </c>
      <c r="D19" s="1">
        <v>168.54</v>
      </c>
      <c r="E19" s="1">
        <f t="shared" si="0"/>
        <v>8.4269999999999996</v>
      </c>
    </row>
    <row r="20" spans="1:5" ht="30" customHeight="1" x14ac:dyDescent="0.25">
      <c r="A20" s="11">
        <v>13</v>
      </c>
      <c r="B20" s="14" t="s">
        <v>28</v>
      </c>
      <c r="C20" s="12">
        <v>50</v>
      </c>
      <c r="D20" s="1">
        <f>(233.76+168.06)/2</f>
        <v>200.91</v>
      </c>
      <c r="E20" s="1">
        <f t="shared" si="0"/>
        <v>10.045500000000001</v>
      </c>
    </row>
    <row r="21" spans="1:5" x14ac:dyDescent="0.25">
      <c r="A21" s="11">
        <v>14</v>
      </c>
      <c r="B21" s="4" t="s">
        <v>11</v>
      </c>
      <c r="C21" s="12">
        <v>50</v>
      </c>
      <c r="D21" s="1">
        <f>(91.67+159.95)/2</f>
        <v>125.81</v>
      </c>
      <c r="E21" s="1">
        <f t="shared" si="0"/>
        <v>6.2905000000000006</v>
      </c>
    </row>
    <row r="22" spans="1:5" x14ac:dyDescent="0.25">
      <c r="A22" s="11">
        <v>15</v>
      </c>
      <c r="B22" s="4" t="s">
        <v>12</v>
      </c>
      <c r="C22" s="12">
        <v>50</v>
      </c>
      <c r="D22" s="1">
        <v>161.59</v>
      </c>
      <c r="E22" s="1">
        <f t="shared" si="0"/>
        <v>8.0795000000000012</v>
      </c>
    </row>
    <row r="23" spans="1:5" x14ac:dyDescent="0.25">
      <c r="A23" s="11">
        <v>16</v>
      </c>
      <c r="B23" s="4" t="s">
        <v>90</v>
      </c>
      <c r="C23" s="12">
        <v>1</v>
      </c>
      <c r="D23" s="1">
        <v>48.75</v>
      </c>
      <c r="E23" s="1">
        <f>D23/10*C23</f>
        <v>4.875</v>
      </c>
    </row>
    <row r="24" spans="1:5" x14ac:dyDescent="0.25">
      <c r="A24" s="11">
        <v>17</v>
      </c>
      <c r="B24" s="4" t="s">
        <v>89</v>
      </c>
      <c r="C24" s="12">
        <v>10</v>
      </c>
      <c r="D24" s="1">
        <v>70.05</v>
      </c>
      <c r="E24" s="1">
        <f>D24/200*C24</f>
        <v>3.5024999999999999</v>
      </c>
    </row>
    <row r="25" spans="1:5" x14ac:dyDescent="0.25">
      <c r="A25" s="11">
        <v>18</v>
      </c>
      <c r="B25" s="4" t="s">
        <v>13</v>
      </c>
      <c r="C25" s="12">
        <v>25</v>
      </c>
      <c r="D25" s="1">
        <v>61.84</v>
      </c>
      <c r="E25" s="1">
        <f t="shared" si="0"/>
        <v>1.5460000000000003</v>
      </c>
    </row>
    <row r="26" spans="1:5" x14ac:dyDescent="0.25">
      <c r="A26" s="11">
        <v>19</v>
      </c>
      <c r="B26" s="4" t="s">
        <v>14</v>
      </c>
      <c r="C26" s="12">
        <v>15</v>
      </c>
      <c r="D26" s="1">
        <v>100.86</v>
      </c>
      <c r="E26" s="1">
        <f t="shared" si="0"/>
        <v>1.5129000000000001</v>
      </c>
    </row>
    <row r="27" spans="1:5" x14ac:dyDescent="0.25">
      <c r="A27" s="11">
        <v>20</v>
      </c>
      <c r="B27" s="4" t="s">
        <v>15</v>
      </c>
      <c r="C27" s="12">
        <v>50</v>
      </c>
      <c r="D27" s="1">
        <v>36.07</v>
      </c>
      <c r="E27" s="1">
        <f t="shared" si="0"/>
        <v>1.8034999999999999</v>
      </c>
    </row>
    <row r="28" spans="1:5" x14ac:dyDescent="0.25">
      <c r="A28" s="11">
        <v>21</v>
      </c>
      <c r="B28" s="4" t="s">
        <v>105</v>
      </c>
      <c r="C28" s="12">
        <v>2</v>
      </c>
      <c r="D28" s="1">
        <f>(236+402+166+302.5+200+358.62)/6</f>
        <v>277.52</v>
      </c>
      <c r="E28" s="1">
        <f>D28/100*C28</f>
        <v>5.5503999999999998</v>
      </c>
    </row>
    <row r="29" spans="1:5" x14ac:dyDescent="0.25">
      <c r="A29" s="11">
        <v>22</v>
      </c>
      <c r="B29" s="4" t="s">
        <v>106</v>
      </c>
      <c r="C29" s="12">
        <v>2</v>
      </c>
      <c r="D29" s="1">
        <f>(39.41+33)/2</f>
        <v>36.204999999999998</v>
      </c>
      <c r="E29" s="1">
        <f>D29/100*C29</f>
        <v>0.72409999999999997</v>
      </c>
    </row>
    <row r="30" spans="1:5" x14ac:dyDescent="0.25">
      <c r="A30" s="11">
        <v>23</v>
      </c>
      <c r="B30" s="4" t="s">
        <v>16</v>
      </c>
      <c r="C30" s="24">
        <v>0.5</v>
      </c>
      <c r="D30" s="1">
        <f>(807.18+1165.8+735.6+750)/4</f>
        <v>864.64499999999998</v>
      </c>
      <c r="E30" s="1">
        <f t="shared" si="0"/>
        <v>0.4323225</v>
      </c>
    </row>
    <row r="31" spans="1:5" x14ac:dyDescent="0.25">
      <c r="A31" s="11">
        <v>24</v>
      </c>
      <c r="B31" s="4" t="s">
        <v>17</v>
      </c>
      <c r="C31" s="12">
        <v>6</v>
      </c>
      <c r="D31" s="1">
        <f>(26.3+23+22.2+25.9)/4</f>
        <v>24.35</v>
      </c>
      <c r="E31" s="1">
        <f t="shared" si="0"/>
        <v>0.14610000000000001</v>
      </c>
    </row>
    <row r="32" spans="1:5" x14ac:dyDescent="0.25">
      <c r="A32" s="11">
        <v>25</v>
      </c>
      <c r="B32" s="4" t="s">
        <v>107</v>
      </c>
      <c r="C32" s="12">
        <v>5</v>
      </c>
      <c r="D32" s="1">
        <f>(82.9+68.5+75)/3</f>
        <v>75.466666666666669</v>
      </c>
      <c r="E32" s="1">
        <f>D32/500*C32</f>
        <v>0.75466666666666671</v>
      </c>
    </row>
    <row r="33" spans="1:5" x14ac:dyDescent="0.25">
      <c r="A33" s="11">
        <v>26</v>
      </c>
      <c r="B33" s="4" t="s">
        <v>18</v>
      </c>
      <c r="C33" s="12">
        <v>3</v>
      </c>
      <c r="D33" s="1">
        <f>(57+52)/2</f>
        <v>54.5</v>
      </c>
      <c r="E33" s="1">
        <f t="shared" si="0"/>
        <v>0.16350000000000001</v>
      </c>
    </row>
    <row r="34" spans="1:5" x14ac:dyDescent="0.25">
      <c r="A34" s="4"/>
      <c r="B34" s="17" t="s">
        <v>19</v>
      </c>
      <c r="C34" s="18">
        <v>2431.1999999999998</v>
      </c>
      <c r="D34" s="47" t="s">
        <v>101</v>
      </c>
      <c r="E34" s="50">
        <f>SUM(E6:E33)</f>
        <v>127.37085424603174</v>
      </c>
    </row>
    <row r="35" spans="1:5" x14ac:dyDescent="0.25">
      <c r="A35" s="4"/>
      <c r="B35" s="17" t="s">
        <v>20</v>
      </c>
      <c r="C35" s="18">
        <v>96.2</v>
      </c>
      <c r="D35" s="48"/>
      <c r="E35" s="51"/>
    </row>
    <row r="36" spans="1:5" x14ac:dyDescent="0.25">
      <c r="A36" s="4"/>
      <c r="B36" s="17" t="s">
        <v>21</v>
      </c>
      <c r="C36" s="18">
        <v>68</v>
      </c>
      <c r="D36" s="48"/>
      <c r="E36" s="51"/>
    </row>
    <row r="37" spans="1:5" x14ac:dyDescent="0.25">
      <c r="A37" s="4"/>
      <c r="B37" s="17" t="s">
        <v>22</v>
      </c>
      <c r="C37" s="18">
        <v>358.6</v>
      </c>
      <c r="D37" s="49"/>
      <c r="E37" s="52"/>
    </row>
    <row r="38" spans="1:5" ht="66.599999999999994" customHeight="1" x14ac:dyDescent="0.25">
      <c r="A38" s="45" t="s">
        <v>95</v>
      </c>
      <c r="B38" s="46"/>
      <c r="C38" s="46"/>
      <c r="D38" s="46"/>
      <c r="E38" s="46"/>
    </row>
    <row r="39" spans="1:5" ht="39.6" customHeight="1" x14ac:dyDescent="0.25">
      <c r="A39" s="33" t="s">
        <v>99</v>
      </c>
      <c r="B39" s="34"/>
      <c r="C39" s="34"/>
      <c r="D39" s="34"/>
      <c r="E39" s="34"/>
    </row>
    <row r="40" spans="1:5" ht="78" customHeight="1" x14ac:dyDescent="0.25">
      <c r="A40" s="43" t="s">
        <v>122</v>
      </c>
      <c r="B40" s="43"/>
      <c r="D40" s="44" t="s">
        <v>121</v>
      </c>
      <c r="E40" s="44"/>
    </row>
    <row r="41" spans="1:5" ht="7.5" customHeight="1" x14ac:dyDescent="0.25"/>
    <row r="42" spans="1:5" x14ac:dyDescent="0.25">
      <c r="B42" s="19"/>
    </row>
    <row r="43" spans="1:5" ht="14.25" customHeight="1" x14ac:dyDescent="0.25"/>
    <row r="45" spans="1:5" ht="12.75" customHeight="1" x14ac:dyDescent="0.25"/>
    <row r="46" spans="1:5" ht="5.25" customHeight="1" x14ac:dyDescent="0.25"/>
  </sheetData>
  <mergeCells count="11">
    <mergeCell ref="A40:B40"/>
    <mergeCell ref="D40:E40"/>
    <mergeCell ref="A38:E38"/>
    <mergeCell ref="D34:D37"/>
    <mergeCell ref="E34:E37"/>
    <mergeCell ref="A14:A16"/>
    <mergeCell ref="A39:E39"/>
    <mergeCell ref="C1:E1"/>
    <mergeCell ref="C5:E5"/>
    <mergeCell ref="A2:E2"/>
    <mergeCell ref="A3:E3"/>
  </mergeCells>
  <pageMargins left="1.1811023622047245" right="0.59055118110236227" top="0.59055118110236227" bottom="0.59055118110236227" header="0" footer="0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9295F-EBE0-40B5-896A-0289E62CDDFC}">
  <dimension ref="A1:M44"/>
  <sheetViews>
    <sheetView view="pageBreakPreview" topLeftCell="A31" zoomScale="80" zoomScaleNormal="80" zoomScaleSheetLayoutView="80" workbookViewId="0">
      <selection activeCell="B40" sqref="B40"/>
    </sheetView>
  </sheetViews>
  <sheetFormatPr defaultColWidth="9.140625" defaultRowHeight="15.75" x14ac:dyDescent="0.25"/>
  <cols>
    <col min="1" max="1" width="7.140625" style="2" customWidth="1"/>
    <col min="2" max="2" width="32.5703125" style="2" customWidth="1"/>
    <col min="3" max="3" width="9.85546875" style="2" customWidth="1"/>
    <col min="4" max="4" width="9.5703125" style="2" customWidth="1"/>
    <col min="5" max="5" width="11.5703125" style="2" customWidth="1"/>
    <col min="6" max="6" width="9.5703125" style="2" customWidth="1"/>
    <col min="7" max="7" width="11" style="2" customWidth="1"/>
    <col min="8" max="8" width="11.5703125" style="2" customWidth="1"/>
    <col min="9" max="9" width="12.7109375" style="2" customWidth="1"/>
    <col min="10" max="10" width="11.85546875" style="2" customWidth="1"/>
    <col min="11" max="11" width="12.7109375" style="2" customWidth="1"/>
    <col min="12" max="12" width="13" style="2" customWidth="1"/>
    <col min="13" max="13" width="13.7109375" style="2" customWidth="1"/>
    <col min="14" max="16384" width="9.140625" style="2"/>
  </cols>
  <sheetData>
    <row r="1" spans="1:13" ht="96.75" customHeight="1" x14ac:dyDescent="0.25">
      <c r="D1" s="20"/>
      <c r="E1" s="20"/>
      <c r="F1" s="20"/>
      <c r="G1" s="20"/>
      <c r="H1" s="20"/>
      <c r="I1" s="20"/>
      <c r="J1" s="20"/>
      <c r="K1" s="35" t="s">
        <v>117</v>
      </c>
      <c r="L1" s="35"/>
      <c r="M1" s="35"/>
    </row>
    <row r="2" spans="1:13" ht="39.75" customHeight="1" x14ac:dyDescent="0.25">
      <c r="A2" s="56" t="s">
        <v>100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3" customHeight="1" x14ac:dyDescent="0.25"/>
    <row r="4" spans="1:13" ht="44.25" customHeight="1" x14ac:dyDescent="0.25">
      <c r="A4" s="10" t="s">
        <v>48</v>
      </c>
      <c r="B4" s="8" t="s">
        <v>0</v>
      </c>
      <c r="C4" s="57" t="s">
        <v>87</v>
      </c>
      <c r="D4" s="58"/>
      <c r="E4" s="58"/>
      <c r="F4" s="58"/>
      <c r="G4" s="59"/>
      <c r="H4" s="47" t="s">
        <v>88</v>
      </c>
      <c r="I4" s="47" t="s">
        <v>75</v>
      </c>
      <c r="J4" s="47" t="s">
        <v>76</v>
      </c>
      <c r="K4" s="47" t="s">
        <v>77</v>
      </c>
      <c r="L4" s="47" t="s">
        <v>78</v>
      </c>
      <c r="M4" s="47" t="s">
        <v>79</v>
      </c>
    </row>
    <row r="5" spans="1:13" ht="24.75" customHeight="1" x14ac:dyDescent="0.25">
      <c r="A5" s="11"/>
      <c r="B5" s="4"/>
      <c r="C5" s="21" t="s">
        <v>30</v>
      </c>
      <c r="D5" s="21" t="s">
        <v>31</v>
      </c>
      <c r="E5" s="21" t="s">
        <v>32</v>
      </c>
      <c r="F5" s="21" t="s">
        <v>33</v>
      </c>
      <c r="G5" s="22" t="s">
        <v>34</v>
      </c>
      <c r="H5" s="49"/>
      <c r="I5" s="49"/>
      <c r="J5" s="49"/>
      <c r="K5" s="49"/>
      <c r="L5" s="49"/>
      <c r="M5" s="49"/>
    </row>
    <row r="6" spans="1:13" ht="19.5" customHeight="1" x14ac:dyDescent="0.25">
      <c r="A6" s="11">
        <v>1</v>
      </c>
      <c r="B6" s="4" t="s">
        <v>2</v>
      </c>
      <c r="C6" s="11">
        <v>65</v>
      </c>
      <c r="D6" s="11">
        <v>100</v>
      </c>
      <c r="E6" s="11">
        <v>150</v>
      </c>
      <c r="F6" s="11">
        <v>180</v>
      </c>
      <c r="G6" s="12">
        <v>200</v>
      </c>
      <c r="H6" s="1">
        <f>'Дод 1'!D7</f>
        <v>42.7</v>
      </c>
      <c r="I6" s="1">
        <f>H6/1000*C6</f>
        <v>2.7755000000000001</v>
      </c>
      <c r="J6" s="1">
        <f>H6/1000*D6</f>
        <v>4.2700000000000005</v>
      </c>
      <c r="K6" s="1">
        <f>H6/1000*E6</f>
        <v>6.4050000000000002</v>
      </c>
      <c r="L6" s="1">
        <f>H6/1000*F6</f>
        <v>7.6859999999999999</v>
      </c>
      <c r="M6" s="1">
        <f>H6/1000*G6</f>
        <v>8.5400000000000009</v>
      </c>
    </row>
    <row r="7" spans="1:13" ht="19.5" customHeight="1" x14ac:dyDescent="0.25">
      <c r="A7" s="11">
        <v>2</v>
      </c>
      <c r="B7" s="4" t="s">
        <v>35</v>
      </c>
      <c r="C7" s="11">
        <v>15</v>
      </c>
      <c r="D7" s="11">
        <v>50</v>
      </c>
      <c r="E7" s="11">
        <v>70</v>
      </c>
      <c r="F7" s="11">
        <v>100</v>
      </c>
      <c r="G7" s="12">
        <v>100</v>
      </c>
      <c r="H7" s="1">
        <f>'Дод 1'!D6</f>
        <v>36.479999999999997</v>
      </c>
      <c r="I7" s="1">
        <f t="shared" ref="I7:I32" si="0">H7/1000*C7</f>
        <v>0.54720000000000002</v>
      </c>
      <c r="J7" s="1">
        <f t="shared" ref="J7:J32" si="1">H7/1000*D7</f>
        <v>1.8239999999999998</v>
      </c>
      <c r="K7" s="1">
        <f t="shared" ref="K7:K32" si="2">H7/1000*E7</f>
        <v>2.5535999999999999</v>
      </c>
      <c r="L7" s="1">
        <f t="shared" ref="L7:L32" si="3">H7/1000*F7</f>
        <v>3.6479999999999997</v>
      </c>
      <c r="M7" s="1">
        <f t="shared" ref="M7:M32" si="4">H7/1000*G7</f>
        <v>3.6479999999999997</v>
      </c>
    </row>
    <row r="8" spans="1:13" ht="20.25" customHeight="1" x14ac:dyDescent="0.25">
      <c r="A8" s="11">
        <v>3</v>
      </c>
      <c r="B8" s="4" t="s">
        <v>44</v>
      </c>
      <c r="C8" s="11">
        <v>5</v>
      </c>
      <c r="D8" s="11">
        <v>15</v>
      </c>
      <c r="E8" s="11">
        <v>25</v>
      </c>
      <c r="F8" s="11">
        <v>25</v>
      </c>
      <c r="G8" s="12">
        <v>25</v>
      </c>
      <c r="H8" s="1">
        <f>'Дод 1'!D8</f>
        <v>15.89</v>
      </c>
      <c r="I8" s="1">
        <f t="shared" si="0"/>
        <v>7.9450000000000007E-2</v>
      </c>
      <c r="J8" s="1">
        <f t="shared" si="1"/>
        <v>0.23835000000000001</v>
      </c>
      <c r="K8" s="1">
        <f t="shared" si="2"/>
        <v>0.39725000000000005</v>
      </c>
      <c r="L8" s="1">
        <f t="shared" si="3"/>
        <v>0.39725000000000005</v>
      </c>
      <c r="M8" s="1">
        <f t="shared" si="4"/>
        <v>0.39725000000000005</v>
      </c>
    </row>
    <row r="9" spans="1:13" ht="36" customHeight="1" x14ac:dyDescent="0.25">
      <c r="A9" s="11">
        <v>4</v>
      </c>
      <c r="B9" s="14" t="s">
        <v>108</v>
      </c>
      <c r="C9" s="11">
        <v>1</v>
      </c>
      <c r="D9" s="11">
        <v>1</v>
      </c>
      <c r="E9" s="11">
        <v>2</v>
      </c>
      <c r="F9" s="11">
        <v>2</v>
      </c>
      <c r="G9" s="12">
        <v>3</v>
      </c>
      <c r="H9" s="1">
        <f>'Дод 1'!D9</f>
        <v>85.068571428571431</v>
      </c>
      <c r="I9" s="1">
        <f t="shared" si="0"/>
        <v>8.5068571428571438E-2</v>
      </c>
      <c r="J9" s="1">
        <f t="shared" si="1"/>
        <v>8.5068571428571438E-2</v>
      </c>
      <c r="K9" s="1">
        <f t="shared" si="2"/>
        <v>0.17013714285714288</v>
      </c>
      <c r="L9" s="1">
        <f t="shared" si="3"/>
        <v>0.17013714285714288</v>
      </c>
      <c r="M9" s="1">
        <f t="shared" si="4"/>
        <v>0.25520571428571431</v>
      </c>
    </row>
    <row r="10" spans="1:13" ht="33" customHeight="1" x14ac:dyDescent="0.25">
      <c r="A10" s="11">
        <v>5</v>
      </c>
      <c r="B10" s="14" t="s">
        <v>36</v>
      </c>
      <c r="C10" s="23">
        <v>50</v>
      </c>
      <c r="D10" s="23">
        <v>65</v>
      </c>
      <c r="E10" s="23">
        <v>80</v>
      </c>
      <c r="F10" s="23">
        <v>80</v>
      </c>
      <c r="G10" s="12">
        <v>85</v>
      </c>
      <c r="H10" s="1">
        <f>(30.26+52.05+21.83+33.36+36.52+29.71+13.9+22.14)/8</f>
        <v>29.971250000000005</v>
      </c>
      <c r="I10" s="1">
        <f t="shared" si="0"/>
        <v>1.4985625000000002</v>
      </c>
      <c r="J10" s="1">
        <f t="shared" si="1"/>
        <v>1.9481312500000003</v>
      </c>
      <c r="K10" s="1">
        <f t="shared" si="2"/>
        <v>2.3977000000000004</v>
      </c>
      <c r="L10" s="1">
        <f t="shared" si="3"/>
        <v>2.3977000000000004</v>
      </c>
      <c r="M10" s="1">
        <f t="shared" si="4"/>
        <v>2.5475562500000004</v>
      </c>
    </row>
    <row r="11" spans="1:13" ht="20.25" customHeight="1" x14ac:dyDescent="0.25">
      <c r="A11" s="11">
        <v>6</v>
      </c>
      <c r="B11" s="4" t="s">
        <v>7</v>
      </c>
      <c r="C11" s="11">
        <v>150</v>
      </c>
      <c r="D11" s="11">
        <v>200</v>
      </c>
      <c r="E11" s="11">
        <v>250</v>
      </c>
      <c r="F11" s="11">
        <v>270</v>
      </c>
      <c r="G11" s="12">
        <v>300</v>
      </c>
      <c r="H11" s="1">
        <f>'Дод 1'!D12</f>
        <v>10.16</v>
      </c>
      <c r="I11" s="1">
        <f t="shared" si="0"/>
        <v>1.524</v>
      </c>
      <c r="J11" s="1">
        <f t="shared" si="1"/>
        <v>2.032</v>
      </c>
      <c r="K11" s="1">
        <f t="shared" si="2"/>
        <v>2.54</v>
      </c>
      <c r="L11" s="1">
        <f t="shared" si="3"/>
        <v>2.7432000000000003</v>
      </c>
      <c r="M11" s="1">
        <f t="shared" si="4"/>
        <v>3.048</v>
      </c>
    </row>
    <row r="12" spans="1:13" ht="21.75" customHeight="1" x14ac:dyDescent="0.25">
      <c r="A12" s="11">
        <v>7</v>
      </c>
      <c r="B12" s="4" t="s">
        <v>37</v>
      </c>
      <c r="C12" s="11">
        <v>200</v>
      </c>
      <c r="D12" s="11">
        <v>300</v>
      </c>
      <c r="E12" s="11">
        <v>350</v>
      </c>
      <c r="F12" s="11">
        <v>400</v>
      </c>
      <c r="G12" s="12">
        <v>450</v>
      </c>
      <c r="H12" s="1">
        <f>'Дод 1'!D13</f>
        <v>60.162222222222226</v>
      </c>
      <c r="I12" s="1">
        <f t="shared" si="0"/>
        <v>12.032444444444446</v>
      </c>
      <c r="J12" s="1">
        <f t="shared" si="1"/>
        <v>18.048666666666669</v>
      </c>
      <c r="K12" s="1">
        <f t="shared" si="2"/>
        <v>21.056777777777778</v>
      </c>
      <c r="L12" s="1">
        <f t="shared" si="3"/>
        <v>24.064888888888891</v>
      </c>
      <c r="M12" s="1">
        <f t="shared" si="4"/>
        <v>27.073000000000004</v>
      </c>
    </row>
    <row r="13" spans="1:13" ht="19.5" customHeight="1" x14ac:dyDescent="0.25">
      <c r="A13" s="11">
        <v>8</v>
      </c>
      <c r="B13" s="4" t="s">
        <v>24</v>
      </c>
      <c r="C13" s="23">
        <v>100</v>
      </c>
      <c r="D13" s="23">
        <v>200</v>
      </c>
      <c r="E13" s="23">
        <v>250</v>
      </c>
      <c r="F13" s="23">
        <v>300</v>
      </c>
      <c r="G13" s="12">
        <v>300</v>
      </c>
      <c r="H13" s="1">
        <f>'Дод 1'!D14</f>
        <v>55.406666666666673</v>
      </c>
      <c r="I13" s="1">
        <f t="shared" si="0"/>
        <v>5.5406666666666675</v>
      </c>
      <c r="J13" s="1">
        <f t="shared" si="1"/>
        <v>11.081333333333335</v>
      </c>
      <c r="K13" s="1">
        <f t="shared" si="2"/>
        <v>13.851666666666668</v>
      </c>
      <c r="L13" s="1">
        <f t="shared" si="3"/>
        <v>16.622000000000003</v>
      </c>
      <c r="M13" s="1">
        <f t="shared" si="4"/>
        <v>16.622000000000003</v>
      </c>
    </row>
    <row r="14" spans="1:13" ht="20.25" customHeight="1" x14ac:dyDescent="0.25">
      <c r="A14" s="11">
        <v>9</v>
      </c>
      <c r="B14" s="4" t="s">
        <v>38</v>
      </c>
      <c r="C14" s="11">
        <v>10</v>
      </c>
      <c r="D14" s="11">
        <v>10</v>
      </c>
      <c r="E14" s="11">
        <v>15</v>
      </c>
      <c r="F14" s="11">
        <v>20</v>
      </c>
      <c r="G14" s="12">
        <v>20</v>
      </c>
      <c r="H14" s="1">
        <f>'Дод 1'!D15</f>
        <v>83.316666666666663</v>
      </c>
      <c r="I14" s="1">
        <f t="shared" si="0"/>
        <v>0.83316666666666661</v>
      </c>
      <c r="J14" s="1">
        <f t="shared" si="1"/>
        <v>0.83316666666666661</v>
      </c>
      <c r="K14" s="1">
        <f t="shared" si="2"/>
        <v>1.2497499999999999</v>
      </c>
      <c r="L14" s="1">
        <f t="shared" si="3"/>
        <v>1.6663333333333332</v>
      </c>
      <c r="M14" s="1">
        <f t="shared" si="4"/>
        <v>1.6663333333333332</v>
      </c>
    </row>
    <row r="15" spans="1:13" ht="21" customHeight="1" x14ac:dyDescent="0.25">
      <c r="A15" s="11">
        <v>10</v>
      </c>
      <c r="B15" s="4" t="s">
        <v>47</v>
      </c>
      <c r="C15" s="11">
        <v>150</v>
      </c>
      <c r="D15" s="11">
        <v>200</v>
      </c>
      <c r="E15" s="11">
        <v>200</v>
      </c>
      <c r="F15" s="11">
        <v>200</v>
      </c>
      <c r="G15" s="12">
        <v>200</v>
      </c>
      <c r="H15" s="1">
        <f>'Дод 1'!D16</f>
        <v>35.05833333333333</v>
      </c>
      <c r="I15" s="1">
        <f t="shared" si="0"/>
        <v>5.2587499999999991</v>
      </c>
      <c r="J15" s="1">
        <f t="shared" si="1"/>
        <v>7.0116666666666658</v>
      </c>
      <c r="K15" s="1">
        <f t="shared" si="2"/>
        <v>7.0116666666666658</v>
      </c>
      <c r="L15" s="1">
        <f t="shared" si="3"/>
        <v>7.0116666666666658</v>
      </c>
      <c r="M15" s="1">
        <f t="shared" si="4"/>
        <v>7.0116666666666658</v>
      </c>
    </row>
    <row r="16" spans="1:13" ht="33.75" customHeight="1" x14ac:dyDescent="0.25">
      <c r="A16" s="11">
        <v>11</v>
      </c>
      <c r="B16" s="14" t="s">
        <v>45</v>
      </c>
      <c r="C16" s="11">
        <v>110</v>
      </c>
      <c r="D16" s="11">
        <v>130</v>
      </c>
      <c r="E16" s="11">
        <v>150</v>
      </c>
      <c r="F16" s="11">
        <v>160</v>
      </c>
      <c r="G16" s="12">
        <v>180</v>
      </c>
      <c r="H16" s="1">
        <f>(233.76+202.39+91.67+159.95)/4</f>
        <v>171.9425</v>
      </c>
      <c r="I16" s="1">
        <f t="shared" si="0"/>
        <v>18.913675000000001</v>
      </c>
      <c r="J16" s="1">
        <f t="shared" si="1"/>
        <v>22.352525</v>
      </c>
      <c r="K16" s="1">
        <f t="shared" si="2"/>
        <v>25.791374999999999</v>
      </c>
      <c r="L16" s="1">
        <f t="shared" si="3"/>
        <v>27.5108</v>
      </c>
      <c r="M16" s="1">
        <f t="shared" si="4"/>
        <v>30.949649999999998</v>
      </c>
    </row>
    <row r="17" spans="1:13" ht="20.25" customHeight="1" x14ac:dyDescent="0.25">
      <c r="A17" s="11">
        <v>12</v>
      </c>
      <c r="B17" s="4" t="s">
        <v>39</v>
      </c>
      <c r="C17" s="11">
        <v>30</v>
      </c>
      <c r="D17" s="11">
        <v>40</v>
      </c>
      <c r="E17" s="11">
        <v>50</v>
      </c>
      <c r="F17" s="11">
        <v>60</v>
      </c>
      <c r="G17" s="12">
        <v>70</v>
      </c>
      <c r="H17" s="1">
        <f>(161.59+140+176.06)/3</f>
        <v>159.21666666666667</v>
      </c>
      <c r="I17" s="1">
        <f t="shared" si="0"/>
        <v>4.7765000000000004</v>
      </c>
      <c r="J17" s="1">
        <f t="shared" si="1"/>
        <v>6.3686666666666669</v>
      </c>
      <c r="K17" s="1">
        <f t="shared" si="2"/>
        <v>7.9608333333333334</v>
      </c>
      <c r="L17" s="1">
        <f t="shared" si="3"/>
        <v>9.5530000000000008</v>
      </c>
      <c r="M17" s="1">
        <f t="shared" si="4"/>
        <v>11.145166666666666</v>
      </c>
    </row>
    <row r="18" spans="1:13" ht="19.5" customHeight="1" x14ac:dyDescent="0.25">
      <c r="A18" s="11">
        <v>13</v>
      </c>
      <c r="B18" s="4" t="s">
        <v>8</v>
      </c>
      <c r="C18" s="11">
        <v>350</v>
      </c>
      <c r="D18" s="11">
        <v>350</v>
      </c>
      <c r="E18" s="11">
        <v>300</v>
      </c>
      <c r="F18" s="11">
        <v>250</v>
      </c>
      <c r="G18" s="12">
        <v>250</v>
      </c>
      <c r="H18" s="1">
        <f>'Дод 1'!D17</f>
        <v>36.630000000000003</v>
      </c>
      <c r="I18" s="1">
        <f t="shared" si="0"/>
        <v>12.820500000000001</v>
      </c>
      <c r="J18" s="1">
        <f t="shared" si="1"/>
        <v>12.820500000000001</v>
      </c>
      <c r="K18" s="1">
        <f t="shared" si="2"/>
        <v>10.989000000000001</v>
      </c>
      <c r="L18" s="1">
        <f t="shared" si="3"/>
        <v>9.1575000000000006</v>
      </c>
      <c r="M18" s="1">
        <f t="shared" si="4"/>
        <v>9.1575000000000006</v>
      </c>
    </row>
    <row r="19" spans="1:13" ht="29.25" customHeight="1" x14ac:dyDescent="0.25">
      <c r="A19" s="11">
        <v>14</v>
      </c>
      <c r="B19" s="14" t="s">
        <v>46</v>
      </c>
      <c r="C19" s="11">
        <v>150</v>
      </c>
      <c r="D19" s="11">
        <v>150</v>
      </c>
      <c r="E19" s="11">
        <v>200</v>
      </c>
      <c r="F19" s="11">
        <v>250</v>
      </c>
      <c r="G19" s="12">
        <v>250</v>
      </c>
      <c r="H19" s="1">
        <f>(41.22+80+48.75+78.67+48.42+53.4)/6</f>
        <v>58.41</v>
      </c>
      <c r="I19" s="1">
        <f t="shared" si="0"/>
        <v>8.7614999999999998</v>
      </c>
      <c r="J19" s="1">
        <f t="shared" si="1"/>
        <v>8.7614999999999998</v>
      </c>
      <c r="K19" s="1">
        <f t="shared" si="2"/>
        <v>11.681999999999999</v>
      </c>
      <c r="L19" s="1">
        <f t="shared" si="3"/>
        <v>14.602499999999999</v>
      </c>
      <c r="M19" s="1">
        <f t="shared" si="4"/>
        <v>14.602499999999999</v>
      </c>
    </row>
    <row r="20" spans="1:13" ht="19.5" customHeight="1" x14ac:dyDescent="0.25">
      <c r="A20" s="11">
        <v>15</v>
      </c>
      <c r="B20" s="4" t="s">
        <v>40</v>
      </c>
      <c r="C20" s="11">
        <v>25</v>
      </c>
      <c r="D20" s="11">
        <v>30</v>
      </c>
      <c r="E20" s="11">
        <v>35</v>
      </c>
      <c r="F20" s="11">
        <v>35</v>
      </c>
      <c r="G20" s="12">
        <v>40</v>
      </c>
      <c r="H20" s="1">
        <f>'Дод 1'!D19</f>
        <v>168.54</v>
      </c>
      <c r="I20" s="1">
        <f t="shared" si="0"/>
        <v>4.2134999999999998</v>
      </c>
      <c r="J20" s="1">
        <f t="shared" si="1"/>
        <v>5.0561999999999996</v>
      </c>
      <c r="K20" s="1">
        <f t="shared" si="2"/>
        <v>5.8989000000000003</v>
      </c>
      <c r="L20" s="1">
        <f t="shared" si="3"/>
        <v>5.8989000000000003</v>
      </c>
      <c r="M20" s="1">
        <f t="shared" si="4"/>
        <v>6.7416</v>
      </c>
    </row>
    <row r="21" spans="1:13" ht="21" customHeight="1" x14ac:dyDescent="0.25">
      <c r="A21" s="11">
        <v>16</v>
      </c>
      <c r="B21" s="4" t="s">
        <v>41</v>
      </c>
      <c r="C21" s="11">
        <v>5</v>
      </c>
      <c r="D21" s="11">
        <v>5</v>
      </c>
      <c r="E21" s="11">
        <v>5</v>
      </c>
      <c r="F21" s="11">
        <v>10</v>
      </c>
      <c r="G21" s="12">
        <v>10</v>
      </c>
      <c r="H21" s="1">
        <f>(250+266.67+295.68+290.1+270)/5</f>
        <v>274.49000000000007</v>
      </c>
      <c r="I21" s="1">
        <f t="shared" si="0"/>
        <v>1.3724500000000004</v>
      </c>
      <c r="J21" s="1">
        <f t="shared" si="1"/>
        <v>1.3724500000000004</v>
      </c>
      <c r="K21" s="1">
        <f t="shared" si="2"/>
        <v>1.3724500000000004</v>
      </c>
      <c r="L21" s="1">
        <f t="shared" si="3"/>
        <v>2.7449000000000008</v>
      </c>
      <c r="M21" s="1">
        <f t="shared" si="4"/>
        <v>2.7449000000000008</v>
      </c>
    </row>
    <row r="22" spans="1:13" ht="18.75" customHeight="1" x14ac:dyDescent="0.25">
      <c r="A22" s="11">
        <v>17</v>
      </c>
      <c r="B22" s="4" t="s">
        <v>14</v>
      </c>
      <c r="C22" s="11">
        <v>10</v>
      </c>
      <c r="D22" s="11">
        <v>12</v>
      </c>
      <c r="E22" s="11">
        <v>15</v>
      </c>
      <c r="F22" s="11">
        <v>15</v>
      </c>
      <c r="G22" s="12">
        <v>15</v>
      </c>
      <c r="H22" s="1">
        <f>'Дод 1'!D26</f>
        <v>100.86</v>
      </c>
      <c r="I22" s="1">
        <f t="shared" si="0"/>
        <v>1.0085999999999999</v>
      </c>
      <c r="J22" s="1">
        <f t="shared" si="1"/>
        <v>1.2103200000000001</v>
      </c>
      <c r="K22" s="1">
        <f t="shared" si="2"/>
        <v>1.5129000000000001</v>
      </c>
      <c r="L22" s="1">
        <f t="shared" si="3"/>
        <v>1.5129000000000001</v>
      </c>
      <c r="M22" s="1">
        <f t="shared" si="4"/>
        <v>1.5129000000000001</v>
      </c>
    </row>
    <row r="23" spans="1:13" ht="19.5" customHeight="1" x14ac:dyDescent="0.25">
      <c r="A23" s="11">
        <v>18</v>
      </c>
      <c r="B23" s="4" t="s">
        <v>90</v>
      </c>
      <c r="C23" s="11">
        <v>0.5</v>
      </c>
      <c r="D23" s="11">
        <v>1</v>
      </c>
      <c r="E23" s="11">
        <v>1</v>
      </c>
      <c r="F23" s="11">
        <v>1</v>
      </c>
      <c r="G23" s="12">
        <v>1</v>
      </c>
      <c r="H23" s="1">
        <f>'Дод 1'!D23</f>
        <v>48.75</v>
      </c>
      <c r="I23" s="1">
        <f>H23/10*C23</f>
        <v>2.4375</v>
      </c>
      <c r="J23" s="1">
        <f>H23/10*D23</f>
        <v>4.875</v>
      </c>
      <c r="K23" s="1">
        <f>H23/10*E23</f>
        <v>4.875</v>
      </c>
      <c r="L23" s="1">
        <f>H23/10*F23</f>
        <v>4.875</v>
      </c>
      <c r="M23" s="1">
        <f>H23/10*G23</f>
        <v>4.875</v>
      </c>
    </row>
    <row r="24" spans="1:13" ht="20.25" customHeight="1" x14ac:dyDescent="0.25">
      <c r="A24" s="11">
        <v>19</v>
      </c>
      <c r="B24" s="4" t="s">
        <v>89</v>
      </c>
      <c r="C24" s="11">
        <v>20</v>
      </c>
      <c r="D24" s="11">
        <v>30</v>
      </c>
      <c r="E24" s="11">
        <v>35</v>
      </c>
      <c r="F24" s="11">
        <v>40</v>
      </c>
      <c r="G24" s="12">
        <v>40</v>
      </c>
      <c r="H24" s="1">
        <f>'Дод 1'!D24</f>
        <v>70.05</v>
      </c>
      <c r="I24" s="1">
        <f>H24/200*C24</f>
        <v>7.0049999999999999</v>
      </c>
      <c r="J24" s="1">
        <f>H24/200*D24</f>
        <v>10.5075</v>
      </c>
      <c r="K24" s="1">
        <f>H24/200*E24</f>
        <v>12.258750000000001</v>
      </c>
      <c r="L24" s="1">
        <f>H24/200*F24</f>
        <v>14.01</v>
      </c>
      <c r="M24" s="1">
        <f>H24/200*G24</f>
        <v>14.01</v>
      </c>
    </row>
    <row r="25" spans="1:13" ht="21.75" customHeight="1" x14ac:dyDescent="0.25">
      <c r="A25" s="11">
        <v>20</v>
      </c>
      <c r="B25" s="4" t="s">
        <v>13</v>
      </c>
      <c r="C25" s="11">
        <v>5</v>
      </c>
      <c r="D25" s="11">
        <v>10</v>
      </c>
      <c r="E25" s="11">
        <v>10</v>
      </c>
      <c r="F25" s="11">
        <v>15</v>
      </c>
      <c r="G25" s="12">
        <v>15</v>
      </c>
      <c r="H25" s="1">
        <f>'Дод 1'!D25</f>
        <v>61.84</v>
      </c>
      <c r="I25" s="1">
        <f t="shared" si="0"/>
        <v>0.30920000000000003</v>
      </c>
      <c r="J25" s="1">
        <f t="shared" si="1"/>
        <v>0.61840000000000006</v>
      </c>
      <c r="K25" s="1">
        <f t="shared" si="2"/>
        <v>0.61840000000000006</v>
      </c>
      <c r="L25" s="1">
        <f t="shared" si="3"/>
        <v>0.92760000000000009</v>
      </c>
      <c r="M25" s="1">
        <f t="shared" si="4"/>
        <v>0.92760000000000009</v>
      </c>
    </row>
    <row r="26" spans="1:13" ht="20.25" customHeight="1" x14ac:dyDescent="0.25">
      <c r="A26" s="11">
        <v>21</v>
      </c>
      <c r="B26" s="4" t="s">
        <v>15</v>
      </c>
      <c r="C26" s="11">
        <v>40</v>
      </c>
      <c r="D26" s="11">
        <v>50</v>
      </c>
      <c r="E26" s="11">
        <v>55</v>
      </c>
      <c r="F26" s="11">
        <v>60</v>
      </c>
      <c r="G26" s="12">
        <v>60</v>
      </c>
      <c r="H26" s="1">
        <f>'Дод 1'!D27</f>
        <v>36.07</v>
      </c>
      <c r="I26" s="1">
        <f t="shared" si="0"/>
        <v>1.4427999999999999</v>
      </c>
      <c r="J26" s="1">
        <f t="shared" si="1"/>
        <v>1.8034999999999999</v>
      </c>
      <c r="K26" s="1">
        <f t="shared" si="2"/>
        <v>1.9838499999999999</v>
      </c>
      <c r="L26" s="1">
        <f t="shared" si="3"/>
        <v>2.1641999999999997</v>
      </c>
      <c r="M26" s="1">
        <f t="shared" si="4"/>
        <v>2.1641999999999997</v>
      </c>
    </row>
    <row r="27" spans="1:13" ht="21.75" customHeight="1" x14ac:dyDescent="0.25">
      <c r="A27" s="11">
        <v>22</v>
      </c>
      <c r="B27" s="4" t="s">
        <v>109</v>
      </c>
      <c r="C27" s="23">
        <v>0.2</v>
      </c>
      <c r="D27" s="23">
        <v>0.4</v>
      </c>
      <c r="E27" s="23">
        <v>0.4</v>
      </c>
      <c r="F27" s="23">
        <v>0.5</v>
      </c>
      <c r="G27" s="24">
        <v>0.5</v>
      </c>
      <c r="H27" s="1">
        <f>'Дод 1'!D28</f>
        <v>277.52</v>
      </c>
      <c r="I27" s="1">
        <f>H27/100*C27</f>
        <v>0.55503999999999998</v>
      </c>
      <c r="J27" s="1">
        <f>H27/100*D27</f>
        <v>1.11008</v>
      </c>
      <c r="K27" s="1">
        <f>H27/100*E27</f>
        <v>1.11008</v>
      </c>
      <c r="L27" s="1">
        <f>H27/100*F27</f>
        <v>1.3875999999999999</v>
      </c>
      <c r="M27" s="1">
        <f>H27/100*G27</f>
        <v>1.3875999999999999</v>
      </c>
    </row>
    <row r="28" spans="1:13" ht="19.5" customHeight="1" x14ac:dyDescent="0.25">
      <c r="A28" s="11">
        <v>23</v>
      </c>
      <c r="B28" s="4" t="s">
        <v>110</v>
      </c>
      <c r="C28" s="11">
        <v>2</v>
      </c>
      <c r="D28" s="11">
        <v>2</v>
      </c>
      <c r="E28" s="11">
        <v>2</v>
      </c>
      <c r="F28" s="11">
        <v>3</v>
      </c>
      <c r="G28" s="12">
        <v>4</v>
      </c>
      <c r="H28" s="1">
        <f>'Дод 1'!D29</f>
        <v>36.204999999999998</v>
      </c>
      <c r="I28" s="1">
        <f>H28/100*C28</f>
        <v>0.72409999999999997</v>
      </c>
      <c r="J28" s="1">
        <f>H28/100*D28</f>
        <v>0.72409999999999997</v>
      </c>
      <c r="K28" s="1">
        <f>H28/100*E28</f>
        <v>0.72409999999999997</v>
      </c>
      <c r="L28" s="1">
        <f>H28/100*F28</f>
        <v>1.0861499999999999</v>
      </c>
      <c r="M28" s="1">
        <f>H28/100*G28</f>
        <v>1.4481999999999999</v>
      </c>
    </row>
    <row r="29" spans="1:13" ht="21" customHeight="1" x14ac:dyDescent="0.25">
      <c r="A29" s="11">
        <v>24</v>
      </c>
      <c r="B29" s="4" t="s">
        <v>17</v>
      </c>
      <c r="C29" s="11">
        <v>4</v>
      </c>
      <c r="D29" s="11">
        <v>5</v>
      </c>
      <c r="E29" s="11">
        <v>6</v>
      </c>
      <c r="F29" s="11">
        <v>6</v>
      </c>
      <c r="G29" s="12">
        <v>6</v>
      </c>
      <c r="H29" s="1">
        <f>'Дод 1'!D31</f>
        <v>24.35</v>
      </c>
      <c r="I29" s="1">
        <f t="shared" si="0"/>
        <v>9.74E-2</v>
      </c>
      <c r="J29" s="1">
        <f t="shared" si="1"/>
        <v>0.12175</v>
      </c>
      <c r="K29" s="1">
        <f t="shared" si="2"/>
        <v>0.14610000000000001</v>
      </c>
      <c r="L29" s="1">
        <f t="shared" si="3"/>
        <v>0.14610000000000001</v>
      </c>
      <c r="M29" s="1">
        <f t="shared" si="4"/>
        <v>0.14610000000000001</v>
      </c>
    </row>
    <row r="30" spans="1:13" ht="21" customHeight="1" x14ac:dyDescent="0.25">
      <c r="A30" s="11">
        <v>25</v>
      </c>
      <c r="B30" s="4" t="s">
        <v>107</v>
      </c>
      <c r="C30" s="11">
        <v>1</v>
      </c>
      <c r="D30" s="11">
        <v>2</v>
      </c>
      <c r="E30" s="11">
        <v>3</v>
      </c>
      <c r="F30" s="11">
        <v>4</v>
      </c>
      <c r="G30" s="12">
        <v>5</v>
      </c>
      <c r="H30" s="1">
        <f>'Дод 1'!D32</f>
        <v>75.466666666666669</v>
      </c>
      <c r="I30" s="1">
        <f t="shared" si="0"/>
        <v>7.5466666666666668E-2</v>
      </c>
      <c r="J30" s="1">
        <f t="shared" si="1"/>
        <v>0.15093333333333334</v>
      </c>
      <c r="K30" s="1">
        <f t="shared" si="2"/>
        <v>0.22639999999999999</v>
      </c>
      <c r="L30" s="1">
        <f t="shared" si="3"/>
        <v>0.30186666666666667</v>
      </c>
      <c r="M30" s="1">
        <f t="shared" si="4"/>
        <v>0.37733333333333335</v>
      </c>
    </row>
    <row r="31" spans="1:13" ht="17.25" customHeight="1" x14ac:dyDescent="0.25">
      <c r="A31" s="11">
        <v>26</v>
      </c>
      <c r="B31" s="2" t="s">
        <v>42</v>
      </c>
      <c r="C31" s="11" t="s">
        <v>86</v>
      </c>
      <c r="D31" s="11">
        <v>0.5</v>
      </c>
      <c r="E31" s="11">
        <v>0.5</v>
      </c>
      <c r="F31" s="11">
        <v>0.5</v>
      </c>
      <c r="G31" s="11">
        <v>0.5</v>
      </c>
      <c r="H31" s="1">
        <f>(90+61+88)/3</f>
        <v>79.666666666666671</v>
      </c>
      <c r="I31" s="1" t="s">
        <v>86</v>
      </c>
      <c r="J31" s="1">
        <f t="shared" si="1"/>
        <v>3.9833333333333339E-2</v>
      </c>
      <c r="K31" s="1">
        <f t="shared" si="2"/>
        <v>3.9833333333333339E-2</v>
      </c>
      <c r="L31" s="1">
        <f t="shared" si="3"/>
        <v>3.9833333333333339E-2</v>
      </c>
      <c r="M31" s="1">
        <f t="shared" si="4"/>
        <v>3.9833333333333339E-2</v>
      </c>
    </row>
    <row r="32" spans="1:13" x14ac:dyDescent="0.25">
      <c r="A32" s="11">
        <v>27</v>
      </c>
      <c r="B32" s="4" t="s">
        <v>43</v>
      </c>
      <c r="C32" s="11">
        <v>10</v>
      </c>
      <c r="D32" s="11">
        <v>10</v>
      </c>
      <c r="E32" s="11">
        <v>15</v>
      </c>
      <c r="F32" s="11">
        <v>15</v>
      </c>
      <c r="G32" s="12">
        <v>20</v>
      </c>
      <c r="H32" s="3">
        <f>'Дод 5'!D11</f>
        <v>146.27799999999999</v>
      </c>
      <c r="I32" s="1">
        <f t="shared" si="0"/>
        <v>1.46278</v>
      </c>
      <c r="J32" s="1">
        <f t="shared" si="1"/>
        <v>1.46278</v>
      </c>
      <c r="K32" s="1">
        <f t="shared" si="2"/>
        <v>2.1941699999999997</v>
      </c>
      <c r="L32" s="1">
        <f t="shared" si="3"/>
        <v>2.1941699999999997</v>
      </c>
      <c r="M32" s="1">
        <f t="shared" si="4"/>
        <v>2.9255599999999999</v>
      </c>
    </row>
    <row r="33" spans="1:13" x14ac:dyDescent="0.25">
      <c r="A33" s="4"/>
      <c r="B33" s="17" t="s">
        <v>19</v>
      </c>
      <c r="C33" s="18">
        <v>1651</v>
      </c>
      <c r="D33" s="18">
        <v>2200.1999999999998</v>
      </c>
      <c r="E33" s="18">
        <v>2806.6</v>
      </c>
      <c r="F33" s="18">
        <v>3053.2</v>
      </c>
      <c r="G33" s="18">
        <v>3274</v>
      </c>
      <c r="H33" s="47" t="s">
        <v>102</v>
      </c>
      <c r="I33" s="50">
        <f>SUM(I6:I32)</f>
        <v>96.150820515873008</v>
      </c>
      <c r="J33" s="50">
        <f t="shared" ref="J33:M33" si="5">SUM(J6:J32)</f>
        <v>126.72842148809522</v>
      </c>
      <c r="K33" s="50">
        <f t="shared" si="5"/>
        <v>147.01768992063489</v>
      </c>
      <c r="L33" s="50">
        <f t="shared" si="5"/>
        <v>164.52019603174597</v>
      </c>
      <c r="M33" s="50">
        <f t="shared" si="5"/>
        <v>175.964655297619</v>
      </c>
    </row>
    <row r="34" spans="1:13" ht="18.75" customHeight="1" x14ac:dyDescent="0.25">
      <c r="A34" s="4"/>
      <c r="B34" s="17" t="s">
        <v>20</v>
      </c>
      <c r="C34" s="18">
        <v>65</v>
      </c>
      <c r="D34" s="18">
        <v>77</v>
      </c>
      <c r="E34" s="18">
        <v>84.5</v>
      </c>
      <c r="F34" s="18">
        <v>90.6</v>
      </c>
      <c r="G34" s="18">
        <v>109.5</v>
      </c>
      <c r="H34" s="48"/>
      <c r="I34" s="53"/>
      <c r="J34" s="53"/>
      <c r="K34" s="53"/>
      <c r="L34" s="53"/>
      <c r="M34" s="53"/>
    </row>
    <row r="35" spans="1:13" ht="18.75" customHeight="1" x14ac:dyDescent="0.25">
      <c r="A35" s="4"/>
      <c r="B35" s="17" t="s">
        <v>21</v>
      </c>
      <c r="C35" s="18">
        <v>60.5</v>
      </c>
      <c r="D35" s="18">
        <v>82.2</v>
      </c>
      <c r="E35" s="18">
        <v>91</v>
      </c>
      <c r="F35" s="18">
        <v>101.6</v>
      </c>
      <c r="G35" s="18">
        <v>107.5</v>
      </c>
      <c r="H35" s="48"/>
      <c r="I35" s="53"/>
      <c r="J35" s="53"/>
      <c r="K35" s="53"/>
      <c r="L35" s="53"/>
      <c r="M35" s="53"/>
    </row>
    <row r="36" spans="1:13" ht="20.25" customHeight="1" x14ac:dyDescent="0.25">
      <c r="A36" s="4"/>
      <c r="B36" s="17" t="s">
        <v>22</v>
      </c>
      <c r="C36" s="18">
        <v>211.6</v>
      </c>
      <c r="D36" s="18">
        <v>288.10000000000002</v>
      </c>
      <c r="E36" s="18">
        <v>412.4</v>
      </c>
      <c r="F36" s="18">
        <v>444.1</v>
      </c>
      <c r="G36" s="18">
        <v>467.1</v>
      </c>
      <c r="H36" s="49"/>
      <c r="I36" s="54"/>
      <c r="J36" s="54"/>
      <c r="K36" s="54"/>
      <c r="L36" s="54"/>
      <c r="M36" s="54"/>
    </row>
    <row r="37" spans="1:13" ht="42.6" customHeight="1" x14ac:dyDescent="0.25">
      <c r="A37" s="55" t="s">
        <v>85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24.75" customHeight="1" x14ac:dyDescent="0.25">
      <c r="A38" s="25" t="s">
        <v>99</v>
      </c>
    </row>
    <row r="40" spans="1:13" ht="24" customHeight="1" x14ac:dyDescent="0.25">
      <c r="B40" s="2" t="s">
        <v>122</v>
      </c>
      <c r="H40" s="44" t="s">
        <v>121</v>
      </c>
      <c r="I40" s="44"/>
    </row>
    <row r="41" spans="1:13" x14ac:dyDescent="0.25">
      <c r="B41" s="19"/>
    </row>
    <row r="44" spans="1:13" ht="20.25" customHeight="1" x14ac:dyDescent="0.25"/>
  </sheetData>
  <mergeCells count="17">
    <mergeCell ref="H40:I40"/>
    <mergeCell ref="K33:K36"/>
    <mergeCell ref="L33:L36"/>
    <mergeCell ref="A37:M37"/>
    <mergeCell ref="K1:M1"/>
    <mergeCell ref="M33:M36"/>
    <mergeCell ref="A2:M2"/>
    <mergeCell ref="C4:G4"/>
    <mergeCell ref="H4:H5"/>
    <mergeCell ref="I4:I5"/>
    <mergeCell ref="J4:J5"/>
    <mergeCell ref="K4:K5"/>
    <mergeCell ref="L4:L5"/>
    <mergeCell ref="M4:M5"/>
    <mergeCell ref="H33:H36"/>
    <mergeCell ref="I33:I36"/>
    <mergeCell ref="J33:J36"/>
  </mergeCells>
  <pageMargins left="1.1811023622047245" right="0.59055118110236227" top="0.59055118110236227" bottom="0.59055118110236227" header="0" footer="0"/>
  <pageSetup paperSize="9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E16E-3CC5-406D-9DD9-6DE7FC380361}">
  <dimension ref="A1:E48"/>
  <sheetViews>
    <sheetView view="pageBreakPreview" topLeftCell="A22" zoomScale="80" zoomScaleNormal="100" zoomScaleSheetLayoutView="80" workbookViewId="0">
      <selection activeCell="D40" sqref="D40:E40"/>
    </sheetView>
  </sheetViews>
  <sheetFormatPr defaultColWidth="9.140625" defaultRowHeight="15.75" x14ac:dyDescent="0.25"/>
  <cols>
    <col min="1" max="1" width="9.140625" style="2"/>
    <col min="2" max="2" width="34.28515625" style="2" customWidth="1"/>
    <col min="3" max="3" width="24.85546875" style="2" customWidth="1"/>
    <col min="4" max="4" width="16" style="2" customWidth="1"/>
    <col min="5" max="5" width="19.7109375" style="2" customWidth="1"/>
    <col min="6" max="16384" width="9.140625" style="2"/>
  </cols>
  <sheetData>
    <row r="1" spans="1:5" ht="81" customHeight="1" x14ac:dyDescent="0.25">
      <c r="D1" s="35" t="s">
        <v>118</v>
      </c>
      <c r="E1" s="35"/>
    </row>
    <row r="2" spans="1:5" ht="44.25" customHeight="1" x14ac:dyDescent="0.25">
      <c r="A2" s="40" t="s">
        <v>96</v>
      </c>
      <c r="B2" s="40"/>
      <c r="C2" s="40"/>
      <c r="D2" s="40"/>
      <c r="E2" s="40"/>
    </row>
    <row r="3" spans="1:5" ht="18" customHeight="1" x14ac:dyDescent="0.25"/>
    <row r="4" spans="1:5" ht="51.75" customHeight="1" x14ac:dyDescent="0.25">
      <c r="A4" s="8" t="s">
        <v>48</v>
      </c>
      <c r="B4" s="8" t="s">
        <v>0</v>
      </c>
      <c r="C4" s="9" t="s">
        <v>82</v>
      </c>
      <c r="D4" s="10" t="s">
        <v>84</v>
      </c>
      <c r="E4" s="10" t="s">
        <v>74</v>
      </c>
    </row>
    <row r="5" spans="1:5" ht="15.75" customHeight="1" x14ac:dyDescent="0.25">
      <c r="A5" s="6"/>
      <c r="B5" s="6"/>
      <c r="C5" s="60" t="s">
        <v>29</v>
      </c>
      <c r="D5" s="60"/>
      <c r="E5" s="61"/>
    </row>
    <row r="6" spans="1:5" x14ac:dyDescent="0.25">
      <c r="A6" s="26">
        <v>1</v>
      </c>
      <c r="B6" s="5" t="s">
        <v>35</v>
      </c>
      <c r="C6" s="26">
        <v>150</v>
      </c>
      <c r="D6" s="3">
        <f>'Дод 1'!D6</f>
        <v>36.479999999999997</v>
      </c>
      <c r="E6" s="3">
        <f>D6/1000*C6</f>
        <v>5.4719999999999995</v>
      </c>
    </row>
    <row r="7" spans="1:5" x14ac:dyDescent="0.25">
      <c r="A7" s="26">
        <v>2</v>
      </c>
      <c r="B7" s="5" t="s">
        <v>2</v>
      </c>
      <c r="C7" s="26">
        <v>150</v>
      </c>
      <c r="D7" s="3">
        <f>'Дод 1'!D7</f>
        <v>42.7</v>
      </c>
      <c r="E7" s="3">
        <f t="shared" ref="E7:E32" si="0">D7/1000*C7</f>
        <v>6.4050000000000002</v>
      </c>
    </row>
    <row r="8" spans="1:5" ht="31.5" x14ac:dyDescent="0.25">
      <c r="A8" s="26">
        <v>3</v>
      </c>
      <c r="B8" s="5" t="s">
        <v>3</v>
      </c>
      <c r="C8" s="26">
        <v>10</v>
      </c>
      <c r="D8" s="3">
        <f>'Дод 1'!D8</f>
        <v>15.89</v>
      </c>
      <c r="E8" s="3">
        <f t="shared" si="0"/>
        <v>0.15890000000000001</v>
      </c>
    </row>
    <row r="9" spans="1:5" ht="25.5" customHeight="1" x14ac:dyDescent="0.25">
      <c r="A9" s="26">
        <v>4</v>
      </c>
      <c r="B9" s="5" t="s">
        <v>4</v>
      </c>
      <c r="C9" s="26">
        <v>5</v>
      </c>
      <c r="D9" s="3">
        <f>'Дод 1'!D9</f>
        <v>85.068571428571431</v>
      </c>
      <c r="E9" s="3">
        <f t="shared" si="0"/>
        <v>0.42534285714285719</v>
      </c>
    </row>
    <row r="10" spans="1:5" ht="47.25" x14ac:dyDescent="0.25">
      <c r="A10" s="26">
        <v>5</v>
      </c>
      <c r="B10" s="5" t="s">
        <v>5</v>
      </c>
      <c r="C10" s="26">
        <v>60</v>
      </c>
      <c r="D10" s="3">
        <f>'Дод 1'!D10</f>
        <v>29.93</v>
      </c>
      <c r="E10" s="3">
        <f t="shared" si="0"/>
        <v>1.7957999999999998</v>
      </c>
    </row>
    <row r="11" spans="1:5" x14ac:dyDescent="0.25">
      <c r="A11" s="26">
        <v>6</v>
      </c>
      <c r="B11" s="5" t="s">
        <v>6</v>
      </c>
      <c r="C11" s="26">
        <v>60</v>
      </c>
      <c r="D11" s="3">
        <f>'Дод 1'!D11</f>
        <v>30.26</v>
      </c>
      <c r="E11" s="3">
        <f t="shared" si="0"/>
        <v>1.8156000000000001</v>
      </c>
    </row>
    <row r="12" spans="1:5" x14ac:dyDescent="0.25">
      <c r="A12" s="26">
        <v>7</v>
      </c>
      <c r="B12" s="5" t="s">
        <v>7</v>
      </c>
      <c r="C12" s="26">
        <v>200</v>
      </c>
      <c r="D12" s="3">
        <f>'Дод 1'!D12</f>
        <v>10.16</v>
      </c>
      <c r="E12" s="3">
        <f t="shared" si="0"/>
        <v>2.032</v>
      </c>
    </row>
    <row r="13" spans="1:5" ht="54.75" customHeight="1" x14ac:dyDescent="0.25">
      <c r="A13" s="26">
        <v>8</v>
      </c>
      <c r="B13" s="5" t="s">
        <v>49</v>
      </c>
      <c r="C13" s="26">
        <v>500</v>
      </c>
      <c r="D13" s="3">
        <f>'Дод 1'!D13</f>
        <v>60.162222222222226</v>
      </c>
      <c r="E13" s="3">
        <f t="shared" si="0"/>
        <v>30.081111111111113</v>
      </c>
    </row>
    <row r="14" spans="1:5" ht="21" customHeight="1" x14ac:dyDescent="0.25">
      <c r="A14" s="62">
        <v>9</v>
      </c>
      <c r="B14" s="5" t="s">
        <v>24</v>
      </c>
      <c r="C14" s="26">
        <v>250</v>
      </c>
      <c r="D14" s="3">
        <f>'Дод 1'!D14</f>
        <v>55.406666666666673</v>
      </c>
      <c r="E14" s="3">
        <f t="shared" si="0"/>
        <v>13.851666666666668</v>
      </c>
    </row>
    <row r="15" spans="1:5" ht="19.899999999999999" customHeight="1" x14ac:dyDescent="0.25">
      <c r="A15" s="62"/>
      <c r="B15" s="5" t="s">
        <v>25</v>
      </c>
      <c r="C15" s="26">
        <v>20</v>
      </c>
      <c r="D15" s="3">
        <f>'Дод 1'!D15</f>
        <v>83.316666666666663</v>
      </c>
      <c r="E15" s="3">
        <f t="shared" si="0"/>
        <v>1.6663333333333332</v>
      </c>
    </row>
    <row r="16" spans="1:5" ht="18" customHeight="1" x14ac:dyDescent="0.25">
      <c r="A16" s="62"/>
      <c r="B16" s="5" t="s">
        <v>23</v>
      </c>
      <c r="C16" s="26">
        <v>200</v>
      </c>
      <c r="D16" s="3">
        <f>'Дод 1'!D16</f>
        <v>35.05833333333333</v>
      </c>
      <c r="E16" s="3">
        <f t="shared" si="0"/>
        <v>7.0116666666666658</v>
      </c>
    </row>
    <row r="17" spans="1:5" x14ac:dyDescent="0.25">
      <c r="A17" s="26">
        <v>10</v>
      </c>
      <c r="B17" s="5" t="s">
        <v>8</v>
      </c>
      <c r="C17" s="26">
        <v>250</v>
      </c>
      <c r="D17" s="3">
        <f>'Дод 1'!D17</f>
        <v>36.630000000000003</v>
      </c>
      <c r="E17" s="3">
        <f t="shared" si="0"/>
        <v>9.1575000000000006</v>
      </c>
    </row>
    <row r="18" spans="1:5" x14ac:dyDescent="0.25">
      <c r="A18" s="26">
        <v>11</v>
      </c>
      <c r="B18" s="5" t="s">
        <v>9</v>
      </c>
      <c r="C18" s="26">
        <v>250</v>
      </c>
      <c r="D18" s="3">
        <f>'Дод 1'!D18</f>
        <v>41.216666666666669</v>
      </c>
      <c r="E18" s="3">
        <f t="shared" si="0"/>
        <v>10.304166666666667</v>
      </c>
    </row>
    <row r="19" spans="1:5" x14ac:dyDescent="0.25">
      <c r="A19" s="26">
        <v>12</v>
      </c>
      <c r="B19" s="5" t="s">
        <v>10</v>
      </c>
      <c r="C19" s="26">
        <v>60</v>
      </c>
      <c r="D19" s="3">
        <f>'Дод 1'!D19</f>
        <v>168.54</v>
      </c>
      <c r="E19" s="3">
        <f t="shared" si="0"/>
        <v>10.112399999999999</v>
      </c>
    </row>
    <row r="20" spans="1:5" x14ac:dyDescent="0.25">
      <c r="A20" s="26">
        <v>13</v>
      </c>
      <c r="B20" s="5" t="s">
        <v>50</v>
      </c>
      <c r="C20" s="26">
        <v>10</v>
      </c>
      <c r="D20" s="3">
        <f>'Дод 2'!H21</f>
        <v>274.49000000000007</v>
      </c>
      <c r="E20" s="3">
        <f t="shared" si="0"/>
        <v>2.7449000000000008</v>
      </c>
    </row>
    <row r="21" spans="1:5" x14ac:dyDescent="0.25">
      <c r="A21" s="26">
        <v>14</v>
      </c>
      <c r="B21" s="5" t="s">
        <v>51</v>
      </c>
      <c r="C21" s="26">
        <v>100</v>
      </c>
      <c r="D21" s="3">
        <v>233.76</v>
      </c>
      <c r="E21" s="3">
        <f t="shared" si="0"/>
        <v>23.376000000000001</v>
      </c>
    </row>
    <row r="22" spans="1:5" x14ac:dyDescent="0.25">
      <c r="A22" s="26">
        <v>15</v>
      </c>
      <c r="B22" s="5" t="s">
        <v>11</v>
      </c>
      <c r="C22" s="26">
        <v>70</v>
      </c>
      <c r="D22" s="3">
        <f>'Дод 1'!D21</f>
        <v>125.81</v>
      </c>
      <c r="E22" s="3">
        <f t="shared" si="0"/>
        <v>8.8067000000000011</v>
      </c>
    </row>
    <row r="23" spans="1:5" x14ac:dyDescent="0.25">
      <c r="A23" s="26">
        <v>16</v>
      </c>
      <c r="B23" s="5" t="s">
        <v>52</v>
      </c>
      <c r="C23" s="26">
        <v>60</v>
      </c>
      <c r="D23" s="3">
        <f>(161.59+267.72+129.33)/3</f>
        <v>186.21333333333337</v>
      </c>
      <c r="E23" s="3">
        <f t="shared" si="0"/>
        <v>11.172800000000002</v>
      </c>
    </row>
    <row r="24" spans="1:5" x14ac:dyDescent="0.25">
      <c r="A24" s="26">
        <v>17</v>
      </c>
      <c r="B24" s="5" t="s">
        <v>90</v>
      </c>
      <c r="C24" s="26">
        <v>1</v>
      </c>
      <c r="D24" s="3">
        <f>'Дод 1'!D23</f>
        <v>48.75</v>
      </c>
      <c r="E24" s="3">
        <f>D24/10*C24</f>
        <v>4.875</v>
      </c>
    </row>
    <row r="25" spans="1:5" x14ac:dyDescent="0.25">
      <c r="A25" s="26">
        <v>18</v>
      </c>
      <c r="B25" s="5" t="s">
        <v>91</v>
      </c>
      <c r="C25" s="26">
        <v>25</v>
      </c>
      <c r="D25" s="3">
        <f>'Дод 1'!D24</f>
        <v>70.05</v>
      </c>
      <c r="E25" s="3">
        <f>D25/200*C25</f>
        <v>8.7562499999999996</v>
      </c>
    </row>
    <row r="26" spans="1:5" x14ac:dyDescent="0.25">
      <c r="A26" s="26">
        <v>19</v>
      </c>
      <c r="B26" s="5" t="s">
        <v>13</v>
      </c>
      <c r="C26" s="26">
        <v>15</v>
      </c>
      <c r="D26" s="3">
        <f>'Дод 1'!D25</f>
        <v>61.84</v>
      </c>
      <c r="E26" s="3">
        <f t="shared" si="0"/>
        <v>0.92760000000000009</v>
      </c>
    </row>
    <row r="27" spans="1:5" x14ac:dyDescent="0.25">
      <c r="A27" s="26">
        <v>20</v>
      </c>
      <c r="B27" s="5" t="s">
        <v>14</v>
      </c>
      <c r="C27" s="26">
        <v>15</v>
      </c>
      <c r="D27" s="3">
        <f>'Дод 1'!D26</f>
        <v>100.86</v>
      </c>
      <c r="E27" s="3">
        <f t="shared" si="0"/>
        <v>1.5129000000000001</v>
      </c>
    </row>
    <row r="28" spans="1:5" x14ac:dyDescent="0.25">
      <c r="A28" s="26">
        <v>21</v>
      </c>
      <c r="B28" s="5" t="s">
        <v>15</v>
      </c>
      <c r="C28" s="26">
        <v>50</v>
      </c>
      <c r="D28" s="3">
        <f>'Дод 1'!D27</f>
        <v>36.07</v>
      </c>
      <c r="E28" s="3">
        <f t="shared" si="0"/>
        <v>1.8034999999999999</v>
      </c>
    </row>
    <row r="29" spans="1:5" x14ac:dyDescent="0.25">
      <c r="A29" s="26">
        <v>22</v>
      </c>
      <c r="B29" s="5" t="s">
        <v>109</v>
      </c>
      <c r="C29" s="26">
        <v>2</v>
      </c>
      <c r="D29" s="3">
        <f>'Дод 1'!D28</f>
        <v>277.52</v>
      </c>
      <c r="E29" s="3">
        <f>D29/100*C29</f>
        <v>5.5503999999999998</v>
      </c>
    </row>
    <row r="30" spans="1:5" x14ac:dyDescent="0.25">
      <c r="A30" s="26">
        <v>23</v>
      </c>
      <c r="B30" s="5" t="s">
        <v>111</v>
      </c>
      <c r="C30" s="26">
        <v>2</v>
      </c>
      <c r="D30" s="3">
        <f>'Дод 1'!D29</f>
        <v>36.204999999999998</v>
      </c>
      <c r="E30" s="3">
        <f>D30/100*C30</f>
        <v>0.72409999999999997</v>
      </c>
    </row>
    <row r="31" spans="1:5" x14ac:dyDescent="0.25">
      <c r="A31" s="26">
        <v>24</v>
      </c>
      <c r="B31" s="5" t="s">
        <v>16</v>
      </c>
      <c r="C31" s="26">
        <v>0.5</v>
      </c>
      <c r="D31" s="3">
        <f>'Дод 1'!D30</f>
        <v>864.64499999999998</v>
      </c>
      <c r="E31" s="3">
        <f t="shared" si="0"/>
        <v>0.4323225</v>
      </c>
    </row>
    <row r="32" spans="1:5" x14ac:dyDescent="0.25">
      <c r="A32" s="26">
        <v>25</v>
      </c>
      <c r="B32" s="5" t="s">
        <v>17</v>
      </c>
      <c r="C32" s="26">
        <v>6</v>
      </c>
      <c r="D32" s="3">
        <f>'Дод 1'!D31</f>
        <v>24.35</v>
      </c>
      <c r="E32" s="3">
        <f t="shared" si="0"/>
        <v>0.14610000000000001</v>
      </c>
    </row>
    <row r="33" spans="1:5" x14ac:dyDescent="0.25">
      <c r="A33" s="26">
        <v>26</v>
      </c>
      <c r="B33" s="5" t="s">
        <v>107</v>
      </c>
      <c r="C33" s="26">
        <v>5</v>
      </c>
      <c r="D33" s="3">
        <f>'Дод 1'!D32</f>
        <v>75.466666666666669</v>
      </c>
      <c r="E33" s="3">
        <f>D33/500*C33</f>
        <v>0.75466666666666671</v>
      </c>
    </row>
    <row r="34" spans="1:5" ht="20.25" customHeight="1" x14ac:dyDescent="0.25">
      <c r="A34" s="26"/>
      <c r="B34" s="27" t="s">
        <v>19</v>
      </c>
      <c r="C34" s="28">
        <v>2556</v>
      </c>
      <c r="D34" s="47" t="s">
        <v>103</v>
      </c>
      <c r="E34" s="50">
        <f>SUM(E6:E33)</f>
        <v>171.87272646825397</v>
      </c>
    </row>
    <row r="35" spans="1:5" ht="20.25" customHeight="1" x14ac:dyDescent="0.25">
      <c r="A35" s="26"/>
      <c r="B35" s="27" t="s">
        <v>20</v>
      </c>
      <c r="C35" s="28">
        <v>96</v>
      </c>
      <c r="D35" s="48"/>
      <c r="E35" s="51"/>
    </row>
    <row r="36" spans="1:5" ht="19.5" customHeight="1" x14ac:dyDescent="0.25">
      <c r="A36" s="26"/>
      <c r="B36" s="27" t="s">
        <v>21</v>
      </c>
      <c r="C36" s="28">
        <v>90</v>
      </c>
      <c r="D36" s="48"/>
      <c r="E36" s="51"/>
    </row>
    <row r="37" spans="1:5" ht="21" customHeight="1" x14ac:dyDescent="0.25">
      <c r="A37" s="26"/>
      <c r="B37" s="27" t="s">
        <v>22</v>
      </c>
      <c r="C37" s="28">
        <v>340</v>
      </c>
      <c r="D37" s="49"/>
      <c r="E37" s="52"/>
    </row>
    <row r="38" spans="1:5" ht="49.9" customHeight="1" x14ac:dyDescent="0.25">
      <c r="A38" s="45" t="s">
        <v>80</v>
      </c>
      <c r="B38" s="46"/>
      <c r="C38" s="46"/>
      <c r="D38" s="46"/>
      <c r="E38" s="46"/>
    </row>
    <row r="39" spans="1:5" ht="39.6" customHeight="1" x14ac:dyDescent="0.25">
      <c r="A39" s="33" t="s">
        <v>99</v>
      </c>
      <c r="B39" s="34"/>
      <c r="C39" s="34"/>
      <c r="D39" s="34"/>
      <c r="E39" s="34"/>
    </row>
    <row r="40" spans="1:5" ht="78" customHeight="1" x14ac:dyDescent="0.25">
      <c r="A40" s="43" t="s">
        <v>122</v>
      </c>
      <c r="B40" s="43"/>
      <c r="D40" s="44" t="s">
        <v>121</v>
      </c>
      <c r="E40" s="44"/>
    </row>
    <row r="43" spans="1:5" ht="12" customHeight="1" x14ac:dyDescent="0.25"/>
    <row r="44" spans="1:5" ht="28.5" customHeight="1" x14ac:dyDescent="0.25">
      <c r="B44" s="19"/>
    </row>
    <row r="45" spans="1:5" ht="14.25" customHeight="1" x14ac:dyDescent="0.25"/>
    <row r="48" spans="1:5" ht="11.25" customHeight="1" x14ac:dyDescent="0.25"/>
  </sheetData>
  <mergeCells count="10">
    <mergeCell ref="D1:E1"/>
    <mergeCell ref="A38:E38"/>
    <mergeCell ref="A40:B40"/>
    <mergeCell ref="D40:E40"/>
    <mergeCell ref="C5:E5"/>
    <mergeCell ref="D34:D37"/>
    <mergeCell ref="E34:E37"/>
    <mergeCell ref="A2:E2"/>
    <mergeCell ref="A14:A16"/>
    <mergeCell ref="A39:E39"/>
  </mergeCells>
  <phoneticPr fontId="2" type="noConversion"/>
  <pageMargins left="1.1811023622047245" right="0.59055118110236227" top="0.59055118110236227" bottom="0.59055118110236227" header="0" footer="0"/>
  <pageSetup paperSize="9" scale="7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4B8BC-1022-4F81-B77E-1E6338B83777}">
  <dimension ref="A1:E46"/>
  <sheetViews>
    <sheetView view="pageBreakPreview" zoomScale="60" zoomScaleNormal="100" workbookViewId="0">
      <selection activeCell="D40" sqref="D40:E40"/>
    </sheetView>
  </sheetViews>
  <sheetFormatPr defaultColWidth="9.140625" defaultRowHeight="15.75" x14ac:dyDescent="0.25"/>
  <cols>
    <col min="1" max="1" width="9.140625" style="2"/>
    <col min="2" max="2" width="32.42578125" style="2" customWidth="1"/>
    <col min="3" max="3" width="23.5703125" style="2" customWidth="1"/>
    <col min="4" max="4" width="18.7109375" style="2" customWidth="1"/>
    <col min="5" max="5" width="18.42578125" style="2" customWidth="1"/>
    <col min="6" max="16384" width="9.140625" style="2"/>
  </cols>
  <sheetData>
    <row r="1" spans="1:5" ht="77.45" customHeight="1" x14ac:dyDescent="0.25">
      <c r="C1" s="19"/>
      <c r="D1" s="35" t="s">
        <v>119</v>
      </c>
      <c r="E1" s="35"/>
    </row>
    <row r="2" spans="1:5" ht="36" customHeight="1" x14ac:dyDescent="0.25">
      <c r="A2" s="40" t="s">
        <v>97</v>
      </c>
      <c r="B2" s="40"/>
      <c r="C2" s="40"/>
      <c r="D2" s="40"/>
      <c r="E2" s="40"/>
    </row>
    <row r="3" spans="1:5" ht="16.149999999999999" customHeight="1" x14ac:dyDescent="0.25">
      <c r="A3" s="63"/>
      <c r="B3" s="64"/>
      <c r="C3" s="64"/>
      <c r="D3" s="64"/>
      <c r="E3" s="64"/>
    </row>
    <row r="4" spans="1:5" ht="65.25" customHeight="1" x14ac:dyDescent="0.25">
      <c r="A4" s="8" t="s">
        <v>48</v>
      </c>
      <c r="B4" s="8" t="s">
        <v>0</v>
      </c>
      <c r="C4" s="9" t="s">
        <v>82</v>
      </c>
      <c r="D4" s="10" t="s">
        <v>84</v>
      </c>
      <c r="E4" s="10" t="s">
        <v>74</v>
      </c>
    </row>
    <row r="5" spans="1:5" ht="15.75" customHeight="1" x14ac:dyDescent="0.25">
      <c r="A5" s="6"/>
      <c r="B5" s="6"/>
      <c r="C5" s="60" t="s">
        <v>29</v>
      </c>
      <c r="D5" s="60"/>
      <c r="E5" s="61"/>
    </row>
    <row r="6" spans="1:5" x14ac:dyDescent="0.25">
      <c r="A6" s="26">
        <v>1</v>
      </c>
      <c r="B6" s="5" t="s">
        <v>35</v>
      </c>
      <c r="C6" s="26">
        <v>100</v>
      </c>
      <c r="D6" s="3">
        <f>'Дод 1'!D6</f>
        <v>36.479999999999997</v>
      </c>
      <c r="E6" s="3">
        <f>D6/1000*C6</f>
        <v>3.6479999999999997</v>
      </c>
    </row>
    <row r="7" spans="1:5" x14ac:dyDescent="0.25">
      <c r="A7" s="26">
        <v>2</v>
      </c>
      <c r="B7" s="5" t="s">
        <v>2</v>
      </c>
      <c r="C7" s="26">
        <v>150</v>
      </c>
      <c r="D7" s="3">
        <f>'Дод 1'!D7</f>
        <v>42.7</v>
      </c>
      <c r="E7" s="3">
        <f t="shared" ref="E7:E32" si="0">D7/1000*C7</f>
        <v>6.4050000000000002</v>
      </c>
    </row>
    <row r="8" spans="1:5" ht="31.5" x14ac:dyDescent="0.25">
      <c r="A8" s="26">
        <v>3</v>
      </c>
      <c r="B8" s="5" t="s">
        <v>3</v>
      </c>
      <c r="C8" s="26">
        <v>20</v>
      </c>
      <c r="D8" s="3">
        <f>'Дод 1'!D8</f>
        <v>15.89</v>
      </c>
      <c r="E8" s="3">
        <f t="shared" si="0"/>
        <v>0.31780000000000003</v>
      </c>
    </row>
    <row r="9" spans="1:5" ht="25.5" customHeight="1" x14ac:dyDescent="0.25">
      <c r="A9" s="26">
        <v>4</v>
      </c>
      <c r="B9" s="5" t="s">
        <v>4</v>
      </c>
      <c r="C9" s="26">
        <v>5</v>
      </c>
      <c r="D9" s="3">
        <f>'Дод 1'!D9</f>
        <v>85.068571428571431</v>
      </c>
      <c r="E9" s="3">
        <f t="shared" si="0"/>
        <v>0.42534285714285719</v>
      </c>
    </row>
    <row r="10" spans="1:5" ht="47.25" x14ac:dyDescent="0.25">
      <c r="A10" s="26">
        <v>5</v>
      </c>
      <c r="B10" s="5" t="s">
        <v>5</v>
      </c>
      <c r="C10" s="26">
        <v>100</v>
      </c>
      <c r="D10" s="3">
        <f>'Дод 1'!D10</f>
        <v>29.93</v>
      </c>
      <c r="E10" s="3">
        <f t="shared" si="0"/>
        <v>2.9929999999999999</v>
      </c>
    </row>
    <row r="11" spans="1:5" x14ac:dyDescent="0.25">
      <c r="A11" s="26">
        <v>6</v>
      </c>
      <c r="B11" s="5" t="s">
        <v>6</v>
      </c>
      <c r="C11" s="26">
        <v>60</v>
      </c>
      <c r="D11" s="3">
        <f>'Дод 1'!D11</f>
        <v>30.26</v>
      </c>
      <c r="E11" s="3">
        <f t="shared" si="0"/>
        <v>1.8156000000000001</v>
      </c>
    </row>
    <row r="12" spans="1:5" x14ac:dyDescent="0.25">
      <c r="A12" s="26">
        <v>7</v>
      </c>
      <c r="B12" s="5" t="s">
        <v>7</v>
      </c>
      <c r="C12" s="26">
        <v>200</v>
      </c>
      <c r="D12" s="3">
        <f>'Дод 1'!D12</f>
        <v>10.16</v>
      </c>
      <c r="E12" s="3">
        <f t="shared" si="0"/>
        <v>2.032</v>
      </c>
    </row>
    <row r="13" spans="1:5" ht="67.5" customHeight="1" x14ac:dyDescent="0.25">
      <c r="A13" s="26">
        <v>8</v>
      </c>
      <c r="B13" s="5" t="s">
        <v>49</v>
      </c>
      <c r="C13" s="26">
        <v>500</v>
      </c>
      <c r="D13" s="3">
        <f>'Дод 1'!D13</f>
        <v>60.162222222222226</v>
      </c>
      <c r="E13" s="3">
        <f t="shared" si="0"/>
        <v>30.081111111111113</v>
      </c>
    </row>
    <row r="14" spans="1:5" ht="21" customHeight="1" x14ac:dyDescent="0.25">
      <c r="A14" s="62">
        <v>9</v>
      </c>
      <c r="B14" s="5" t="s">
        <v>24</v>
      </c>
      <c r="C14" s="26">
        <v>270</v>
      </c>
      <c r="D14" s="3">
        <f>'Дод 1'!D14</f>
        <v>55.406666666666673</v>
      </c>
      <c r="E14" s="3">
        <f t="shared" si="0"/>
        <v>14.959800000000001</v>
      </c>
    </row>
    <row r="15" spans="1:5" ht="22.9" customHeight="1" x14ac:dyDescent="0.25">
      <c r="A15" s="62"/>
      <c r="B15" s="5" t="s">
        <v>25</v>
      </c>
      <c r="C15" s="26">
        <v>20</v>
      </c>
      <c r="D15" s="3">
        <f>'Дод 1'!D15</f>
        <v>83.316666666666663</v>
      </c>
      <c r="E15" s="3">
        <f t="shared" si="0"/>
        <v>1.6663333333333332</v>
      </c>
    </row>
    <row r="16" spans="1:5" ht="18" customHeight="1" x14ac:dyDescent="0.25">
      <c r="A16" s="62"/>
      <c r="B16" s="5" t="s">
        <v>23</v>
      </c>
      <c r="C16" s="26">
        <v>150</v>
      </c>
      <c r="D16" s="3">
        <f>'Дод 1'!D16</f>
        <v>35.05833333333333</v>
      </c>
      <c r="E16" s="3">
        <f t="shared" si="0"/>
        <v>5.2587499999999991</v>
      </c>
    </row>
    <row r="17" spans="1:5" x14ac:dyDescent="0.25">
      <c r="A17" s="26">
        <v>10</v>
      </c>
      <c r="B17" s="5" t="s">
        <v>8</v>
      </c>
      <c r="C17" s="26">
        <v>300</v>
      </c>
      <c r="D17" s="3">
        <f>'Дод 1'!D17</f>
        <v>36.630000000000003</v>
      </c>
      <c r="E17" s="3">
        <f t="shared" si="0"/>
        <v>10.989000000000001</v>
      </c>
    </row>
    <row r="18" spans="1:5" x14ac:dyDescent="0.25">
      <c r="A18" s="26">
        <v>11</v>
      </c>
      <c r="B18" s="5" t="s">
        <v>9</v>
      </c>
      <c r="C18" s="26">
        <v>300</v>
      </c>
      <c r="D18" s="3">
        <f>'Дод 1'!D18</f>
        <v>41.216666666666669</v>
      </c>
      <c r="E18" s="3">
        <f t="shared" si="0"/>
        <v>12.365</v>
      </c>
    </row>
    <row r="19" spans="1:5" x14ac:dyDescent="0.25">
      <c r="A19" s="26">
        <v>12</v>
      </c>
      <c r="B19" s="5" t="s">
        <v>10</v>
      </c>
      <c r="C19" s="26">
        <v>60</v>
      </c>
      <c r="D19" s="3">
        <f>'Дод 1'!D19</f>
        <v>168.54</v>
      </c>
      <c r="E19" s="3">
        <f t="shared" si="0"/>
        <v>10.112399999999999</v>
      </c>
    </row>
    <row r="20" spans="1:5" x14ac:dyDescent="0.25">
      <c r="A20" s="26">
        <v>13</v>
      </c>
      <c r="B20" s="5" t="s">
        <v>50</v>
      </c>
      <c r="C20" s="26">
        <v>15</v>
      </c>
      <c r="D20" s="3">
        <f>'Дод 2'!H21</f>
        <v>274.49000000000007</v>
      </c>
      <c r="E20" s="3">
        <f t="shared" si="0"/>
        <v>4.117350000000001</v>
      </c>
    </row>
    <row r="21" spans="1:5" x14ac:dyDescent="0.25">
      <c r="A21" s="26">
        <v>14</v>
      </c>
      <c r="B21" s="5" t="s">
        <v>51</v>
      </c>
      <c r="C21" s="26">
        <v>120</v>
      </c>
      <c r="D21" s="3">
        <f>'Дод 3'!D21</f>
        <v>233.76</v>
      </c>
      <c r="E21" s="3">
        <f t="shared" si="0"/>
        <v>28.051199999999998</v>
      </c>
    </row>
    <row r="22" spans="1:5" x14ac:dyDescent="0.25">
      <c r="A22" s="26">
        <v>15</v>
      </c>
      <c r="B22" s="5" t="s">
        <v>11</v>
      </c>
      <c r="C22" s="26">
        <v>50</v>
      </c>
      <c r="D22" s="3">
        <f>'Дод 1'!D21</f>
        <v>125.81</v>
      </c>
      <c r="E22" s="3">
        <f>D22/1000*C22</f>
        <v>6.2905000000000006</v>
      </c>
    </row>
    <row r="23" spans="1:5" x14ac:dyDescent="0.25">
      <c r="A23" s="26">
        <v>16</v>
      </c>
      <c r="B23" s="5" t="s">
        <v>52</v>
      </c>
      <c r="C23" s="26">
        <v>70</v>
      </c>
      <c r="D23" s="3">
        <f>'Дод 3'!D23</f>
        <v>186.21333333333337</v>
      </c>
      <c r="E23" s="3">
        <f t="shared" si="0"/>
        <v>13.034933333333337</v>
      </c>
    </row>
    <row r="24" spans="1:5" x14ac:dyDescent="0.25">
      <c r="A24" s="26">
        <v>17</v>
      </c>
      <c r="B24" s="5" t="s">
        <v>90</v>
      </c>
      <c r="C24" s="26">
        <v>1</v>
      </c>
      <c r="D24" s="3">
        <f>'Дод 1'!D23</f>
        <v>48.75</v>
      </c>
      <c r="E24" s="3">
        <f>D24/10*C24</f>
        <v>4.875</v>
      </c>
    </row>
    <row r="25" spans="1:5" x14ac:dyDescent="0.25">
      <c r="A25" s="26">
        <v>18</v>
      </c>
      <c r="B25" s="5" t="s">
        <v>91</v>
      </c>
      <c r="C25" s="26">
        <v>25</v>
      </c>
      <c r="D25" s="3">
        <f>'Дод 1'!D24</f>
        <v>70.05</v>
      </c>
      <c r="E25" s="3">
        <f>D25/200*C25</f>
        <v>8.7562499999999996</v>
      </c>
    </row>
    <row r="26" spans="1:5" x14ac:dyDescent="0.25">
      <c r="A26" s="26">
        <v>19</v>
      </c>
      <c r="B26" s="5" t="s">
        <v>13</v>
      </c>
      <c r="C26" s="26">
        <v>15</v>
      </c>
      <c r="D26" s="3">
        <f>'Дод 1'!D25</f>
        <v>61.84</v>
      </c>
      <c r="E26" s="3">
        <f t="shared" si="0"/>
        <v>0.92760000000000009</v>
      </c>
    </row>
    <row r="27" spans="1:5" x14ac:dyDescent="0.25">
      <c r="A27" s="26">
        <v>20</v>
      </c>
      <c r="B27" s="5" t="s">
        <v>14</v>
      </c>
      <c r="C27" s="26">
        <v>15</v>
      </c>
      <c r="D27" s="3">
        <f>'Дод 1'!D26</f>
        <v>100.86</v>
      </c>
      <c r="E27" s="3">
        <f t="shared" si="0"/>
        <v>1.5129000000000001</v>
      </c>
    </row>
    <row r="28" spans="1:5" x14ac:dyDescent="0.25">
      <c r="A28" s="26">
        <v>21</v>
      </c>
      <c r="B28" s="5" t="s">
        <v>15</v>
      </c>
      <c r="C28" s="26">
        <v>50</v>
      </c>
      <c r="D28" s="3">
        <f>'Дод 1'!D27</f>
        <v>36.07</v>
      </c>
      <c r="E28" s="3">
        <f t="shared" si="0"/>
        <v>1.8034999999999999</v>
      </c>
    </row>
    <row r="29" spans="1:5" x14ac:dyDescent="0.25">
      <c r="A29" s="26">
        <v>22</v>
      </c>
      <c r="B29" s="5" t="s">
        <v>109</v>
      </c>
      <c r="C29" s="26">
        <v>2</v>
      </c>
      <c r="D29" s="3">
        <f>'Дод 1'!D28</f>
        <v>277.52</v>
      </c>
      <c r="E29" s="3">
        <f>D29/100*C29</f>
        <v>5.5503999999999998</v>
      </c>
    </row>
    <row r="30" spans="1:5" x14ac:dyDescent="0.25">
      <c r="A30" s="26">
        <v>23</v>
      </c>
      <c r="B30" s="5" t="s">
        <v>111</v>
      </c>
      <c r="C30" s="26">
        <v>2</v>
      </c>
      <c r="D30" s="3">
        <f>'Дод 1'!D29</f>
        <v>36.204999999999998</v>
      </c>
      <c r="E30" s="3">
        <f>D30/100*C30</f>
        <v>0.72409999999999997</v>
      </c>
    </row>
    <row r="31" spans="1:5" x14ac:dyDescent="0.25">
      <c r="A31" s="26">
        <v>24</v>
      </c>
      <c r="B31" s="5" t="s">
        <v>16</v>
      </c>
      <c r="C31" s="26">
        <v>0.5</v>
      </c>
      <c r="D31" s="3">
        <f>'Дод 1'!D30</f>
        <v>864.64499999999998</v>
      </c>
      <c r="E31" s="3">
        <f t="shared" si="0"/>
        <v>0.4323225</v>
      </c>
    </row>
    <row r="32" spans="1:5" x14ac:dyDescent="0.25">
      <c r="A32" s="26">
        <v>25</v>
      </c>
      <c r="B32" s="5" t="s">
        <v>17</v>
      </c>
      <c r="C32" s="26">
        <v>6</v>
      </c>
      <c r="D32" s="3">
        <f>'Дод 1'!D32</f>
        <v>75.466666666666669</v>
      </c>
      <c r="E32" s="3">
        <f t="shared" si="0"/>
        <v>0.45279999999999998</v>
      </c>
    </row>
    <row r="33" spans="1:5" x14ac:dyDescent="0.25">
      <c r="A33" s="26">
        <v>26</v>
      </c>
      <c r="B33" s="5" t="s">
        <v>107</v>
      </c>
      <c r="C33" s="26">
        <v>5</v>
      </c>
      <c r="D33" s="3">
        <f>'Дод 1'!D32</f>
        <v>75.466666666666669</v>
      </c>
      <c r="E33" s="3">
        <f>D33/500*C33</f>
        <v>0.75466666666666671</v>
      </c>
    </row>
    <row r="34" spans="1:5" ht="18" customHeight="1" x14ac:dyDescent="0.25">
      <c r="A34" s="26"/>
      <c r="B34" s="27" t="s">
        <v>19</v>
      </c>
      <c r="C34" s="28">
        <v>2706</v>
      </c>
      <c r="D34" s="47" t="s">
        <v>101</v>
      </c>
      <c r="E34" s="50">
        <f>SUM(E6:E33)</f>
        <v>180.35265980158732</v>
      </c>
    </row>
    <row r="35" spans="1:5" ht="20.25" customHeight="1" x14ac:dyDescent="0.25">
      <c r="A35" s="26"/>
      <c r="B35" s="27" t="s">
        <v>20</v>
      </c>
      <c r="C35" s="28">
        <v>104</v>
      </c>
      <c r="D35" s="48"/>
      <c r="E35" s="51"/>
    </row>
    <row r="36" spans="1:5" ht="17.25" customHeight="1" x14ac:dyDescent="0.25">
      <c r="A36" s="26"/>
      <c r="B36" s="27" t="s">
        <v>21</v>
      </c>
      <c r="C36" s="28">
        <v>90</v>
      </c>
      <c r="D36" s="48"/>
      <c r="E36" s="51"/>
    </row>
    <row r="37" spans="1:5" ht="21" customHeight="1" x14ac:dyDescent="0.25">
      <c r="A37" s="26"/>
      <c r="B37" s="27" t="s">
        <v>22</v>
      </c>
      <c r="C37" s="28">
        <v>370</v>
      </c>
      <c r="D37" s="49"/>
      <c r="E37" s="52"/>
    </row>
    <row r="38" spans="1:5" ht="49.9" customHeight="1" x14ac:dyDescent="0.25">
      <c r="A38" s="45" t="s">
        <v>81</v>
      </c>
      <c r="B38" s="46"/>
      <c r="C38" s="46"/>
      <c r="D38" s="46"/>
      <c r="E38" s="46"/>
    </row>
    <row r="39" spans="1:5" ht="39.6" customHeight="1" x14ac:dyDescent="0.25">
      <c r="A39" s="33" t="s">
        <v>99</v>
      </c>
      <c r="B39" s="34"/>
      <c r="C39" s="34"/>
      <c r="D39" s="34"/>
      <c r="E39" s="34"/>
    </row>
    <row r="40" spans="1:5" ht="45.75" customHeight="1" x14ac:dyDescent="0.25">
      <c r="A40" s="70" t="s">
        <v>122</v>
      </c>
      <c r="B40" s="70"/>
      <c r="D40" s="44" t="s">
        <v>121</v>
      </c>
      <c r="E40" s="44"/>
    </row>
    <row r="41" spans="1:5" ht="11.25" customHeight="1" x14ac:dyDescent="0.25"/>
    <row r="42" spans="1:5" x14ac:dyDescent="0.25">
      <c r="B42" s="19"/>
    </row>
    <row r="43" spans="1:5" ht="19.5" customHeight="1" x14ac:dyDescent="0.25"/>
    <row r="44" spans="1:5" ht="16.5" customHeight="1" x14ac:dyDescent="0.25"/>
    <row r="45" spans="1:5" ht="15" customHeight="1" x14ac:dyDescent="0.25"/>
    <row r="46" spans="1:5" ht="9.75" customHeight="1" x14ac:dyDescent="0.25"/>
  </sheetData>
  <mergeCells count="11">
    <mergeCell ref="A38:E38"/>
    <mergeCell ref="A40:B40"/>
    <mergeCell ref="D40:E40"/>
    <mergeCell ref="D34:D37"/>
    <mergeCell ref="E34:E37"/>
    <mergeCell ref="A39:E39"/>
    <mergeCell ref="A2:E2"/>
    <mergeCell ref="A3:E3"/>
    <mergeCell ref="C5:E5"/>
    <mergeCell ref="A14:A16"/>
    <mergeCell ref="D1:E1"/>
  </mergeCells>
  <pageMargins left="1.1811023622047245" right="0.59055118110236227" top="0.59055118110236227" bottom="0.59055118110236227" header="0" footer="0"/>
  <pageSetup paperSize="9" scale="77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09FF9-482F-4FB2-8C7D-1A7C09EDC27A}">
  <dimension ref="A1:E48"/>
  <sheetViews>
    <sheetView view="pageBreakPreview" zoomScaleNormal="100" zoomScaleSheetLayoutView="100" workbookViewId="0">
      <selection sqref="A1:XFD1"/>
    </sheetView>
  </sheetViews>
  <sheetFormatPr defaultColWidth="9.140625" defaultRowHeight="15.75" x14ac:dyDescent="0.25"/>
  <cols>
    <col min="1" max="1" width="9.140625" style="2"/>
    <col min="2" max="2" width="46.85546875" style="2" customWidth="1"/>
    <col min="3" max="3" width="19.28515625" style="2" customWidth="1"/>
    <col min="4" max="5" width="16.5703125" style="2" customWidth="1"/>
    <col min="6" max="16384" width="9.140625" style="2"/>
  </cols>
  <sheetData>
    <row r="1" spans="1:5" s="68" customFormat="1" ht="68.25" customHeight="1" x14ac:dyDescent="0.25">
      <c r="C1" s="69" t="s">
        <v>120</v>
      </c>
      <c r="D1" s="69"/>
      <c r="E1" s="69"/>
    </row>
    <row r="2" spans="1:5" ht="40.5" customHeight="1" x14ac:dyDescent="0.25">
      <c r="A2" s="40" t="s">
        <v>98</v>
      </c>
      <c r="B2" s="40"/>
      <c r="C2" s="40"/>
      <c r="D2" s="40"/>
      <c r="E2" s="40"/>
    </row>
    <row r="3" spans="1:5" ht="18.600000000000001" customHeight="1" x14ac:dyDescent="0.25"/>
    <row r="4" spans="1:5" ht="54.75" customHeight="1" x14ac:dyDescent="0.25">
      <c r="A4" s="9" t="s">
        <v>48</v>
      </c>
      <c r="B4" s="9" t="s">
        <v>0</v>
      </c>
      <c r="C4" s="9" t="s">
        <v>82</v>
      </c>
      <c r="D4" s="10" t="s">
        <v>84</v>
      </c>
      <c r="E4" s="10" t="s">
        <v>74</v>
      </c>
    </row>
    <row r="5" spans="1:5" ht="47.25" x14ac:dyDescent="0.25">
      <c r="A5" s="26">
        <v>1</v>
      </c>
      <c r="B5" s="6" t="s">
        <v>53</v>
      </c>
      <c r="C5" s="26">
        <v>120</v>
      </c>
      <c r="D5" s="3">
        <f>'Дод 1'!D6</f>
        <v>36.479999999999997</v>
      </c>
      <c r="E5" s="3">
        <f>D5/1000*C5</f>
        <v>4.3776000000000002</v>
      </c>
    </row>
    <row r="6" spans="1:5" x14ac:dyDescent="0.25">
      <c r="A6" s="26">
        <v>2</v>
      </c>
      <c r="B6" s="6" t="s">
        <v>54</v>
      </c>
      <c r="C6" s="26">
        <v>230</v>
      </c>
      <c r="D6" s="3">
        <f>(35.47+42.7)/2</f>
        <v>39.085000000000001</v>
      </c>
      <c r="E6" s="3">
        <f t="shared" ref="E6:E36" si="0">D6/1000*C6</f>
        <v>8.9895500000000013</v>
      </c>
    </row>
    <row r="7" spans="1:5" x14ac:dyDescent="0.25">
      <c r="A7" s="26">
        <v>3</v>
      </c>
      <c r="B7" s="6" t="s">
        <v>44</v>
      </c>
      <c r="C7" s="26">
        <v>30</v>
      </c>
      <c r="D7" s="3">
        <f>'Дод 1'!D8</f>
        <v>15.89</v>
      </c>
      <c r="E7" s="3">
        <f t="shared" si="0"/>
        <v>0.47670000000000001</v>
      </c>
    </row>
    <row r="8" spans="1:5" ht="17.25" customHeight="1" x14ac:dyDescent="0.25">
      <c r="A8" s="26">
        <v>4</v>
      </c>
      <c r="B8" s="6" t="s">
        <v>55</v>
      </c>
      <c r="C8" s="26">
        <v>2</v>
      </c>
      <c r="D8" s="3">
        <f>'Дод 1'!D9</f>
        <v>85.068571428571431</v>
      </c>
      <c r="E8" s="3">
        <f t="shared" si="0"/>
        <v>0.17013714285714288</v>
      </c>
    </row>
    <row r="9" spans="1:5" x14ac:dyDescent="0.25">
      <c r="A9" s="26">
        <v>5</v>
      </c>
      <c r="B9" s="6" t="s">
        <v>56</v>
      </c>
      <c r="C9" s="26">
        <v>130</v>
      </c>
      <c r="D9" s="3">
        <f>'Дод 2'!H10</f>
        <v>29.971250000000005</v>
      </c>
      <c r="E9" s="3">
        <f t="shared" si="0"/>
        <v>3.8962625000000006</v>
      </c>
    </row>
    <row r="10" spans="1:5" x14ac:dyDescent="0.25">
      <c r="A10" s="26">
        <v>6</v>
      </c>
      <c r="B10" s="6" t="s">
        <v>15</v>
      </c>
      <c r="C10" s="26">
        <v>45</v>
      </c>
      <c r="D10" s="3">
        <f>'Дод 1'!D27</f>
        <v>36.07</v>
      </c>
      <c r="E10" s="3">
        <f t="shared" si="0"/>
        <v>1.6231499999999999</v>
      </c>
    </row>
    <row r="11" spans="1:5" ht="31.5" x14ac:dyDescent="0.25">
      <c r="A11" s="26">
        <v>7</v>
      </c>
      <c r="B11" s="6" t="s">
        <v>57</v>
      </c>
      <c r="C11" s="26">
        <v>10</v>
      </c>
      <c r="D11" s="3">
        <f>(239.17+134.83+151.39+152.33+53.67)/5</f>
        <v>146.27799999999999</v>
      </c>
      <c r="E11" s="3">
        <f t="shared" si="0"/>
        <v>1.46278</v>
      </c>
    </row>
    <row r="12" spans="1:5" x14ac:dyDescent="0.25">
      <c r="A12" s="26">
        <v>8</v>
      </c>
      <c r="B12" s="6" t="s">
        <v>58</v>
      </c>
      <c r="C12" s="26">
        <v>5</v>
      </c>
      <c r="D12" s="3">
        <f>(82.49+145+273.49+123.2+199)/5</f>
        <v>164.63600000000002</v>
      </c>
      <c r="E12" s="3">
        <f t="shared" si="0"/>
        <v>0.82318000000000013</v>
      </c>
    </row>
    <row r="13" spans="1:5" ht="15.75" customHeight="1" x14ac:dyDescent="0.25">
      <c r="A13" s="26">
        <v>9</v>
      </c>
      <c r="B13" s="6" t="s">
        <v>7</v>
      </c>
      <c r="C13" s="26">
        <v>400</v>
      </c>
      <c r="D13" s="3">
        <f>'Дод 1'!D12</f>
        <v>10.16</v>
      </c>
      <c r="E13" s="3">
        <f t="shared" si="0"/>
        <v>4.0640000000000001</v>
      </c>
    </row>
    <row r="14" spans="1:5" ht="87.75" customHeight="1" x14ac:dyDescent="0.25">
      <c r="A14" s="26">
        <v>10</v>
      </c>
      <c r="B14" s="6" t="s">
        <v>59</v>
      </c>
      <c r="C14" s="26">
        <v>700</v>
      </c>
      <c r="D14" s="3">
        <f>(10.16+8.5+9.5+9.19+54.44+52.75+84.5+24+13.08+285.5)/10</f>
        <v>55.161999999999999</v>
      </c>
      <c r="E14" s="3">
        <f t="shared" si="0"/>
        <v>38.613399999999999</v>
      </c>
    </row>
    <row r="15" spans="1:5" ht="18" customHeight="1" x14ac:dyDescent="0.25">
      <c r="A15" s="26">
        <v>11</v>
      </c>
      <c r="B15" s="6" t="s">
        <v>60</v>
      </c>
      <c r="C15" s="26">
        <v>300</v>
      </c>
      <c r="D15" s="3">
        <f>'Дод 1'!D14</f>
        <v>55.406666666666673</v>
      </c>
      <c r="E15" s="3">
        <f t="shared" si="0"/>
        <v>16.622000000000003</v>
      </c>
    </row>
    <row r="16" spans="1:5" x14ac:dyDescent="0.25">
      <c r="A16" s="26">
        <v>12</v>
      </c>
      <c r="B16" s="6" t="s">
        <v>61</v>
      </c>
      <c r="C16" s="26">
        <v>200</v>
      </c>
      <c r="D16" s="3">
        <f>'Дод 1'!D16</f>
        <v>35.05833333333333</v>
      </c>
      <c r="E16" s="3">
        <f t="shared" si="0"/>
        <v>7.0116666666666658</v>
      </c>
    </row>
    <row r="17" spans="1:5" ht="31.5" x14ac:dyDescent="0.25">
      <c r="A17" s="26">
        <v>13</v>
      </c>
      <c r="B17" s="6" t="s">
        <v>62</v>
      </c>
      <c r="C17" s="26">
        <v>40</v>
      </c>
      <c r="D17" s="3">
        <f>'Дод 1'!D15</f>
        <v>83.316666666666663</v>
      </c>
      <c r="E17" s="3">
        <f>D17/1000*C17</f>
        <v>3.3326666666666664</v>
      </c>
    </row>
    <row r="18" spans="1:5" ht="31.5" x14ac:dyDescent="0.25">
      <c r="A18" s="26">
        <v>14</v>
      </c>
      <c r="B18" s="6" t="s">
        <v>63</v>
      </c>
      <c r="C18" s="26">
        <v>180</v>
      </c>
      <c r="D18" s="3">
        <f>(171.94+168.06)/2</f>
        <v>170</v>
      </c>
      <c r="E18" s="3">
        <f t="shared" si="0"/>
        <v>30.6</v>
      </c>
    </row>
    <row r="19" spans="1:5" x14ac:dyDescent="0.25">
      <c r="A19" s="26">
        <v>15</v>
      </c>
      <c r="B19" s="6" t="s">
        <v>64</v>
      </c>
      <c r="C19" s="26">
        <v>155</v>
      </c>
      <c r="D19" s="3">
        <f>'Дод 1'!D21</f>
        <v>125.81</v>
      </c>
      <c r="E19" s="3">
        <f t="shared" si="0"/>
        <v>19.50055</v>
      </c>
    </row>
    <row r="20" spans="1:5" ht="63.75" customHeight="1" x14ac:dyDescent="0.25">
      <c r="A20" s="26">
        <v>16</v>
      </c>
      <c r="B20" s="6" t="s">
        <v>65</v>
      </c>
      <c r="C20" s="26">
        <v>120</v>
      </c>
      <c r="D20" s="3">
        <f>(186.21+501.07+255.3)/3</f>
        <v>314.19333333333333</v>
      </c>
      <c r="E20" s="3">
        <f t="shared" si="0"/>
        <v>37.703199999999995</v>
      </c>
    </row>
    <row r="21" spans="1:5" x14ac:dyDescent="0.25">
      <c r="A21" s="26">
        <v>17</v>
      </c>
      <c r="B21" s="6" t="s">
        <v>8</v>
      </c>
      <c r="C21" s="26">
        <v>200</v>
      </c>
      <c r="D21" s="3">
        <f>'Дод 1'!D17</f>
        <v>36.630000000000003</v>
      </c>
      <c r="E21" s="3">
        <f t="shared" si="0"/>
        <v>7.3260000000000005</v>
      </c>
    </row>
    <row r="22" spans="1:5" x14ac:dyDescent="0.25">
      <c r="A22" s="26">
        <v>18</v>
      </c>
      <c r="B22" s="6" t="s">
        <v>66</v>
      </c>
      <c r="C22" s="26">
        <v>250</v>
      </c>
      <c r="D22" s="3">
        <f>'Дод 2'!H19</f>
        <v>58.41</v>
      </c>
      <c r="E22" s="3">
        <f t="shared" si="0"/>
        <v>14.602499999999999</v>
      </c>
    </row>
    <row r="23" spans="1:5" x14ac:dyDescent="0.25">
      <c r="A23" s="26">
        <v>19</v>
      </c>
      <c r="B23" s="6" t="s">
        <v>14</v>
      </c>
      <c r="C23" s="26">
        <v>30</v>
      </c>
      <c r="D23" s="3">
        <f>'Дод 1'!D26</f>
        <v>100.86</v>
      </c>
      <c r="E23" s="3">
        <f>D23/1000*C23</f>
        <v>3.0258000000000003</v>
      </c>
    </row>
    <row r="24" spans="1:5" x14ac:dyDescent="0.25">
      <c r="A24" s="26">
        <v>20</v>
      </c>
      <c r="B24" s="6" t="s">
        <v>67</v>
      </c>
      <c r="C24" s="26">
        <v>80</v>
      </c>
      <c r="D24" s="3">
        <f>'Дод 1'!D19</f>
        <v>168.54</v>
      </c>
      <c r="E24" s="3">
        <f>D24/1000*C24</f>
        <v>13.4832</v>
      </c>
    </row>
    <row r="25" spans="1:5" x14ac:dyDescent="0.25">
      <c r="A25" s="26">
        <v>21</v>
      </c>
      <c r="B25" s="6" t="s">
        <v>68</v>
      </c>
      <c r="C25" s="26">
        <v>30</v>
      </c>
      <c r="D25" s="3">
        <f>'Дод 2'!H21</f>
        <v>274.49000000000007</v>
      </c>
      <c r="E25" s="3">
        <f t="shared" si="0"/>
        <v>8.2347000000000019</v>
      </c>
    </row>
    <row r="26" spans="1:5" x14ac:dyDescent="0.25">
      <c r="A26" s="26">
        <v>22</v>
      </c>
      <c r="B26" s="6" t="s">
        <v>93</v>
      </c>
      <c r="C26" s="26">
        <v>30</v>
      </c>
      <c r="D26" s="3">
        <f>'Дод 1'!D24</f>
        <v>70.05</v>
      </c>
      <c r="E26" s="3">
        <f>D26/200*C26</f>
        <v>10.5075</v>
      </c>
    </row>
    <row r="27" spans="1:5" ht="33" customHeight="1" x14ac:dyDescent="0.25">
      <c r="A27" s="26">
        <v>23</v>
      </c>
      <c r="B27" s="6" t="s">
        <v>112</v>
      </c>
      <c r="C27" s="26">
        <v>40</v>
      </c>
      <c r="D27" s="3">
        <f>(61.84+129)/2</f>
        <v>95.42</v>
      </c>
      <c r="E27" s="3">
        <f t="shared" si="0"/>
        <v>3.8168000000000002</v>
      </c>
    </row>
    <row r="28" spans="1:5" x14ac:dyDescent="0.25">
      <c r="A28" s="26">
        <v>24</v>
      </c>
      <c r="B28" s="6" t="s">
        <v>69</v>
      </c>
      <c r="C28" s="26">
        <v>8</v>
      </c>
      <c r="D28" s="3">
        <f>(155.24+115.33)/2</f>
        <v>135.285</v>
      </c>
      <c r="E28" s="3">
        <f>D28/1000*C28</f>
        <v>1.0822799999999999</v>
      </c>
    </row>
    <row r="29" spans="1:5" x14ac:dyDescent="0.25">
      <c r="A29" s="26">
        <v>25</v>
      </c>
      <c r="B29" s="6" t="s">
        <v>105</v>
      </c>
      <c r="C29" s="26">
        <v>1.5</v>
      </c>
      <c r="D29" s="3">
        <f>'Дод 1'!D28</f>
        <v>277.52</v>
      </c>
      <c r="E29" s="3">
        <f>D29/100*C29</f>
        <v>4.1627999999999998</v>
      </c>
    </row>
    <row r="30" spans="1:5" x14ac:dyDescent="0.25">
      <c r="A30" s="26">
        <v>26</v>
      </c>
      <c r="B30" s="6" t="s">
        <v>113</v>
      </c>
      <c r="C30" s="26">
        <v>3</v>
      </c>
      <c r="D30" s="3">
        <f>'Дод 1'!D29</f>
        <v>36.204999999999998</v>
      </c>
      <c r="E30" s="3">
        <f>D30/100*C30</f>
        <v>1.0861499999999999</v>
      </c>
    </row>
    <row r="31" spans="1:5" x14ac:dyDescent="0.25">
      <c r="A31" s="26">
        <v>27</v>
      </c>
      <c r="B31" s="6" t="s">
        <v>70</v>
      </c>
      <c r="C31" s="26">
        <v>2</v>
      </c>
      <c r="D31" s="3">
        <f>'Дод 2'!H31</f>
        <v>79.666666666666671</v>
      </c>
      <c r="E31" s="3">
        <f t="shared" si="0"/>
        <v>0.15933333333333335</v>
      </c>
    </row>
    <row r="32" spans="1:5" ht="31.5" x14ac:dyDescent="0.25">
      <c r="A32" s="26">
        <v>28</v>
      </c>
      <c r="B32" s="6" t="s">
        <v>114</v>
      </c>
      <c r="C32" s="26">
        <v>1</v>
      </c>
      <c r="D32" s="3">
        <f>(450+300+230+140+140)/5</f>
        <v>252</v>
      </c>
      <c r="E32" s="3">
        <f>D32/20*C32</f>
        <v>12.6</v>
      </c>
    </row>
    <row r="33" spans="1:5" ht="16.5" customHeight="1" x14ac:dyDescent="0.25">
      <c r="A33" s="26">
        <v>29</v>
      </c>
      <c r="B33" s="6" t="s">
        <v>71</v>
      </c>
      <c r="C33" s="26">
        <v>2</v>
      </c>
      <c r="D33" s="7">
        <f>(24+15.5)/2</f>
        <v>19.75</v>
      </c>
      <c r="E33" s="3">
        <f t="shared" si="0"/>
        <v>3.95E-2</v>
      </c>
    </row>
    <row r="34" spans="1:5" ht="16.5" customHeight="1" x14ac:dyDescent="0.25">
      <c r="A34" s="26">
        <v>30</v>
      </c>
      <c r="B34" s="6" t="s">
        <v>72</v>
      </c>
      <c r="C34" s="26">
        <v>1</v>
      </c>
      <c r="D34" s="3">
        <v>146</v>
      </c>
      <c r="E34" s="3">
        <f t="shared" si="0"/>
        <v>0.14599999999999999</v>
      </c>
    </row>
    <row r="35" spans="1:5" ht="16.5" customHeight="1" x14ac:dyDescent="0.25">
      <c r="A35" s="26">
        <v>31</v>
      </c>
      <c r="B35" s="6" t="s">
        <v>73</v>
      </c>
      <c r="C35" s="26">
        <v>10</v>
      </c>
      <c r="D35" s="3">
        <f>'Дод 1'!D31</f>
        <v>24.35</v>
      </c>
      <c r="E35" s="3">
        <f t="shared" si="0"/>
        <v>0.24349999999999999</v>
      </c>
    </row>
    <row r="36" spans="1:5" ht="15.75" customHeight="1" x14ac:dyDescent="0.25">
      <c r="A36" s="26">
        <v>32</v>
      </c>
      <c r="B36" s="6" t="s">
        <v>115</v>
      </c>
      <c r="C36" s="26">
        <v>1</v>
      </c>
      <c r="D36" s="3">
        <f>(106.2+102.5)/2</f>
        <v>104.35</v>
      </c>
      <c r="E36" s="3">
        <f t="shared" si="0"/>
        <v>0.10435</v>
      </c>
    </row>
    <row r="37" spans="1:5" x14ac:dyDescent="0.25">
      <c r="A37" s="11">
        <v>33</v>
      </c>
      <c r="B37" s="4" t="s">
        <v>92</v>
      </c>
      <c r="C37" s="11">
        <v>1</v>
      </c>
      <c r="D37" s="1">
        <f>'Дод 1'!D23</f>
        <v>48.75</v>
      </c>
      <c r="E37" s="3">
        <f>D37/100*C37</f>
        <v>0.48749999999999999</v>
      </c>
    </row>
    <row r="38" spans="1:5" ht="16.5" customHeight="1" x14ac:dyDescent="0.3">
      <c r="A38" s="67" t="s">
        <v>104</v>
      </c>
      <c r="B38" s="38"/>
      <c r="C38" s="38"/>
      <c r="D38" s="39"/>
      <c r="E38" s="29">
        <f>SUM(E5:E37)</f>
        <v>260.37475630952383</v>
      </c>
    </row>
    <row r="39" spans="1:5" ht="66" customHeight="1" x14ac:dyDescent="0.25">
      <c r="A39" s="45" t="s">
        <v>83</v>
      </c>
      <c r="B39" s="46"/>
      <c r="C39" s="46"/>
      <c r="D39" s="46"/>
      <c r="E39" s="46"/>
    </row>
    <row r="40" spans="1:5" ht="39.6" customHeight="1" x14ac:dyDescent="0.25">
      <c r="A40" s="33" t="s">
        <v>99</v>
      </c>
      <c r="B40" s="34"/>
      <c r="C40" s="34"/>
      <c r="D40" s="34"/>
      <c r="E40" s="34"/>
    </row>
    <row r="41" spans="1:5" ht="45.75" customHeight="1" x14ac:dyDescent="0.25">
      <c r="A41" s="43" t="s">
        <v>122</v>
      </c>
      <c r="B41" s="43"/>
      <c r="D41" s="44" t="s">
        <v>121</v>
      </c>
      <c r="E41" s="44"/>
    </row>
    <row r="43" spans="1:5" ht="18" customHeight="1" x14ac:dyDescent="0.25"/>
    <row r="44" spans="1:5" ht="28.5" customHeight="1" x14ac:dyDescent="0.25">
      <c r="B44" s="19"/>
    </row>
    <row r="45" spans="1:5" ht="20.25" customHeight="1" x14ac:dyDescent="0.25"/>
    <row r="46" spans="1:5" ht="68.45" customHeight="1" x14ac:dyDescent="0.25">
      <c r="A46" s="65"/>
      <c r="B46" s="66"/>
      <c r="C46" s="66"/>
      <c r="D46" s="66"/>
      <c r="E46" s="66"/>
    </row>
    <row r="48" spans="1:5" ht="14.25" customHeight="1" x14ac:dyDescent="0.25"/>
  </sheetData>
  <mergeCells count="8">
    <mergeCell ref="A46:E46"/>
    <mergeCell ref="C1:E1"/>
    <mergeCell ref="A39:E39"/>
    <mergeCell ref="A41:B41"/>
    <mergeCell ref="D41:E41"/>
    <mergeCell ref="A38:D38"/>
    <mergeCell ref="A2:E2"/>
    <mergeCell ref="A40:E40"/>
  </mergeCells>
  <pageMargins left="1.1811023622047245" right="0.59055118110236227" top="0.59055118110236227" bottom="0.59055118110236227" header="0" footer="0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 1</vt:lpstr>
      <vt:lpstr>Дод 2</vt:lpstr>
      <vt:lpstr>Дод 3</vt:lpstr>
      <vt:lpstr>Дод 4</vt:lpstr>
      <vt:lpstr>Дод 5</vt:lpstr>
      <vt:lpstr>'Дод 1'!Область_печати</vt:lpstr>
      <vt:lpstr>'Дод 2'!Область_печати</vt:lpstr>
      <vt:lpstr>'Дод 3'!Область_печати</vt:lpstr>
      <vt:lpstr>'Дод 4'!Область_печати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2023-12-12T13:46:00Z</dcterms:modified>
</cp:coreProperties>
</file>